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customProperty12.bin" ContentType="application/vnd.openxmlformats-officedocument.spreadsheetml.customProperty"/>
  <Override PartName="/xl/customProperty23.bin" ContentType="application/vnd.openxmlformats-officedocument.spreadsheetml.customProperty"/>
  <Override PartName="/xl/customProperty41.bin" ContentType="application/vnd.openxmlformats-officedocument.spreadsheetml.customProperty"/>
  <Override PartName="/xl/customProperty70.bin" ContentType="application/vnd.openxmlformats-officedocument.spreadsheetml.customProperty"/>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ustomProperty8.bin" ContentType="application/vnd.openxmlformats-officedocument.spreadsheetml.customProperty"/>
  <Override PartName="/xl/customProperty30.bin" ContentType="application/vnd.openxmlformats-officedocument.spreadsheetml.customProperty"/>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customProperty4.bin" ContentType="application/vnd.openxmlformats-officedocument.spreadsheetml.customProperty"/>
  <Override PartName="/xl/customProperty79.bin" ContentType="application/vnd.openxmlformats-officedocument.spreadsheetml.customProperty"/>
  <Override PartName="/xl/worksheets/sheet3.xml" ContentType="application/vnd.openxmlformats-officedocument.spreadsheetml.worksheet+xml"/>
  <Override PartName="/xl/customProperty39.bin" ContentType="application/vnd.openxmlformats-officedocument.spreadsheetml.customProperty"/>
  <Override PartName="/xl/customProperty68.bin" ContentType="application/vnd.openxmlformats-officedocument.spreadsheetml.customProperty"/>
  <Override PartName="/xl/worksheets/sheet69.xml" ContentType="application/vnd.openxmlformats-officedocument.spreadsheetml.worksheet+xml"/>
  <Override PartName="/xl/customProperty28.bin" ContentType="application/vnd.openxmlformats-officedocument.spreadsheetml.customProperty"/>
  <Override PartName="/xl/customProperty57.bin" ContentType="application/vnd.openxmlformats-officedocument.spreadsheetml.customProperty"/>
  <Override PartName="/xl/customProperty75.bin" ContentType="application/vnd.openxmlformats-officedocument.spreadsheetml.customProperty"/>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ustomProperty17.bin" ContentType="application/vnd.openxmlformats-officedocument.spreadsheetml.customProperty"/>
  <Override PartName="/xl/customProperty35.bin" ContentType="application/vnd.openxmlformats-officedocument.spreadsheetml.customProperty"/>
  <Override PartName="/xl/customProperty46.bin" ContentType="application/vnd.openxmlformats-officedocument.spreadsheetml.customProperty"/>
  <Override PartName="/xl/customProperty64.bin" ContentType="application/vnd.openxmlformats-officedocument.spreadsheetml.customProperty"/>
  <Override PartName="/xl/customProperty82.bin" ContentType="application/vnd.openxmlformats-officedocument.spreadsheetml.customProperty"/>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customProperty24.bin" ContentType="application/vnd.openxmlformats-officedocument.spreadsheetml.customProperty"/>
  <Override PartName="/xl/customProperty42.bin" ContentType="application/vnd.openxmlformats-officedocument.spreadsheetml.customProperty"/>
  <Override PartName="/xl/customProperty53.bin" ContentType="application/vnd.openxmlformats-officedocument.spreadsheetml.customProperty"/>
  <Override PartName="/xl/customProperty71.bin" ContentType="application/vnd.openxmlformats-officedocument.spreadsheetml.customProperty"/>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customProperty9.bin" ContentType="application/vnd.openxmlformats-officedocument.spreadsheetml.customProperty"/>
  <Override PartName="/xl/customProperty13.bin" ContentType="application/vnd.openxmlformats-officedocument.spreadsheetml.customProperty"/>
  <Override PartName="/xl/customProperty31.bin" ContentType="application/vnd.openxmlformats-officedocument.spreadsheetml.customProperty"/>
  <Override PartName="/xl/customProperty60.bin" ContentType="application/vnd.openxmlformats-officedocument.spreadsheetml.customProperty"/>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ustomProperty20.bin" ContentType="application/vnd.openxmlformats-officedocument.spreadsheetml.customProperty"/>
  <Override PartName="/xl/worksheets/sheet8.xml" ContentType="application/vnd.openxmlformats-officedocument.spreadsheetml.worksheet+xml"/>
  <Override PartName="/xl/worksheets/sheet21.xml" ContentType="application/vnd.openxmlformats-officedocument.spreadsheetml.worksheet+xml"/>
  <Override PartName="/xl/customProperty5.bin" ContentType="application/vnd.openxmlformats-officedocument.spreadsheetml.customProperty"/>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customProperty1.bin" ContentType="application/vnd.openxmlformats-officedocument.spreadsheetml.customProperty"/>
  <Override PartName="/xl/customProperty58.bin" ContentType="application/vnd.openxmlformats-officedocument.spreadsheetml.customProperty"/>
  <Override PartName="/xl/customProperty69.bin" ContentType="application/vnd.openxmlformats-officedocument.spreadsheetml.customProperty"/>
  <Override PartName="/xl/worksheets/sheet59.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customProperty18.bin" ContentType="application/vnd.openxmlformats-officedocument.spreadsheetml.customProperty"/>
  <Override PartName="/xl/customProperty29.bin" ContentType="application/vnd.openxmlformats-officedocument.spreadsheetml.customProperty"/>
  <Override PartName="/xl/customProperty47.bin" ContentType="application/vnd.openxmlformats-officedocument.spreadsheetml.customProperty"/>
  <Override PartName="/xl/customProperty65.bin" ContentType="application/vnd.openxmlformats-officedocument.spreadsheetml.customProperty"/>
  <Override PartName="/xl/customProperty76.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customProperty36.bin" ContentType="application/vnd.openxmlformats-officedocument.spreadsheetml.customProperty"/>
  <Override PartName="/xl/customProperty54.bin" ContentType="application/vnd.openxmlformats-officedocument.spreadsheetml.customProperty"/>
  <Override PartName="/xl/customProperty83.bin" ContentType="application/vnd.openxmlformats-officedocument.spreadsheetml.customProperty"/>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customProperty14.bin" ContentType="application/vnd.openxmlformats-officedocument.spreadsheetml.customProperty"/>
  <Override PartName="/xl/customProperty25.bin" ContentType="application/vnd.openxmlformats-officedocument.spreadsheetml.customProperty"/>
  <Override PartName="/xl/customProperty34.bin" ContentType="application/vnd.openxmlformats-officedocument.spreadsheetml.customProperty"/>
  <Override PartName="/xl/customProperty43.bin" ContentType="application/vnd.openxmlformats-officedocument.spreadsheetml.customProperty"/>
  <Override PartName="/xl/customProperty52.bin" ContentType="application/vnd.openxmlformats-officedocument.spreadsheetml.customProperty"/>
  <Override PartName="/xl/customProperty61.bin" ContentType="application/vnd.openxmlformats-officedocument.spreadsheetml.customProperty"/>
  <Override PartName="/xl/customProperty72.bin" ContentType="application/vnd.openxmlformats-officedocument.spreadsheetml.customProperty"/>
  <Override PartName="/xl/customProperty81.bin" ContentType="application/vnd.openxmlformats-officedocument.spreadsheetml.customProperty"/>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ustomProperty32.bin" ContentType="application/vnd.openxmlformats-officedocument.spreadsheetml.customProperty"/>
  <Override PartName="/xl/customProperty50.bin" ContentType="application/vnd.openxmlformats-officedocument.spreadsheetml.customProperty"/>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customProperty10.bin" ContentType="application/vnd.openxmlformats-officedocument.spreadsheetml.customProperty"/>
  <Override PartName="/xl/customProperty21.bin" ContentType="application/vnd.openxmlformats-officedocument.spreadsheetml.customProperty"/>
  <Override PartName="/xl/worksheets/sheet11.xml" ContentType="application/vnd.openxmlformats-officedocument.spreadsheetml.worksheet+xml"/>
  <Override PartName="/xl/worksheets/sheet40.xml" ContentType="application/vnd.openxmlformats-officedocument.spreadsheetml.worksheet+xml"/>
  <Override PartName="/xl/customProperty6.bin" ContentType="application/vnd.openxmlformats-officedocument.spreadsheetml.customProperty"/>
  <Default Extension="rels" ContentType="application/vnd.openxmlformats-package.relationships+xml"/>
  <Override PartName="/xl/worksheets/sheet5.xml" ContentType="application/vnd.openxmlformats-officedocument.spreadsheetml.worksheet+xml"/>
  <Override PartName="/xl/customProperty2.bin" ContentType="application/vnd.openxmlformats-officedocument.spreadsheetml.customProperty"/>
  <Override PartName="/xl/customProperty59.bin" ContentType="application/vnd.openxmlformats-officedocument.spreadsheetml.customProperty"/>
  <Override PartName="/xl/customProperty77.bin" ContentType="application/vnd.openxmlformats-officedocument.spreadsheetml.customProperty"/>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customProperty19.bin" ContentType="application/vnd.openxmlformats-officedocument.spreadsheetml.customProperty"/>
  <Override PartName="/xl/customProperty37.bin" ContentType="application/vnd.openxmlformats-officedocument.spreadsheetml.customProperty"/>
  <Override PartName="/xl/customProperty48.bin" ContentType="application/vnd.openxmlformats-officedocument.spreadsheetml.customProperty"/>
  <Override PartName="/xl/customProperty66.bin" ContentType="application/vnd.openxmlformats-officedocument.spreadsheetml.customProperty"/>
  <Override PartName="/xl/customProperty84.bin" ContentType="application/vnd.openxmlformats-officedocument.spreadsheetml.customProperty"/>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customProperty26.bin" ContentType="application/vnd.openxmlformats-officedocument.spreadsheetml.customProperty"/>
  <Override PartName="/xl/customProperty55.bin" ContentType="application/vnd.openxmlformats-officedocument.spreadsheetml.customProperty"/>
  <Override PartName="/xl/customProperty73.bin" ContentType="application/vnd.openxmlformats-officedocument.spreadsheetml.customProperty"/>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ustomProperty15.bin" ContentType="application/vnd.openxmlformats-officedocument.spreadsheetml.customProperty"/>
  <Override PartName="/xl/customProperty33.bin" ContentType="application/vnd.openxmlformats-officedocument.spreadsheetml.customProperty"/>
  <Override PartName="/xl/customProperty44.bin" ContentType="application/vnd.openxmlformats-officedocument.spreadsheetml.customProperty"/>
  <Override PartName="/xl/customProperty62.bin" ContentType="application/vnd.openxmlformats-officedocument.spreadsheetml.customProperty"/>
  <Override PartName="/xl/customProperty80.bin" ContentType="application/vnd.openxmlformats-officedocument.spreadsheetml.customProperty"/>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customProperty22.bin" ContentType="application/vnd.openxmlformats-officedocument.spreadsheetml.customProperty"/>
  <Override PartName="/xl/customProperty40.bin" ContentType="application/vnd.openxmlformats-officedocument.spreadsheetml.customProperty"/>
  <Override PartName="/xl/customProperty51.bin" ContentType="application/vnd.openxmlformats-officedocument.spreadsheetml.customProperty"/>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customProperty7.bin" ContentType="application/vnd.openxmlformats-officedocument.spreadsheetml.customProperty"/>
  <Override PartName="/xl/customProperty11.bin" ContentType="application/vnd.openxmlformats-officedocument.spreadsheetml.customProperty"/>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ustomProperty3.bin" ContentType="application/vnd.openxmlformats-officedocument.spreadsheetml.customProperty"/>
  <Override PartName="/xl/worksheets/sheet2.xml" ContentType="application/vnd.openxmlformats-officedocument.spreadsheetml.worksheet+xml"/>
  <Override PartName="/xl/drawings/drawing1.xml" ContentType="application/vnd.openxmlformats-officedocument.drawing+xml"/>
  <Override PartName="/xl/customProperty49.bin" ContentType="application/vnd.openxmlformats-officedocument.spreadsheetml.customProperty"/>
  <Override PartName="/xl/customProperty78.bin" ContentType="application/vnd.openxmlformats-officedocument.spreadsheetml.customProperty"/>
  <Override PartName="/xl/worksheets/sheet68.xml" ContentType="application/vnd.openxmlformats-officedocument.spreadsheetml.worksheet+xml"/>
  <Override PartName="/xl/worksheets/sheet79.xml" ContentType="application/vnd.openxmlformats-officedocument.spreadsheetml.worksheet+xml"/>
  <Override PartName="/xl/customProperty38.bin" ContentType="application/vnd.openxmlformats-officedocument.spreadsheetml.customProperty"/>
  <Override PartName="/xl/customProperty56.bin" ContentType="application/vnd.openxmlformats-officedocument.spreadsheetml.customProperty"/>
  <Override PartName="/xl/customProperty67.bin" ContentType="application/vnd.openxmlformats-officedocument.spreadsheetml.customProperty"/>
  <Override PartName="/xl/customProperty85.bin" ContentType="application/vnd.openxmlformats-officedocument.spreadsheetml.customProperty"/>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customProperty16.bin" ContentType="application/vnd.openxmlformats-officedocument.spreadsheetml.customProperty"/>
  <Override PartName="/xl/customProperty27.bin" ContentType="application/vnd.openxmlformats-officedocument.spreadsheetml.customProperty"/>
  <Override PartName="/xl/customProperty45.bin" ContentType="application/vnd.openxmlformats-officedocument.spreadsheetml.customProperty"/>
  <Override PartName="/xl/customProperty63.bin" ContentType="application/vnd.openxmlformats-officedocument.spreadsheetml.customProperty"/>
  <Override PartName="/xl/customProperty74.bin" ContentType="application/vnd.openxmlformats-officedocument.spreadsheetml.customPropert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bookViews>
    <workbookView xWindow="600" yWindow="0" windowWidth="17910" windowHeight="11805" tabRatio="924" activeTab="3"/>
  </bookViews>
  <sheets>
    <sheet name="Start Report ---&gt;" sheetId="7" r:id="rId1"/>
    <sheet name="Readme" sheetId="8" r:id="rId2"/>
    <sheet name="Data sheet" sheetId="9" r:id="rId3"/>
    <sheet name="Cover" sheetId="10" r:id="rId4"/>
    <sheet name="Instructions" sheetId="11" r:id="rId5"/>
    <sheet name="Schedules" sheetId="12" r:id="rId6"/>
    <sheet name="101" sheetId="13" r:id="rId7"/>
    <sheet name="102103" sheetId="14" r:id="rId8"/>
    <sheet name="104105" sheetId="15" r:id="rId9"/>
    <sheet name="106107" sheetId="16" r:id="rId10"/>
    <sheet name="108109" sheetId="17" r:id="rId11"/>
    <sheet name="110" sheetId="18" r:id="rId12"/>
    <sheet name="111113" sheetId="19" r:id="rId13"/>
    <sheet name="114115" sheetId="20" r:id="rId14"/>
    <sheet name="116119" sheetId="21" r:id="rId15"/>
    <sheet name="120121" sheetId="22" r:id="rId16"/>
    <sheet name="122123" sheetId="23" r:id="rId17"/>
    <sheet name="124125" sheetId="24" r:id="rId18"/>
    <sheet name="200201" sheetId="25" r:id="rId19"/>
    <sheet name="202205" sheetId="26" r:id="rId20"/>
    <sheet name="206" sheetId="27" r:id="rId21"/>
    <sheet name="207" sheetId="28" r:id="rId22"/>
    <sheet name="208" sheetId="29" r:id="rId23"/>
    <sheet name="209" sheetId="30" r:id="rId24"/>
    <sheet name="210" sheetId="31" r:id="rId25"/>
    <sheet name="211" sheetId="32" r:id="rId26"/>
    <sheet name="212" sheetId="33" r:id="rId27"/>
    <sheet name="213" sheetId="34" r:id="rId28"/>
    <sheet name="214" sheetId="35" r:id="rId29"/>
    <sheet name="215" sheetId="36" r:id="rId30"/>
    <sheet name="216" sheetId="37" r:id="rId31"/>
    <sheet name="217" sheetId="38" r:id="rId32"/>
    <sheet name="250251" sheetId="39" r:id="rId33"/>
    <sheet name="252" sheetId="40" r:id="rId34"/>
    <sheet name="253" sheetId="41" r:id="rId35"/>
    <sheet name="254" sheetId="42" r:id="rId36"/>
    <sheet name="255" sheetId="43" r:id="rId37"/>
    <sheet name="256257" sheetId="44" r:id="rId38"/>
    <sheet name="258260" sheetId="45" r:id="rId39"/>
    <sheet name="261" sheetId="46" r:id="rId40"/>
    <sheet name="262263" sheetId="47" r:id="rId41"/>
    <sheet name="264265" sheetId="48" r:id="rId42"/>
    <sheet name="266" sheetId="49" r:id="rId43"/>
    <sheet name="267" sheetId="50" r:id="rId44"/>
    <sheet name="300" sheetId="51" r:id="rId45"/>
    <sheet name="301" sheetId="52" r:id="rId46"/>
    <sheet name="302304" sheetId="53" r:id="rId47"/>
    <sheet name="305" sheetId="54" r:id="rId48"/>
    <sheet name="306" sheetId="55" r:id="rId49"/>
    <sheet name="307309" sheetId="56" r:id="rId50"/>
    <sheet name="310" sheetId="57" r:id="rId51"/>
    <sheet name="311312" sheetId="58" r:id="rId52"/>
    <sheet name="313" sheetId="59" r:id="rId53"/>
    <sheet name="314" sheetId="60" r:id="rId54"/>
    <sheet name="314 Attachment" sheetId="61" r:id="rId55"/>
    <sheet name="315" sheetId="62" r:id="rId56"/>
    <sheet name="316" sheetId="63" r:id="rId57"/>
    <sheet name="317" sheetId="64" r:id="rId58"/>
    <sheet name="318320" sheetId="65" r:id="rId59"/>
    <sheet name="321" sheetId="66" r:id="rId60"/>
    <sheet name="350351" sheetId="67" r:id="rId61"/>
    <sheet name="352353" sheetId="68" r:id="rId62"/>
    <sheet name="354" sheetId="69" r:id="rId63"/>
    <sheet name="355356" sheetId="70" r:id="rId64"/>
    <sheet name="357358" sheetId="71" r:id="rId65"/>
    <sheet name="359360" sheetId="72" r:id="rId66"/>
    <sheet name="361362" sheetId="73" r:id="rId67"/>
    <sheet name="363" sheetId="74" r:id="rId68"/>
    <sheet name="364" sheetId="75" r:id="rId69"/>
    <sheet name="365" sheetId="76" r:id="rId70"/>
    <sheet name="366" sheetId="77" r:id="rId71"/>
    <sheet name="367" sheetId="78" r:id="rId72"/>
    <sheet name="400" sheetId="79" r:id="rId73"/>
    <sheet name="401" sheetId="80" r:id="rId74"/>
    <sheet name="402" sheetId="81" r:id="rId75"/>
    <sheet name="403404" sheetId="82" r:id="rId76"/>
    <sheet name="405" sheetId="83" r:id="rId77"/>
    <sheet name="406" sheetId="84" r:id="rId78"/>
    <sheet name="407408" sheetId="85" r:id="rId79"/>
    <sheet name="409" sheetId="86" r:id="rId80"/>
    <sheet name="410" sheetId="87" r:id="rId81"/>
    <sheet name="411412" sheetId="88" r:id="rId82"/>
    <sheet name="Book" sheetId="89" r:id="rId83"/>
    <sheet name="Verify" sheetId="90" r:id="rId84"/>
    <sheet name="Zindex" sheetId="91" r:id="rId85"/>
  </sheets>
  <definedNames>
    <definedName name="_001COVER">Cover!$A$1</definedName>
    <definedName name="_002INSTR">Instructions!$A$1</definedName>
    <definedName name="_003SCHEDULES">Schedules!$A$1</definedName>
    <definedName name="_101">'101'!$B$1</definedName>
    <definedName name="_102103">'102103'!$B$1</definedName>
    <definedName name="_104105">'104105'!$A$1</definedName>
    <definedName name="_106107">'106107'!$A$1</definedName>
    <definedName name="_108109">'108109'!$A$1</definedName>
    <definedName name="_110113">'111113'!#REF!</definedName>
    <definedName name="_114115">'114115'!$A$1</definedName>
    <definedName name="_116119">'116119'!$A$1</definedName>
    <definedName name="_120121">'120121'!$A$1</definedName>
    <definedName name="_122123">'122123'!$A$1</definedName>
    <definedName name="_124125">'124125'!$A$1</definedName>
    <definedName name="_200201">'200201'!$A$1</definedName>
    <definedName name="_202205">'202205'!$A$1</definedName>
    <definedName name="_206">'206'!$A$1</definedName>
    <definedName name="_207">'207'!$A$1</definedName>
    <definedName name="_208">'208'!$A$1</definedName>
    <definedName name="_209">'209'!$A$1</definedName>
    <definedName name="_210">'210'!$A$1</definedName>
    <definedName name="_211">'211'!$A$1</definedName>
    <definedName name="_212">'212'!$A$1</definedName>
    <definedName name="_213">'213'!$A$1</definedName>
    <definedName name="_214">'214'!$A$1</definedName>
    <definedName name="_215">'215'!$A$1</definedName>
    <definedName name="_216">'216'!$A$1</definedName>
    <definedName name="_217">'217'!$A$1</definedName>
    <definedName name="_250251">'250251'!$A$1</definedName>
    <definedName name="_252">'252'!$A$1</definedName>
    <definedName name="_254">'254'!$A$1</definedName>
    <definedName name="_256257">'256257'!$A$1</definedName>
    <definedName name="_258260">'258260'!$A$1</definedName>
    <definedName name="_261">'261'!$A$1</definedName>
    <definedName name="_262263">'262263'!$A$1</definedName>
    <definedName name="_266">'266'!$A$1</definedName>
    <definedName name="_267">'267'!$A$1</definedName>
    <definedName name="_300">'300'!$A$1</definedName>
    <definedName name="_301">'301'!$A$1</definedName>
    <definedName name="_302304">'302304'!$A$1</definedName>
    <definedName name="_305">'305'!$A$1</definedName>
    <definedName name="_306">'306'!$A$1</definedName>
    <definedName name="_307309">'307309'!$A$1</definedName>
    <definedName name="_310">'310'!$A$1</definedName>
    <definedName name="_311312">'311312'!$A$1</definedName>
    <definedName name="_313">'313'!$A$1</definedName>
    <definedName name="_314">'314'!$A$1</definedName>
    <definedName name="_315">'315'!$A$1</definedName>
    <definedName name="_316">'316'!$A$1</definedName>
    <definedName name="_317">'317'!$A$1</definedName>
    <definedName name="_318320">'318320'!$A$1</definedName>
    <definedName name="_321">'321'!$A$1</definedName>
    <definedName name="_352353">'352353'!$A$1</definedName>
    <definedName name="_354">'354'!$A$1</definedName>
    <definedName name="_355356">'355356'!$A$1</definedName>
    <definedName name="_357358">'357358'!$A$1</definedName>
    <definedName name="_359360">'359360'!$A$1</definedName>
    <definedName name="_361362">'361362'!$A$1</definedName>
    <definedName name="_363">'363'!$A$1</definedName>
    <definedName name="_364">'364'!$A$1</definedName>
    <definedName name="_365">'365'!$A$1</definedName>
    <definedName name="_366">'366'!$A$1</definedName>
    <definedName name="_367">'367'!$A$1</definedName>
    <definedName name="_400">'400'!$A$1</definedName>
    <definedName name="_401">'401'!$A$1</definedName>
    <definedName name="_402">'402'!$A$1</definedName>
    <definedName name="_403404">'403404'!$A$1</definedName>
    <definedName name="_405">'405'!$A$1</definedName>
    <definedName name="_406">'406'!$A$1</definedName>
    <definedName name="_407408">'407408'!$A$1</definedName>
    <definedName name="_409">'409'!$A$1</definedName>
    <definedName name="_410">'410'!$A$1</definedName>
    <definedName name="_411412">'411412'!$A$1</definedName>
    <definedName name="_PM102103">'102103'!$C$121:$C$129</definedName>
    <definedName name="_PM104105">'104105'!$B$64:$B$74</definedName>
    <definedName name="_PM106107">'106107'!$B$121:$B$129</definedName>
    <definedName name="_PM108109">'108109'!$B$118:$B$126</definedName>
    <definedName name="_PM110113">'111113'!#REF!</definedName>
    <definedName name="_PM114115">'114115'!$B$126:$B$134</definedName>
    <definedName name="_PM116119">'116119'!$B$123:$B$137</definedName>
    <definedName name="_PM120121">'120121'!$B$130:$B$138</definedName>
    <definedName name="_PM122123">'122123'!$B$133:$B$141</definedName>
    <definedName name="_PM124125">'124125'!$B$139:$B$147</definedName>
    <definedName name="_PM200201">'200201'!$B$70:$B$78</definedName>
    <definedName name="_PM202205">'202205'!$B$125:$B$139</definedName>
    <definedName name="_PM206">'206'!$B$67:$B$75</definedName>
    <definedName name="_PM207">'207'!$B$72:$B$80</definedName>
    <definedName name="_PM208">'208'!#REF!</definedName>
    <definedName name="_PM209">'209'!$B$58:$B$66</definedName>
    <definedName name="_PM210">'210'!$B$54:$B$62</definedName>
    <definedName name="_PM211">'211'!$B$71:$B$79</definedName>
    <definedName name="_PM212">'212'!$B$76:$B$84</definedName>
    <definedName name="_PM213">'213'!$B$69:$B$77</definedName>
    <definedName name="_PM214">'214'!$B$75:$B$83</definedName>
    <definedName name="_PM215">'215'!$B$70:$B$78</definedName>
    <definedName name="_PM216">'216'!$B$72:$B$80</definedName>
    <definedName name="_PM217">'217'!#REF!</definedName>
    <definedName name="_PM250251">'250251'!$B$70:$B$80</definedName>
    <definedName name="_PM252">'252'!$B$70:$B$78</definedName>
    <definedName name="_PM253">'253'!$B$72:$B$80</definedName>
    <definedName name="_PM254">'254'!$B$67:$B$75</definedName>
    <definedName name="_PM255">'255'!$B$74:$B$82</definedName>
    <definedName name="_PM256257">'256257'!$B$134:$B$148</definedName>
    <definedName name="_PM258260">'258260'!$B$132:$B$144</definedName>
    <definedName name="_PM261">'261'!$B$67:$B$75</definedName>
    <definedName name="_PM262263">'262263'!$B$62:$B$72</definedName>
    <definedName name="_PM264265">'264265'!#REF!</definedName>
    <definedName name="_PM266">'266'!$B$45:$B$53</definedName>
    <definedName name="_PM267">'267'!$B$41:$B$49</definedName>
    <definedName name="_PM300">'300'!$C$58:$C$66</definedName>
    <definedName name="_PM301">'301'!#REF!</definedName>
    <definedName name="_PM302304">'302304'!$B$131:$B$143</definedName>
    <definedName name="_PM305">'305'!$B$50:$B$58</definedName>
    <definedName name="_PM306">'306'!$B$72:$B$80</definedName>
    <definedName name="_PM307309">'307309'!$B$186:$B$194</definedName>
    <definedName name="_PM310">'310'!$B$67:$B$75</definedName>
    <definedName name="_PM311312">'311312'!$B$69:$B$79</definedName>
    <definedName name="_PM313">'313'!#REF!</definedName>
    <definedName name="_PM314">'314'!#REF!</definedName>
    <definedName name="_PM315">'315'!#REF!</definedName>
    <definedName name="_PM316">'316'!$B$68:$B$76</definedName>
    <definedName name="_PM317">'317'!$B$55:$B$63</definedName>
    <definedName name="_PM318320">'318320'!$B$194:$B$206</definedName>
    <definedName name="_PM321">'321'!$B$69:$B$77</definedName>
    <definedName name="_PM350351">'350351'!$B$70:$B$78</definedName>
    <definedName name="_PM352353">'352353'!#REF!</definedName>
    <definedName name="_PM354">'354'!$B$61:$B$69</definedName>
    <definedName name="_PM355356">'355356'!$B$133:$B$143</definedName>
    <definedName name="_PM357358">'357358'!$B$123:$B$133</definedName>
    <definedName name="_PM359360">'359360'!$F$59:$F$62</definedName>
    <definedName name="_PM361362">'361362'!$F$66:$F$76</definedName>
    <definedName name="_PM363">'363'!$B$65:$B$73</definedName>
    <definedName name="_PM364">'364'!$C$68:$C$76</definedName>
    <definedName name="_PM365">'365'!$C$63:$C$71</definedName>
    <definedName name="_PM366">'366'!$C$67:$C$75</definedName>
    <definedName name="_PM367">'367'!$C$70:$C$78</definedName>
    <definedName name="_PM400">'400'!#REF!</definedName>
    <definedName name="_PM401">'401'!$B$62:$B$70</definedName>
    <definedName name="_PM402">'402'!$B$60:$B$68</definedName>
    <definedName name="_PM403404">'403404'!$B$70:$B$80</definedName>
    <definedName name="_PM405">'405'!$B$62:$B$70</definedName>
    <definedName name="_PM406">'406'!$B$54:$B$62</definedName>
    <definedName name="_PM407408">'407408'!$B$104:$B$114</definedName>
    <definedName name="_PM409">'409'!$B$59:$B$67</definedName>
    <definedName name="_PM410">'410'!$B$61:$B$69</definedName>
    <definedName name="_PM411412">'411412'!$B$110:$B$120</definedName>
    <definedName name="BOOK">Book!$A$1</definedName>
    <definedName name="COVERPM">Cover!$B$53:$B$61</definedName>
    <definedName name="GENINSTPM">Instructions!$C$63:$C$71</definedName>
    <definedName name="PMVERIFY">Verify!$B$71:$B$79</definedName>
    <definedName name="PMZINDEX">Zindex!$A$111:$A$121</definedName>
    <definedName name="_xlnm.Print_Area" localSheetId="6">'101'!$A$1:$F$58</definedName>
    <definedName name="_xlnm.Print_Area" localSheetId="7">'102103'!$B$1:$I$53</definedName>
    <definedName name="_xlnm.Print_Area" localSheetId="8">'104105'!$A$1:$O$57</definedName>
    <definedName name="_xlnm.Print_Area" localSheetId="9">'106107'!$A$1:$F$57</definedName>
    <definedName name="_xlnm.Print_Area" localSheetId="10">'108109'!$A$1:$G$116</definedName>
    <definedName name="_xlnm.Print_Area" localSheetId="11">'110'!$A$1:$C$53</definedName>
    <definedName name="_xlnm.Print_Area" localSheetId="12">'111113'!$A$1:$L$156</definedName>
    <definedName name="_xlnm.Print_Area" localSheetId="13">'114115'!$A$1:$F$119</definedName>
    <definedName name="_xlnm.Print_Area" localSheetId="14">'116119'!$A$1:$O$119</definedName>
    <definedName name="_xlnm.Print_Area" localSheetId="15">'120121'!$A$1:$G$124</definedName>
    <definedName name="_xlnm.Print_Area" localSheetId="16">'122123'!$A$1:$E$126</definedName>
    <definedName name="_xlnm.Print_Area" localSheetId="17">'124125'!$A$1:$G$132</definedName>
    <definedName name="_xlnm.Print_Area" localSheetId="18">'200201'!$A$1:$K$62</definedName>
    <definedName name="_xlnm.Print_Area" localSheetId="19">'202205'!$A$1:$K$117</definedName>
    <definedName name="_xlnm.Print_Area" localSheetId="20">'206'!$A$1:$E$59</definedName>
    <definedName name="_xlnm.Print_Area" localSheetId="21">'207'!$A$1:$E$64</definedName>
    <definedName name="_xlnm.Print_Area" localSheetId="22">'208'!$A$1:$G$66</definedName>
    <definedName name="_xlnm.Print_Area" localSheetId="23">'209'!$A$1:$F$50</definedName>
    <definedName name="_xlnm.Print_Area" localSheetId="24">'210'!$A$1:$I$49</definedName>
    <definedName name="_xlnm.Print_Area" localSheetId="25">'211'!$A$1:$F$64</definedName>
    <definedName name="_xlnm.Print_Area" localSheetId="26">'212'!$A$1:$C$68</definedName>
    <definedName name="_xlnm.Print_Area" localSheetId="27">'213'!$A$1:$G$61</definedName>
    <definedName name="_xlnm.Print_Area" localSheetId="28">'214'!$A$1:$G$68</definedName>
    <definedName name="_xlnm.Print_Area" localSheetId="29">'215'!$A$1:$F$62</definedName>
    <definedName name="_xlnm.Print_Area" localSheetId="30">'216'!$A$1:$G$65</definedName>
    <definedName name="_xlnm.Print_Area" localSheetId="31">'217'!$A$1:$F$61</definedName>
    <definedName name="_xlnm.Print_Area" localSheetId="32">'250251'!$A$1:$M$63</definedName>
    <definedName name="_xlnm.Print_Area" localSheetId="33">'252'!$A$1:$E$63</definedName>
    <definedName name="_xlnm.Print_Area" localSheetId="34">'253'!$A$1:$E$65</definedName>
    <definedName name="_xlnm.Print_Area" localSheetId="35">'254'!$A$1:$E$60</definedName>
    <definedName name="_xlnm.Print_Area" localSheetId="36">'255'!$A$1:$G$68</definedName>
    <definedName name="_xlnm.Print_Area" localSheetId="37">'256257'!$A$1:$L$126</definedName>
    <definedName name="_xlnm.Print_Area" localSheetId="38">'258260'!$A$1:$N$123</definedName>
    <definedName name="_xlnm.Print_Area" localSheetId="39">'261'!$A$1:$G$61</definedName>
    <definedName name="_xlnm.Print_Area" localSheetId="40">'262263'!$A$1:$N$55</definedName>
    <definedName name="_xlnm.Print_Area" localSheetId="41">'264265'!$A$1:$M$60</definedName>
    <definedName name="_xlnm.Print_Area" localSheetId="42">'266'!$A$1:$G$38</definedName>
    <definedName name="_xlnm.Print_Area" localSheetId="43">'267'!$A$1:$G$35</definedName>
    <definedName name="_xlnm.Print_Area" localSheetId="44">'300'!$A$1:$I$51</definedName>
    <definedName name="_xlnm.Print_Area" localSheetId="45">'301'!$A$1:$G$68</definedName>
    <definedName name="_xlnm.Print_Area" localSheetId="46">'302304'!$A$1:$R$127</definedName>
    <definedName name="_xlnm.Print_Area" localSheetId="47">'305'!$A$1:$I$46</definedName>
    <definedName name="_xlnm.Print_Area" localSheetId="48">'306'!$A$1:$E$65</definedName>
    <definedName name="_xlnm.Print_Area" localSheetId="49">'307309'!$A$1:$E$178</definedName>
    <definedName name="_xlnm.Print_Area" localSheetId="50">'310'!$A$1:$E$63</definedName>
    <definedName name="_xlnm.Print_Area" localSheetId="51">'311312'!$A$1:$N$60</definedName>
    <definedName name="_xlnm.Print_Area" localSheetId="52">'313'!$A$1:$E$61</definedName>
    <definedName name="_xlnm.Print_Area" localSheetId="53">'314'!$A$1:$E$67</definedName>
    <definedName name="_xlnm.Print_Area" localSheetId="54">'314 Attachment'!$A$1:$I$69</definedName>
    <definedName name="_xlnm.Print_Area" localSheetId="55">'315'!$A$1:$G$60</definedName>
    <definedName name="_xlnm.Print_Area" localSheetId="56">'316'!$A$1:$E$60</definedName>
    <definedName name="_xlnm.Print_Area" localSheetId="57">'317'!$A$1:$F$49</definedName>
    <definedName name="_xlnm.Print_Area" localSheetId="58">'318320'!$A$1:$E$186</definedName>
    <definedName name="_xlnm.Print_Area" localSheetId="59">'321'!$A$1:$D$62</definedName>
    <definedName name="_xlnm.Print_Area" localSheetId="60">'350351'!$A$1:$N$64</definedName>
    <definedName name="_xlnm.Print_Area" localSheetId="61">'352353'!$A$1:$L$66</definedName>
    <definedName name="_xlnm.Print_Area" localSheetId="62">'354'!$A$1:$F$54</definedName>
    <definedName name="_xlnm.Print_Area" localSheetId="63">'355356'!$A$1:$E$127</definedName>
    <definedName name="_xlnm.Print_Area" localSheetId="64">'357358'!$A$1:$C$116</definedName>
    <definedName name="_xlnm.Print_Area" localSheetId="65">'359360'!$A$1:$J$58</definedName>
    <definedName name="_xlnm.Print_Area" localSheetId="66">'361362'!$A$1:$L$61</definedName>
    <definedName name="_xlnm.Print_Area" localSheetId="67">'363'!$A$1:$C$60</definedName>
    <definedName name="_xlnm.Print_Area" localSheetId="68">'364'!$A$1:$G$64</definedName>
    <definedName name="_xlnm.Print_Area" localSheetId="69">'365'!$A$1:$E$58</definedName>
    <definedName name="_xlnm.Print_Area" localSheetId="70">'366'!$A$1:$E$60</definedName>
    <definedName name="_xlnm.Print_Area" localSheetId="71">'367'!$A$1:$D$64</definedName>
    <definedName name="_xlnm.Print_Area" localSheetId="72">'400'!$A$1:$P$47</definedName>
    <definedName name="_xlnm.Print_Area" localSheetId="73">'401'!$A$1:$N$53</definedName>
    <definedName name="_xlnm.Print_Area" localSheetId="74">'402'!$A$1:$N$50</definedName>
    <definedName name="_xlnm.Print_Area" localSheetId="75">'403404'!$A$1:$R$66</definedName>
    <definedName name="_xlnm.Print_Area" localSheetId="76">'405'!$A$1:$I$56</definedName>
    <definedName name="_xlnm.Print_Area" localSheetId="77">'406'!$A$1:$J$49</definedName>
    <definedName name="_xlnm.Print_Area" localSheetId="78">'407408'!$A$50:$L$98</definedName>
    <definedName name="_xlnm.Print_Area" localSheetId="79">'409'!$A$1:$H$52</definedName>
    <definedName name="_xlnm.Print_Area" localSheetId="80">'410'!$A$1:$K$54</definedName>
    <definedName name="_xlnm.Print_Area" localSheetId="81">'411412'!$A$1:$L$52</definedName>
    <definedName name="_xlnm.Print_Area" localSheetId="82">Book!$A$144:$C$200</definedName>
    <definedName name="_xlnm.Print_Area" localSheetId="3">Cover!$A$1:$J$43</definedName>
    <definedName name="_xlnm.Print_Area" localSheetId="2">'Data sheet'!$A$1:$H$70</definedName>
    <definedName name="_xlnm.Print_Area" localSheetId="4">Instructions!$A$1:$E$57</definedName>
    <definedName name="_xlnm.Print_Area" localSheetId="5">Schedules!$A$1:$I$119</definedName>
    <definedName name="_xlnm.Print_Area" localSheetId="83">Verify!$A$1:$D$64</definedName>
    <definedName name="_xlnm.Print_Area" localSheetId="84">Zindex!$A$55:$D$106</definedName>
    <definedName name="VERIFY">Verify!$A$1</definedName>
    <definedName name="Z_60A1409A_66AA_463E_93B8_ECD35AF44482_.wvu.Cols" localSheetId="29" hidden="1">'215'!$D:$D</definedName>
    <definedName name="Z_60A1409A_66AA_463E_93B8_ECD35AF44482_.wvu.Cols" localSheetId="5" hidden="1">Schedules!$E:$F</definedName>
    <definedName name="Z_60A1409A_66AA_463E_93B8_ECD35AF44482_.wvu.PrintArea" localSheetId="6" hidden="1">'101'!$A$1:$F$58</definedName>
    <definedName name="Z_60A1409A_66AA_463E_93B8_ECD35AF44482_.wvu.PrintArea" localSheetId="7" hidden="1">'102103'!$A$54:$I$111</definedName>
    <definedName name="Z_60A1409A_66AA_463E_93B8_ECD35AF44482_.wvu.PrintArea" localSheetId="8" hidden="1">'104105'!$G$1:$P$57</definedName>
    <definedName name="Z_60A1409A_66AA_463E_93B8_ECD35AF44482_.wvu.PrintArea" localSheetId="9" hidden="1">'106107'!$A$1:$F$57</definedName>
    <definedName name="Z_60A1409A_66AA_463E_93B8_ECD35AF44482_.wvu.PrintArea" localSheetId="10" hidden="1">'108109'!$A$59:$G$115</definedName>
    <definedName name="Z_60A1409A_66AA_463E_93B8_ECD35AF44482_.wvu.PrintArea" localSheetId="11" hidden="1">'110'!$A$1:$C$53</definedName>
    <definedName name="Z_60A1409A_66AA_463E_93B8_ECD35AF44482_.wvu.PrintArea" localSheetId="12" hidden="1">'111113'!$A$106:$L$156</definedName>
    <definedName name="Z_60A1409A_66AA_463E_93B8_ECD35AF44482_.wvu.PrintArea" localSheetId="13" hidden="1">'114115'!$A$1:$F$56</definedName>
    <definedName name="Z_60A1409A_66AA_463E_93B8_ECD35AF44482_.wvu.PrintArea" localSheetId="14" hidden="1">'116119'!$A$1:$O$119</definedName>
    <definedName name="Z_60A1409A_66AA_463E_93B8_ECD35AF44482_.wvu.PrintArea" localSheetId="15" hidden="1">'120121'!$A$63:$G$124</definedName>
    <definedName name="Z_60A1409A_66AA_463E_93B8_ECD35AF44482_.wvu.PrintArea" localSheetId="16" hidden="1">'122123'!$A$1:$E$62</definedName>
    <definedName name="Z_60A1409A_66AA_463E_93B8_ECD35AF44482_.wvu.PrintArea" localSheetId="17" hidden="1">'124125'!$A$66:$G$132</definedName>
    <definedName name="Z_60A1409A_66AA_463E_93B8_ECD35AF44482_.wvu.PrintArea" localSheetId="18" hidden="1">'200201'!$F$1:$K$62</definedName>
    <definedName name="Z_60A1409A_66AA_463E_93B8_ECD35AF44482_.wvu.PrintArea" localSheetId="19" hidden="1">'202205'!$F$64:$K$117</definedName>
    <definedName name="Z_60A1409A_66AA_463E_93B8_ECD35AF44482_.wvu.PrintArea" localSheetId="20" hidden="1">'206'!$A$1:$E$59</definedName>
    <definedName name="Z_60A1409A_66AA_463E_93B8_ECD35AF44482_.wvu.PrintArea" localSheetId="21" hidden="1">'207'!$A$1:$E$64</definedName>
    <definedName name="Z_60A1409A_66AA_463E_93B8_ECD35AF44482_.wvu.PrintArea" localSheetId="22" hidden="1">'208'!$A$1:$G$66</definedName>
    <definedName name="Z_60A1409A_66AA_463E_93B8_ECD35AF44482_.wvu.PrintArea" localSheetId="23" hidden="1">'209'!$A$1:$F$50</definedName>
    <definedName name="Z_60A1409A_66AA_463E_93B8_ECD35AF44482_.wvu.PrintArea" localSheetId="24" hidden="1">'210'!$A$1:$I$47</definedName>
    <definedName name="Z_60A1409A_66AA_463E_93B8_ECD35AF44482_.wvu.PrintArea" localSheetId="25" hidden="1">'211'!$A$1:$F$64</definedName>
    <definedName name="Z_60A1409A_66AA_463E_93B8_ECD35AF44482_.wvu.PrintArea" localSheetId="26" hidden="1">'212'!$A$1:$C$68</definedName>
    <definedName name="Z_60A1409A_66AA_463E_93B8_ECD35AF44482_.wvu.PrintArea" localSheetId="27" hidden="1">'213'!$A$67:$G$127</definedName>
    <definedName name="Z_60A1409A_66AA_463E_93B8_ECD35AF44482_.wvu.PrintArea" localSheetId="28" hidden="1">'214'!$A$1:$G$68</definedName>
    <definedName name="Z_60A1409A_66AA_463E_93B8_ECD35AF44482_.wvu.PrintArea" localSheetId="29" hidden="1">'215'!$A$1:$F$62</definedName>
    <definedName name="Z_60A1409A_66AA_463E_93B8_ECD35AF44482_.wvu.PrintArea" localSheetId="30" hidden="1">'216'!$A$1:$G$65</definedName>
    <definedName name="Z_60A1409A_66AA_463E_93B8_ECD35AF44482_.wvu.PrintArea" localSheetId="31" hidden="1">'217'!$A$1:$F$61</definedName>
    <definedName name="Z_60A1409A_66AA_463E_93B8_ECD35AF44482_.wvu.PrintArea" localSheetId="32" hidden="1">'250251'!$F$1:$M$63</definedName>
    <definedName name="Z_60A1409A_66AA_463E_93B8_ECD35AF44482_.wvu.PrintArea" localSheetId="33" hidden="1">'252'!$A$1:$E$63</definedName>
    <definedName name="Z_60A1409A_66AA_463E_93B8_ECD35AF44482_.wvu.PrintArea" localSheetId="34" hidden="1">'253'!$A$1:$E$65</definedName>
    <definedName name="Z_60A1409A_66AA_463E_93B8_ECD35AF44482_.wvu.PrintArea" localSheetId="35" hidden="1">'254'!$A$1:$E$60</definedName>
    <definedName name="Z_60A1409A_66AA_463E_93B8_ECD35AF44482_.wvu.PrintArea" localSheetId="36" hidden="1">'255'!$A$1:$G$68</definedName>
    <definedName name="Z_60A1409A_66AA_463E_93B8_ECD35AF44482_.wvu.PrintArea" localSheetId="37" hidden="1">'256257'!$F$1:$L$65</definedName>
    <definedName name="Z_60A1409A_66AA_463E_93B8_ECD35AF44482_.wvu.PrintArea" localSheetId="38" hidden="1">'258260'!$H$1:$N$67</definedName>
    <definedName name="Z_60A1409A_66AA_463E_93B8_ECD35AF44482_.wvu.PrintArea" localSheetId="39" hidden="1">'261'!$A$1:$G$61</definedName>
    <definedName name="Z_60A1409A_66AA_463E_93B8_ECD35AF44482_.wvu.PrintArea" localSheetId="40" hidden="1">'262263'!$I$1:$N$55</definedName>
    <definedName name="Z_60A1409A_66AA_463E_93B8_ECD35AF44482_.wvu.PrintArea" localSheetId="41" hidden="1">'264265'!$F$1:$M$60</definedName>
    <definedName name="Z_60A1409A_66AA_463E_93B8_ECD35AF44482_.wvu.PrintArea" localSheetId="42" hidden="1">'266'!$A$1:$G$38</definedName>
    <definedName name="Z_60A1409A_66AA_463E_93B8_ECD35AF44482_.wvu.PrintArea" localSheetId="43" hidden="1">'267'!$A$1:$G$35</definedName>
    <definedName name="Z_60A1409A_66AA_463E_93B8_ECD35AF44482_.wvu.PrintArea" localSheetId="44" hidden="1">'300'!$A$1:$I$51</definedName>
    <definedName name="Z_60A1409A_66AA_463E_93B8_ECD35AF44482_.wvu.PrintArea" localSheetId="45" hidden="1">'301'!$A$1:$G$68</definedName>
    <definedName name="Z_60A1409A_66AA_463E_93B8_ECD35AF44482_.wvu.PrintArea" localSheetId="46" hidden="1">'302304'!$I$1:$R$66</definedName>
    <definedName name="Z_60A1409A_66AA_463E_93B8_ECD35AF44482_.wvu.PrintArea" localSheetId="47" hidden="1">'305'!$A$1:$I$46</definedName>
    <definedName name="Z_60A1409A_66AA_463E_93B8_ECD35AF44482_.wvu.PrintArea" localSheetId="48" hidden="1">'306'!$A$1:$E$65</definedName>
    <definedName name="Z_60A1409A_66AA_463E_93B8_ECD35AF44482_.wvu.PrintArea" localSheetId="49" hidden="1">'307309'!$A$124:$E$178</definedName>
    <definedName name="Z_60A1409A_66AA_463E_93B8_ECD35AF44482_.wvu.PrintArea" localSheetId="50" hidden="1">'310'!$A$1:$E$63</definedName>
    <definedName name="Z_60A1409A_66AA_463E_93B8_ECD35AF44482_.wvu.PrintArea" localSheetId="51" hidden="1">'311312'!$G$1:$N$60</definedName>
    <definedName name="Z_60A1409A_66AA_463E_93B8_ECD35AF44482_.wvu.PrintArea" localSheetId="52" hidden="1">'313'!$A$1:$E$61</definedName>
    <definedName name="Z_60A1409A_66AA_463E_93B8_ECD35AF44482_.wvu.PrintArea" localSheetId="53" hidden="1">'314'!$A$1:$E$65</definedName>
    <definedName name="Z_60A1409A_66AA_463E_93B8_ECD35AF44482_.wvu.PrintArea" localSheetId="55" hidden="1">'315'!$A$1:$G$60</definedName>
    <definedName name="Z_60A1409A_66AA_463E_93B8_ECD35AF44482_.wvu.PrintArea" localSheetId="56" hidden="1">'316'!$A$1:$E$60</definedName>
    <definedName name="Z_60A1409A_66AA_463E_93B8_ECD35AF44482_.wvu.PrintArea" localSheetId="57" hidden="1">'317'!$A$1:$F$49</definedName>
    <definedName name="Z_60A1409A_66AA_463E_93B8_ECD35AF44482_.wvu.PrintArea" localSheetId="58" hidden="1">'318320'!$A$67:$E$126</definedName>
    <definedName name="Z_60A1409A_66AA_463E_93B8_ECD35AF44482_.wvu.PrintArea" localSheetId="59" hidden="1">'321'!$A$1:$D$62</definedName>
    <definedName name="Z_60A1409A_66AA_463E_93B8_ECD35AF44482_.wvu.PrintArea" localSheetId="60" hidden="1">'350351'!$G$1:$N$64</definedName>
    <definedName name="Z_60A1409A_66AA_463E_93B8_ECD35AF44482_.wvu.PrintArea" localSheetId="61" hidden="1">'352353'!$F$1:$L$65</definedName>
    <definedName name="Z_60A1409A_66AA_463E_93B8_ECD35AF44482_.wvu.PrintArea" localSheetId="62" hidden="1">'354'!$A$1:$F$54</definedName>
    <definedName name="Z_60A1409A_66AA_463E_93B8_ECD35AF44482_.wvu.PrintArea" localSheetId="63" hidden="1">'355356'!$A$1:$E$61</definedName>
    <definedName name="Z_60A1409A_66AA_463E_93B8_ECD35AF44482_.wvu.PrintArea" localSheetId="64" hidden="1">'357358'!$A$50:$C$116</definedName>
    <definedName name="Z_60A1409A_66AA_463E_93B8_ECD35AF44482_.wvu.PrintArea" localSheetId="65" hidden="1">'359360'!$D$1:$J$58</definedName>
    <definedName name="Z_60A1409A_66AA_463E_93B8_ECD35AF44482_.wvu.PrintArea" localSheetId="66" hidden="1">'361362'!$D$1:$L$61</definedName>
    <definedName name="Z_60A1409A_66AA_463E_93B8_ECD35AF44482_.wvu.PrintArea" localSheetId="67" hidden="1">'363'!$A$1:$C$60</definedName>
    <definedName name="Z_60A1409A_66AA_463E_93B8_ECD35AF44482_.wvu.PrintArea" localSheetId="68" hidden="1">'364'!$A$1:$G$64</definedName>
    <definedName name="Z_60A1409A_66AA_463E_93B8_ECD35AF44482_.wvu.PrintArea" localSheetId="69" hidden="1">'365'!$A$1:$E$58</definedName>
    <definedName name="Z_60A1409A_66AA_463E_93B8_ECD35AF44482_.wvu.PrintArea" localSheetId="70" hidden="1">'366'!$A$1:$E$60</definedName>
    <definedName name="Z_60A1409A_66AA_463E_93B8_ECD35AF44482_.wvu.PrintArea" localSheetId="71" hidden="1">'367'!$A$1:$D$64</definedName>
    <definedName name="Z_60A1409A_66AA_463E_93B8_ECD35AF44482_.wvu.PrintArea" localSheetId="72" hidden="1">'400'!$A$1:$P$47</definedName>
    <definedName name="Z_60A1409A_66AA_463E_93B8_ECD35AF44482_.wvu.PrintArea" localSheetId="73" hidden="1">'401'!$A$1:$N$53</definedName>
    <definedName name="Z_60A1409A_66AA_463E_93B8_ECD35AF44482_.wvu.PrintArea" localSheetId="74" hidden="1">'402'!$A$1:$N$50</definedName>
    <definedName name="Z_60A1409A_66AA_463E_93B8_ECD35AF44482_.wvu.PrintArea" localSheetId="75" hidden="1">'403404'!$I$1:$R$66</definedName>
    <definedName name="Z_60A1409A_66AA_463E_93B8_ECD35AF44482_.wvu.PrintArea" localSheetId="76" hidden="1">'405'!$A$1:$I$56</definedName>
    <definedName name="Z_60A1409A_66AA_463E_93B8_ECD35AF44482_.wvu.PrintArea" localSheetId="77" hidden="1">'406'!$A$1:$J$49</definedName>
    <definedName name="Z_60A1409A_66AA_463E_93B8_ECD35AF44482_.wvu.PrintArea" localSheetId="78" hidden="1">'407408'!$A$50:$L$98</definedName>
    <definedName name="Z_60A1409A_66AA_463E_93B8_ECD35AF44482_.wvu.PrintArea" localSheetId="79" hidden="1">'409'!$A$1:$H$52</definedName>
    <definedName name="Z_60A1409A_66AA_463E_93B8_ECD35AF44482_.wvu.PrintArea" localSheetId="80" hidden="1">'410'!$A$1:$K$54</definedName>
    <definedName name="Z_60A1409A_66AA_463E_93B8_ECD35AF44482_.wvu.PrintArea" localSheetId="81" hidden="1">'411412'!$A$53:$L$104</definedName>
    <definedName name="Z_60A1409A_66AA_463E_93B8_ECD35AF44482_.wvu.PrintArea" localSheetId="82" hidden="1">Book!$A$144:$C$200</definedName>
    <definedName name="Z_60A1409A_66AA_463E_93B8_ECD35AF44482_.wvu.PrintArea" localSheetId="3" hidden="1">Cover!$A$1:$J$43</definedName>
    <definedName name="Z_60A1409A_66AA_463E_93B8_ECD35AF44482_.wvu.PrintArea" localSheetId="2" hidden="1">'Data sheet'!$A$1:$H$70</definedName>
    <definedName name="Z_60A1409A_66AA_463E_93B8_ECD35AF44482_.wvu.PrintArea" localSheetId="4" hidden="1">Instructions!$A$1:$E$57</definedName>
    <definedName name="Z_60A1409A_66AA_463E_93B8_ECD35AF44482_.wvu.PrintArea" localSheetId="5" hidden="1">Schedules!$A$60:$I$119</definedName>
    <definedName name="Z_60A1409A_66AA_463E_93B8_ECD35AF44482_.wvu.PrintArea" localSheetId="83" hidden="1">Verify!$A$1:$C$64</definedName>
    <definedName name="Z_60A1409A_66AA_463E_93B8_ECD35AF44482_.wvu.PrintArea" localSheetId="84" hidden="1">Zindex!$A$55:$D$106</definedName>
    <definedName name="Z_D9BAA3C6_1D9B_487C_B947_51E67F089DA8_.wvu.Cols" localSheetId="29" hidden="1">'215'!$D:$D</definedName>
    <definedName name="Z_D9BAA3C6_1D9B_487C_B947_51E67F089DA8_.wvu.Cols" localSheetId="5" hidden="1">Schedules!$E:$F</definedName>
    <definedName name="Z_D9BAA3C6_1D9B_487C_B947_51E67F089DA8_.wvu.PrintArea" localSheetId="6" hidden="1">'101'!$A$1:$F$58</definedName>
    <definedName name="Z_D9BAA3C6_1D9B_487C_B947_51E67F089DA8_.wvu.PrintArea" localSheetId="7" hidden="1">'102103'!$B$1:$I$53</definedName>
    <definedName name="Z_D9BAA3C6_1D9B_487C_B947_51E67F089DA8_.wvu.PrintArea" localSheetId="8" hidden="1">'104105'!$A$1:$O$57</definedName>
    <definedName name="Z_D9BAA3C6_1D9B_487C_B947_51E67F089DA8_.wvu.PrintArea" localSheetId="9" hidden="1">'106107'!$A$1:$F$57</definedName>
    <definedName name="Z_D9BAA3C6_1D9B_487C_B947_51E67F089DA8_.wvu.PrintArea" localSheetId="10" hidden="1">'108109'!$A$1:$G$116</definedName>
    <definedName name="Z_D9BAA3C6_1D9B_487C_B947_51E67F089DA8_.wvu.PrintArea" localSheetId="11" hidden="1">'110'!$A$1:$C$53</definedName>
    <definedName name="Z_D9BAA3C6_1D9B_487C_B947_51E67F089DA8_.wvu.PrintArea" localSheetId="12" hidden="1">'111113'!$A$1:$L$156</definedName>
    <definedName name="Z_D9BAA3C6_1D9B_487C_B947_51E67F089DA8_.wvu.PrintArea" localSheetId="13" hidden="1">'114115'!$A$1:$F$119</definedName>
    <definedName name="Z_D9BAA3C6_1D9B_487C_B947_51E67F089DA8_.wvu.PrintArea" localSheetId="14" hidden="1">'116119'!$A$1:$O$119</definedName>
    <definedName name="Z_D9BAA3C6_1D9B_487C_B947_51E67F089DA8_.wvu.PrintArea" localSheetId="15" hidden="1">'120121'!$A$1:$G$124</definedName>
    <definedName name="Z_D9BAA3C6_1D9B_487C_B947_51E67F089DA8_.wvu.PrintArea" localSheetId="16" hidden="1">'122123'!$A$1:$E$126</definedName>
    <definedName name="Z_D9BAA3C6_1D9B_487C_B947_51E67F089DA8_.wvu.PrintArea" localSheetId="17" hidden="1">'124125'!$A$1:$G$132</definedName>
    <definedName name="Z_D9BAA3C6_1D9B_487C_B947_51E67F089DA8_.wvu.PrintArea" localSheetId="18" hidden="1">'200201'!$A$1:$K$62</definedName>
    <definedName name="Z_D9BAA3C6_1D9B_487C_B947_51E67F089DA8_.wvu.PrintArea" localSheetId="19" hidden="1">'202205'!$A$1:$K$117</definedName>
    <definedName name="Z_D9BAA3C6_1D9B_487C_B947_51E67F089DA8_.wvu.PrintArea" localSheetId="20" hidden="1">'206'!$A$1:$E$59</definedName>
    <definedName name="Z_D9BAA3C6_1D9B_487C_B947_51E67F089DA8_.wvu.PrintArea" localSheetId="21" hidden="1">'207'!$A$1:$E$64</definedName>
    <definedName name="Z_D9BAA3C6_1D9B_487C_B947_51E67F089DA8_.wvu.PrintArea" localSheetId="22" hidden="1">'208'!$A$1:$G$66</definedName>
    <definedName name="Z_D9BAA3C6_1D9B_487C_B947_51E67F089DA8_.wvu.PrintArea" localSheetId="23" hidden="1">'209'!$A$1:$F$50</definedName>
    <definedName name="Z_D9BAA3C6_1D9B_487C_B947_51E67F089DA8_.wvu.PrintArea" localSheetId="24" hidden="1">'210'!$A$1:$I$49</definedName>
    <definedName name="Z_D9BAA3C6_1D9B_487C_B947_51E67F089DA8_.wvu.PrintArea" localSheetId="25" hidden="1">'211'!$A$1:$F$64</definedName>
    <definedName name="Z_D9BAA3C6_1D9B_487C_B947_51E67F089DA8_.wvu.PrintArea" localSheetId="26" hidden="1">'212'!$A$1:$C$68</definedName>
    <definedName name="Z_D9BAA3C6_1D9B_487C_B947_51E67F089DA8_.wvu.PrintArea" localSheetId="27" hidden="1">'213'!$A$1:$G$61</definedName>
    <definedName name="Z_D9BAA3C6_1D9B_487C_B947_51E67F089DA8_.wvu.PrintArea" localSheetId="28" hidden="1">'214'!$A$1:$G$68</definedName>
    <definedName name="Z_D9BAA3C6_1D9B_487C_B947_51E67F089DA8_.wvu.PrintArea" localSheetId="29" hidden="1">'215'!$A$1:$F$62</definedName>
    <definedName name="Z_D9BAA3C6_1D9B_487C_B947_51E67F089DA8_.wvu.PrintArea" localSheetId="30" hidden="1">'216'!$A$1:$G$65</definedName>
    <definedName name="Z_D9BAA3C6_1D9B_487C_B947_51E67F089DA8_.wvu.PrintArea" localSheetId="31" hidden="1">'217'!$A$1:$F$61</definedName>
    <definedName name="Z_D9BAA3C6_1D9B_487C_B947_51E67F089DA8_.wvu.PrintArea" localSheetId="32" hidden="1">'250251'!$A$1:$M$63</definedName>
    <definedName name="Z_D9BAA3C6_1D9B_487C_B947_51E67F089DA8_.wvu.PrintArea" localSheetId="33" hidden="1">'252'!$A$1:$E$63</definedName>
    <definedName name="Z_D9BAA3C6_1D9B_487C_B947_51E67F089DA8_.wvu.PrintArea" localSheetId="34" hidden="1">'253'!$A$1:$E$65</definedName>
    <definedName name="Z_D9BAA3C6_1D9B_487C_B947_51E67F089DA8_.wvu.PrintArea" localSheetId="35" hidden="1">'254'!$A$1:$E$60</definedName>
    <definedName name="Z_D9BAA3C6_1D9B_487C_B947_51E67F089DA8_.wvu.PrintArea" localSheetId="36" hidden="1">'255'!$A$1:$G$68</definedName>
    <definedName name="Z_D9BAA3C6_1D9B_487C_B947_51E67F089DA8_.wvu.PrintArea" localSheetId="37" hidden="1">'256257'!$A$1:$L$126</definedName>
    <definedName name="Z_D9BAA3C6_1D9B_487C_B947_51E67F089DA8_.wvu.PrintArea" localSheetId="38" hidden="1">'258260'!$A$1:$N$123</definedName>
    <definedName name="Z_D9BAA3C6_1D9B_487C_B947_51E67F089DA8_.wvu.PrintArea" localSheetId="39" hidden="1">'261'!$A$1:$G$61</definedName>
    <definedName name="Z_D9BAA3C6_1D9B_487C_B947_51E67F089DA8_.wvu.PrintArea" localSheetId="40" hidden="1">'262263'!$A$1:$N$55</definedName>
    <definedName name="Z_D9BAA3C6_1D9B_487C_B947_51E67F089DA8_.wvu.PrintArea" localSheetId="41" hidden="1">'264265'!$A$1:$M$60</definedName>
    <definedName name="Z_D9BAA3C6_1D9B_487C_B947_51E67F089DA8_.wvu.PrintArea" localSheetId="42" hidden="1">'266'!$A$1:$G$38</definedName>
    <definedName name="Z_D9BAA3C6_1D9B_487C_B947_51E67F089DA8_.wvu.PrintArea" localSheetId="43" hidden="1">'267'!$A$1:$G$35</definedName>
    <definedName name="Z_D9BAA3C6_1D9B_487C_B947_51E67F089DA8_.wvu.PrintArea" localSheetId="44" hidden="1">'300'!$A$1:$I$51</definedName>
    <definedName name="Z_D9BAA3C6_1D9B_487C_B947_51E67F089DA8_.wvu.PrintArea" localSheetId="45" hidden="1">'301'!$A$1:$G$68</definedName>
    <definedName name="Z_D9BAA3C6_1D9B_487C_B947_51E67F089DA8_.wvu.PrintArea" localSheetId="46" hidden="1">'302304'!$A$1:$R$127</definedName>
    <definedName name="Z_D9BAA3C6_1D9B_487C_B947_51E67F089DA8_.wvu.PrintArea" localSheetId="47" hidden="1">'305'!$A$1:$I$46</definedName>
    <definedName name="Z_D9BAA3C6_1D9B_487C_B947_51E67F089DA8_.wvu.PrintArea" localSheetId="48" hidden="1">'306'!$A$1:$E$65</definedName>
    <definedName name="Z_D9BAA3C6_1D9B_487C_B947_51E67F089DA8_.wvu.PrintArea" localSheetId="49" hidden="1">'307309'!$A$1:$E$178</definedName>
    <definedName name="Z_D9BAA3C6_1D9B_487C_B947_51E67F089DA8_.wvu.PrintArea" localSheetId="50" hidden="1">'310'!$A$1:$E$63</definedName>
    <definedName name="Z_D9BAA3C6_1D9B_487C_B947_51E67F089DA8_.wvu.PrintArea" localSheetId="51" hidden="1">'311312'!$A$1:$N$60</definedName>
    <definedName name="Z_D9BAA3C6_1D9B_487C_B947_51E67F089DA8_.wvu.PrintArea" localSheetId="52" hidden="1">'313'!$A$1:$E$61</definedName>
    <definedName name="Z_D9BAA3C6_1D9B_487C_B947_51E67F089DA8_.wvu.PrintArea" localSheetId="53" hidden="1">'314'!$A$1:$E$67</definedName>
    <definedName name="Z_D9BAA3C6_1D9B_487C_B947_51E67F089DA8_.wvu.PrintArea" localSheetId="54" hidden="1">'314 Attachment'!$A$1:$I$69</definedName>
    <definedName name="Z_D9BAA3C6_1D9B_487C_B947_51E67F089DA8_.wvu.PrintArea" localSheetId="55" hidden="1">'315'!$A$1:$G$60</definedName>
    <definedName name="Z_D9BAA3C6_1D9B_487C_B947_51E67F089DA8_.wvu.PrintArea" localSheetId="56" hidden="1">'316'!$A$1:$E$60</definedName>
    <definedName name="Z_D9BAA3C6_1D9B_487C_B947_51E67F089DA8_.wvu.PrintArea" localSheetId="57" hidden="1">'317'!$A$1:$F$49</definedName>
    <definedName name="Z_D9BAA3C6_1D9B_487C_B947_51E67F089DA8_.wvu.PrintArea" localSheetId="58" hidden="1">'318320'!$A$1:$E$186</definedName>
    <definedName name="Z_D9BAA3C6_1D9B_487C_B947_51E67F089DA8_.wvu.PrintArea" localSheetId="59" hidden="1">'321'!$A$1:$D$62</definedName>
    <definedName name="Z_D9BAA3C6_1D9B_487C_B947_51E67F089DA8_.wvu.PrintArea" localSheetId="60" hidden="1">'350351'!$A$1:$N$64</definedName>
    <definedName name="Z_D9BAA3C6_1D9B_487C_B947_51E67F089DA8_.wvu.PrintArea" localSheetId="61" hidden="1">'352353'!$A$1:$L$66</definedName>
    <definedName name="Z_D9BAA3C6_1D9B_487C_B947_51E67F089DA8_.wvu.PrintArea" localSheetId="62" hidden="1">'354'!$A$1:$F$54</definedName>
    <definedName name="Z_D9BAA3C6_1D9B_487C_B947_51E67F089DA8_.wvu.PrintArea" localSheetId="63" hidden="1">'355356'!$A$1:$E$127</definedName>
    <definedName name="Z_D9BAA3C6_1D9B_487C_B947_51E67F089DA8_.wvu.PrintArea" localSheetId="64" hidden="1">'357358'!$A$1:$C$116</definedName>
    <definedName name="Z_D9BAA3C6_1D9B_487C_B947_51E67F089DA8_.wvu.PrintArea" localSheetId="65" hidden="1">'359360'!$A$1:$J$58</definedName>
    <definedName name="Z_D9BAA3C6_1D9B_487C_B947_51E67F089DA8_.wvu.PrintArea" localSheetId="66" hidden="1">'361362'!$A$1:$L$61</definedName>
    <definedName name="Z_D9BAA3C6_1D9B_487C_B947_51E67F089DA8_.wvu.PrintArea" localSheetId="67" hidden="1">'363'!$A$1:$C$60</definedName>
    <definedName name="Z_D9BAA3C6_1D9B_487C_B947_51E67F089DA8_.wvu.PrintArea" localSheetId="68" hidden="1">'364'!$A$1:$G$64</definedName>
    <definedName name="Z_D9BAA3C6_1D9B_487C_B947_51E67F089DA8_.wvu.PrintArea" localSheetId="69" hidden="1">'365'!$A$1:$E$58</definedName>
    <definedName name="Z_D9BAA3C6_1D9B_487C_B947_51E67F089DA8_.wvu.PrintArea" localSheetId="70" hidden="1">'366'!$A$1:$E$60</definedName>
    <definedName name="Z_D9BAA3C6_1D9B_487C_B947_51E67F089DA8_.wvu.PrintArea" localSheetId="71" hidden="1">'367'!$A$1:$D$64</definedName>
    <definedName name="Z_D9BAA3C6_1D9B_487C_B947_51E67F089DA8_.wvu.PrintArea" localSheetId="72" hidden="1">'400'!$A$1:$P$47</definedName>
    <definedName name="Z_D9BAA3C6_1D9B_487C_B947_51E67F089DA8_.wvu.PrintArea" localSheetId="73" hidden="1">'401'!$A$1:$N$53</definedName>
    <definedName name="Z_D9BAA3C6_1D9B_487C_B947_51E67F089DA8_.wvu.PrintArea" localSheetId="74" hidden="1">'402'!$A$1:$N$50</definedName>
    <definedName name="Z_D9BAA3C6_1D9B_487C_B947_51E67F089DA8_.wvu.PrintArea" localSheetId="75" hidden="1">'403404'!$A$1:$R$66</definedName>
    <definedName name="Z_D9BAA3C6_1D9B_487C_B947_51E67F089DA8_.wvu.PrintArea" localSheetId="76" hidden="1">'405'!$A$1:$I$56</definedName>
    <definedName name="Z_D9BAA3C6_1D9B_487C_B947_51E67F089DA8_.wvu.PrintArea" localSheetId="77" hidden="1">'406'!$A$1:$J$49</definedName>
    <definedName name="Z_D9BAA3C6_1D9B_487C_B947_51E67F089DA8_.wvu.PrintArea" localSheetId="78" hidden="1">'407408'!$A$50:$L$98</definedName>
    <definedName name="Z_D9BAA3C6_1D9B_487C_B947_51E67F089DA8_.wvu.PrintArea" localSheetId="79" hidden="1">'409'!$A$1:$H$52</definedName>
    <definedName name="Z_D9BAA3C6_1D9B_487C_B947_51E67F089DA8_.wvu.PrintArea" localSheetId="80" hidden="1">'410'!$A$1:$K$54</definedName>
    <definedName name="Z_D9BAA3C6_1D9B_487C_B947_51E67F089DA8_.wvu.PrintArea" localSheetId="81" hidden="1">'411412'!$A$1:$L$52</definedName>
    <definedName name="Z_D9BAA3C6_1D9B_487C_B947_51E67F089DA8_.wvu.PrintArea" localSheetId="82" hidden="1">Book!$A$144:$C$200</definedName>
    <definedName name="Z_D9BAA3C6_1D9B_487C_B947_51E67F089DA8_.wvu.PrintArea" localSheetId="3" hidden="1">Cover!$A$1:$J$43</definedName>
    <definedName name="Z_D9BAA3C6_1D9B_487C_B947_51E67F089DA8_.wvu.PrintArea" localSheetId="2" hidden="1">'Data sheet'!$A$1:$H$70</definedName>
    <definedName name="Z_D9BAA3C6_1D9B_487C_B947_51E67F089DA8_.wvu.PrintArea" localSheetId="4" hidden="1">Instructions!$A$1:$E$57</definedName>
    <definedName name="Z_D9BAA3C6_1D9B_487C_B947_51E67F089DA8_.wvu.PrintArea" localSheetId="5" hidden="1">Schedules!$A$1:$I$119</definedName>
    <definedName name="Z_D9BAA3C6_1D9B_487C_B947_51E67F089DA8_.wvu.PrintArea" localSheetId="83" hidden="1">Verify!$A$1:$C$64</definedName>
    <definedName name="Z_D9BAA3C6_1D9B_487C_B947_51E67F089DA8_.wvu.PrintArea" localSheetId="84" hidden="1">Zindex!$A$55:$D$106</definedName>
    <definedName name="Z_DF531E20_5321_459E_ADC3_AB7A1AE91EEB_.wvu.Cols" localSheetId="29" hidden="1">'215'!$D:$D</definedName>
    <definedName name="Z_DF531E20_5321_459E_ADC3_AB7A1AE91EEB_.wvu.Cols" localSheetId="5" hidden="1">Schedules!$E:$F</definedName>
    <definedName name="Z_DF531E20_5321_459E_ADC3_AB7A1AE91EEB_.wvu.PrintArea" localSheetId="6" hidden="1">'101'!$A$1:$F$58</definedName>
    <definedName name="Z_DF531E20_5321_459E_ADC3_AB7A1AE91EEB_.wvu.PrintArea" localSheetId="7" hidden="1">'102103'!$B$54:$I$111</definedName>
    <definedName name="Z_DF531E20_5321_459E_ADC3_AB7A1AE91EEB_.wvu.PrintArea" localSheetId="8" hidden="1">'104105'!$G$1:$P$57</definedName>
    <definedName name="Z_DF531E20_5321_459E_ADC3_AB7A1AE91EEB_.wvu.PrintArea" localSheetId="9" hidden="1">'106107'!$A$1:$F$57</definedName>
    <definedName name="Z_DF531E20_5321_459E_ADC3_AB7A1AE91EEB_.wvu.PrintArea" localSheetId="10" hidden="1">'108109'!$A$1:$G$58</definedName>
    <definedName name="Z_DF531E20_5321_459E_ADC3_AB7A1AE91EEB_.wvu.PrintArea" localSheetId="11" hidden="1">'110'!$A$1:$C$53</definedName>
    <definedName name="Z_DF531E20_5321_459E_ADC3_AB7A1AE91EEB_.wvu.PrintArea" localSheetId="12" hidden="1">'111113'!$A$106:$L$156</definedName>
    <definedName name="Z_DF531E20_5321_459E_ADC3_AB7A1AE91EEB_.wvu.PrintArea" localSheetId="13" hidden="1">'114115'!$A$1:$F$56</definedName>
    <definedName name="Z_DF531E20_5321_459E_ADC3_AB7A1AE91EEB_.wvu.PrintArea" localSheetId="14" hidden="1">'116119'!$A$1:$O$119</definedName>
    <definedName name="Z_DF531E20_5321_459E_ADC3_AB7A1AE91EEB_.wvu.PrintArea" localSheetId="15" hidden="1">'120121'!$A$63:$G$124</definedName>
    <definedName name="Z_DF531E20_5321_459E_ADC3_AB7A1AE91EEB_.wvu.PrintArea" localSheetId="16" hidden="1">'122123'!$A$1:$E$62</definedName>
    <definedName name="Z_DF531E20_5321_459E_ADC3_AB7A1AE91EEB_.wvu.PrintArea" localSheetId="17" hidden="1">'124125'!$A$66:$G$132</definedName>
    <definedName name="Z_DF531E20_5321_459E_ADC3_AB7A1AE91EEB_.wvu.PrintArea" localSheetId="18" hidden="1">'200201'!$F$1:$K$62</definedName>
    <definedName name="Z_DF531E20_5321_459E_ADC3_AB7A1AE91EEB_.wvu.PrintArea" localSheetId="19" hidden="1">'202205'!$F$64:$K$117</definedName>
    <definedName name="Z_DF531E20_5321_459E_ADC3_AB7A1AE91EEB_.wvu.PrintArea" localSheetId="20" hidden="1">'206'!$A$1:$E$59</definedName>
    <definedName name="Z_DF531E20_5321_459E_ADC3_AB7A1AE91EEB_.wvu.PrintArea" localSheetId="21" hidden="1">'207'!$A$1:$E$64</definedName>
    <definedName name="Z_DF531E20_5321_459E_ADC3_AB7A1AE91EEB_.wvu.PrintArea" localSheetId="22" hidden="1">'208'!$A$1:$G$66</definedName>
    <definedName name="Z_DF531E20_5321_459E_ADC3_AB7A1AE91EEB_.wvu.PrintArea" localSheetId="23" hidden="1">'209'!$A$1:$F$50</definedName>
    <definedName name="Z_DF531E20_5321_459E_ADC3_AB7A1AE91EEB_.wvu.PrintArea" localSheetId="24" hidden="1">'210'!$A$1:$I$47</definedName>
    <definedName name="Z_DF531E20_5321_459E_ADC3_AB7A1AE91EEB_.wvu.PrintArea" localSheetId="25" hidden="1">'211'!$A$1:$F$64</definedName>
    <definedName name="Z_DF531E20_5321_459E_ADC3_AB7A1AE91EEB_.wvu.PrintArea" localSheetId="26" hidden="1">'212'!$A$1:$C$68</definedName>
    <definedName name="Z_DF531E20_5321_459E_ADC3_AB7A1AE91EEB_.wvu.PrintArea" localSheetId="27" hidden="1">'213'!$A$67:$G$127</definedName>
    <definedName name="Z_DF531E20_5321_459E_ADC3_AB7A1AE91EEB_.wvu.PrintArea" localSheetId="28" hidden="1">'214'!$A$1:$G$68</definedName>
    <definedName name="Z_DF531E20_5321_459E_ADC3_AB7A1AE91EEB_.wvu.PrintArea" localSheetId="29" hidden="1">'215'!$A$1:$F$62</definedName>
    <definedName name="Z_DF531E20_5321_459E_ADC3_AB7A1AE91EEB_.wvu.PrintArea" localSheetId="30" hidden="1">'216'!$A$1:$G$65</definedName>
    <definedName name="Z_DF531E20_5321_459E_ADC3_AB7A1AE91EEB_.wvu.PrintArea" localSheetId="31" hidden="1">'217'!$A$1:$F$61</definedName>
    <definedName name="Z_DF531E20_5321_459E_ADC3_AB7A1AE91EEB_.wvu.PrintArea" localSheetId="32" hidden="1">'250251'!$F$1:$M$63</definedName>
    <definedName name="Z_DF531E20_5321_459E_ADC3_AB7A1AE91EEB_.wvu.PrintArea" localSheetId="33" hidden="1">'252'!$A$1:$E$63</definedName>
    <definedName name="Z_DF531E20_5321_459E_ADC3_AB7A1AE91EEB_.wvu.PrintArea" localSheetId="34" hidden="1">'253'!$A$1:$E$65</definedName>
    <definedName name="Z_DF531E20_5321_459E_ADC3_AB7A1AE91EEB_.wvu.PrintArea" localSheetId="35" hidden="1">'254'!$A$1:$E$60</definedName>
    <definedName name="Z_DF531E20_5321_459E_ADC3_AB7A1AE91EEB_.wvu.PrintArea" localSheetId="36" hidden="1">'255'!$A$1:$G$68</definedName>
    <definedName name="Z_DF531E20_5321_459E_ADC3_AB7A1AE91EEB_.wvu.PrintArea" localSheetId="37" hidden="1">'256257'!$F$1:$L$65</definedName>
    <definedName name="Z_DF531E20_5321_459E_ADC3_AB7A1AE91EEB_.wvu.PrintArea" localSheetId="38" hidden="1">'258260'!$H$1:$N$67</definedName>
    <definedName name="Z_DF531E20_5321_459E_ADC3_AB7A1AE91EEB_.wvu.PrintArea" localSheetId="39" hidden="1">'261'!$A$1:$G$61</definedName>
    <definedName name="Z_DF531E20_5321_459E_ADC3_AB7A1AE91EEB_.wvu.PrintArea" localSheetId="40" hidden="1">'262263'!$I$1:$N$55</definedName>
    <definedName name="Z_DF531E20_5321_459E_ADC3_AB7A1AE91EEB_.wvu.PrintArea" localSheetId="41" hidden="1">'264265'!$F$1:$M$60</definedName>
    <definedName name="Z_DF531E20_5321_459E_ADC3_AB7A1AE91EEB_.wvu.PrintArea" localSheetId="42" hidden="1">'266'!$A$1:$G$38</definedName>
    <definedName name="Z_DF531E20_5321_459E_ADC3_AB7A1AE91EEB_.wvu.PrintArea" localSheetId="43" hidden="1">'267'!$A$1:$G$35</definedName>
    <definedName name="Z_DF531E20_5321_459E_ADC3_AB7A1AE91EEB_.wvu.PrintArea" localSheetId="44" hidden="1">'300'!$A$1:$I$51</definedName>
    <definedName name="Z_DF531E20_5321_459E_ADC3_AB7A1AE91EEB_.wvu.PrintArea" localSheetId="45" hidden="1">'301'!$A$1:$G$68</definedName>
    <definedName name="Z_DF531E20_5321_459E_ADC3_AB7A1AE91EEB_.wvu.PrintArea" localSheetId="46" hidden="1">'302304'!$I$1:$R$66</definedName>
    <definedName name="Z_DF531E20_5321_459E_ADC3_AB7A1AE91EEB_.wvu.PrintArea" localSheetId="47" hidden="1">'305'!$A$1:$I$46</definedName>
    <definedName name="Z_DF531E20_5321_459E_ADC3_AB7A1AE91EEB_.wvu.PrintArea" localSheetId="48" hidden="1">'306'!$A$1:$E$65</definedName>
    <definedName name="Z_DF531E20_5321_459E_ADC3_AB7A1AE91EEB_.wvu.PrintArea" localSheetId="49" hidden="1">'307309'!$A$124:$E$178</definedName>
    <definedName name="Z_DF531E20_5321_459E_ADC3_AB7A1AE91EEB_.wvu.PrintArea" localSheetId="50" hidden="1">'310'!$A$1:$E$63</definedName>
    <definedName name="Z_DF531E20_5321_459E_ADC3_AB7A1AE91EEB_.wvu.PrintArea" localSheetId="51" hidden="1">'311312'!$G$1:$N$60</definedName>
    <definedName name="Z_DF531E20_5321_459E_ADC3_AB7A1AE91EEB_.wvu.PrintArea" localSheetId="52" hidden="1">'313'!$A$1:$E$61</definedName>
    <definedName name="Z_DF531E20_5321_459E_ADC3_AB7A1AE91EEB_.wvu.PrintArea" localSheetId="53" hidden="1">'314'!$A$1:$E$65</definedName>
    <definedName name="Z_DF531E20_5321_459E_ADC3_AB7A1AE91EEB_.wvu.PrintArea" localSheetId="55" hidden="1">'315'!$A$1:$G$60</definedName>
    <definedName name="Z_DF531E20_5321_459E_ADC3_AB7A1AE91EEB_.wvu.PrintArea" localSheetId="56" hidden="1">'316'!$A$1:$E$60</definedName>
    <definedName name="Z_DF531E20_5321_459E_ADC3_AB7A1AE91EEB_.wvu.PrintArea" localSheetId="57" hidden="1">'317'!$A$1:$F$49</definedName>
    <definedName name="Z_DF531E20_5321_459E_ADC3_AB7A1AE91EEB_.wvu.PrintArea" localSheetId="58" hidden="1">'318320'!$A$67:$E$126</definedName>
    <definedName name="Z_DF531E20_5321_459E_ADC3_AB7A1AE91EEB_.wvu.PrintArea" localSheetId="59" hidden="1">'321'!$A$1:$D$62</definedName>
    <definedName name="Z_DF531E20_5321_459E_ADC3_AB7A1AE91EEB_.wvu.PrintArea" localSheetId="60" hidden="1">'350351'!$G$1:$N$64</definedName>
    <definedName name="Z_DF531E20_5321_459E_ADC3_AB7A1AE91EEB_.wvu.PrintArea" localSheetId="61" hidden="1">'352353'!$F$1:$L$65</definedName>
    <definedName name="Z_DF531E20_5321_459E_ADC3_AB7A1AE91EEB_.wvu.PrintArea" localSheetId="62" hidden="1">'354'!$A$1:$F$54</definedName>
    <definedName name="Z_DF531E20_5321_459E_ADC3_AB7A1AE91EEB_.wvu.PrintArea" localSheetId="63" hidden="1">'355356'!$A$1:$E$61</definedName>
    <definedName name="Z_DF531E20_5321_459E_ADC3_AB7A1AE91EEB_.wvu.PrintArea" localSheetId="64" hidden="1">'357358'!$A$50:$C$116</definedName>
    <definedName name="Z_DF531E20_5321_459E_ADC3_AB7A1AE91EEB_.wvu.PrintArea" localSheetId="65" hidden="1">'359360'!$D$1:$J$58</definedName>
    <definedName name="Z_DF531E20_5321_459E_ADC3_AB7A1AE91EEB_.wvu.PrintArea" localSheetId="66" hidden="1">'361362'!$D$1:$L$61</definedName>
    <definedName name="Z_DF531E20_5321_459E_ADC3_AB7A1AE91EEB_.wvu.PrintArea" localSheetId="67" hidden="1">'363'!$A$1:$C$60</definedName>
    <definedName name="Z_DF531E20_5321_459E_ADC3_AB7A1AE91EEB_.wvu.PrintArea" localSheetId="68" hidden="1">'364'!$A$1:$G$64</definedName>
    <definedName name="Z_DF531E20_5321_459E_ADC3_AB7A1AE91EEB_.wvu.PrintArea" localSheetId="69" hidden="1">'365'!$A$1:$E$58</definedName>
    <definedName name="Z_DF531E20_5321_459E_ADC3_AB7A1AE91EEB_.wvu.PrintArea" localSheetId="70" hidden="1">'366'!$A$1:$E$60</definedName>
    <definedName name="Z_DF531E20_5321_459E_ADC3_AB7A1AE91EEB_.wvu.PrintArea" localSheetId="71" hidden="1">'367'!$A$1:$D$64</definedName>
    <definedName name="Z_DF531E20_5321_459E_ADC3_AB7A1AE91EEB_.wvu.PrintArea" localSheetId="72" hidden="1">'400'!$A$1:$P$47</definedName>
    <definedName name="Z_DF531E20_5321_459E_ADC3_AB7A1AE91EEB_.wvu.PrintArea" localSheetId="73" hidden="1">'401'!$A$1:$N$53</definedName>
    <definedName name="Z_DF531E20_5321_459E_ADC3_AB7A1AE91EEB_.wvu.PrintArea" localSheetId="74" hidden="1">'402'!$A$1:$N$50</definedName>
    <definedName name="Z_DF531E20_5321_459E_ADC3_AB7A1AE91EEB_.wvu.PrintArea" localSheetId="75" hidden="1">'403404'!$I$1:$R$66</definedName>
    <definedName name="Z_DF531E20_5321_459E_ADC3_AB7A1AE91EEB_.wvu.PrintArea" localSheetId="76" hidden="1">'405'!$A$1:$I$56</definedName>
    <definedName name="Z_DF531E20_5321_459E_ADC3_AB7A1AE91EEB_.wvu.PrintArea" localSheetId="77" hidden="1">'406'!$A$1:$J$49</definedName>
    <definedName name="Z_DF531E20_5321_459E_ADC3_AB7A1AE91EEB_.wvu.PrintArea" localSheetId="78" hidden="1">'407408'!$A$50:$L$98</definedName>
    <definedName name="Z_DF531E20_5321_459E_ADC3_AB7A1AE91EEB_.wvu.PrintArea" localSheetId="79" hidden="1">'409'!$A$1:$H$52</definedName>
    <definedName name="Z_DF531E20_5321_459E_ADC3_AB7A1AE91EEB_.wvu.PrintArea" localSheetId="80" hidden="1">'410'!$A$1:$K$54</definedName>
    <definedName name="Z_DF531E20_5321_459E_ADC3_AB7A1AE91EEB_.wvu.PrintArea" localSheetId="81" hidden="1">'411412'!$A$53:$L$104</definedName>
    <definedName name="Z_DF531E20_5321_459E_ADC3_AB7A1AE91EEB_.wvu.PrintArea" localSheetId="82" hidden="1">Book!$A$144:$C$200</definedName>
    <definedName name="Z_DF531E20_5321_459E_ADC3_AB7A1AE91EEB_.wvu.PrintArea" localSheetId="3" hidden="1">Cover!$A$1:$J$43</definedName>
    <definedName name="Z_DF531E20_5321_459E_ADC3_AB7A1AE91EEB_.wvu.PrintArea" localSheetId="2" hidden="1">'Data sheet'!$A$1:$H$70</definedName>
    <definedName name="Z_DF531E20_5321_459E_ADC3_AB7A1AE91EEB_.wvu.PrintArea" localSheetId="4" hidden="1">Instructions!$A$1:$E$57</definedName>
    <definedName name="Z_DF531E20_5321_459E_ADC3_AB7A1AE91EEB_.wvu.PrintArea" localSheetId="5" hidden="1">Schedules!$A$1:$I$59</definedName>
    <definedName name="Z_DF531E20_5321_459E_ADC3_AB7A1AE91EEB_.wvu.PrintArea" localSheetId="83" hidden="1">Verify!$A$1:$C$64</definedName>
    <definedName name="Z_DF531E20_5321_459E_ADC3_AB7A1AE91EEB_.wvu.PrintArea" localSheetId="84" hidden="1">Zindex!$A$55:$D$106</definedName>
    <definedName name="Z_FE043F0F_666D_484B_8A7C_7EC2529158CA_.wvu.Cols" localSheetId="29" hidden="1">'215'!$D:$D</definedName>
    <definedName name="Z_FE043F0F_666D_484B_8A7C_7EC2529158CA_.wvu.Cols" localSheetId="5" hidden="1">Schedules!$E:$F</definedName>
    <definedName name="Z_FE043F0F_666D_484B_8A7C_7EC2529158CA_.wvu.PrintArea" localSheetId="6" hidden="1">'101'!$A$1:$F$58</definedName>
    <definedName name="Z_FE043F0F_666D_484B_8A7C_7EC2529158CA_.wvu.PrintArea" localSheetId="7" hidden="1">'102103'!$B$1:$I$53</definedName>
    <definedName name="Z_FE043F0F_666D_484B_8A7C_7EC2529158CA_.wvu.PrintArea" localSheetId="8" hidden="1">'104105'!$A$1:$O$57</definedName>
    <definedName name="Z_FE043F0F_666D_484B_8A7C_7EC2529158CA_.wvu.PrintArea" localSheetId="9" hidden="1">'106107'!$A$1:$F$57</definedName>
    <definedName name="Z_FE043F0F_666D_484B_8A7C_7EC2529158CA_.wvu.PrintArea" localSheetId="10" hidden="1">'108109'!$A$1:$G$116</definedName>
    <definedName name="Z_FE043F0F_666D_484B_8A7C_7EC2529158CA_.wvu.PrintArea" localSheetId="11" hidden="1">'110'!$A$1:$C$53</definedName>
    <definedName name="Z_FE043F0F_666D_484B_8A7C_7EC2529158CA_.wvu.PrintArea" localSheetId="12" hidden="1">'111113'!$A$1:$L$156</definedName>
    <definedName name="Z_FE043F0F_666D_484B_8A7C_7EC2529158CA_.wvu.PrintArea" localSheetId="13" hidden="1">'114115'!$A$1:$F$119</definedName>
    <definedName name="Z_FE043F0F_666D_484B_8A7C_7EC2529158CA_.wvu.PrintArea" localSheetId="14" hidden="1">'116119'!$A$1:$O$119</definedName>
    <definedName name="Z_FE043F0F_666D_484B_8A7C_7EC2529158CA_.wvu.PrintArea" localSheetId="15" hidden="1">'120121'!$A$1:$G$124</definedName>
    <definedName name="Z_FE043F0F_666D_484B_8A7C_7EC2529158CA_.wvu.PrintArea" localSheetId="16" hidden="1">'122123'!$A$1:$E$126</definedName>
    <definedName name="Z_FE043F0F_666D_484B_8A7C_7EC2529158CA_.wvu.PrintArea" localSheetId="17" hidden="1">'124125'!$A$1:$G$132</definedName>
    <definedName name="Z_FE043F0F_666D_484B_8A7C_7EC2529158CA_.wvu.PrintArea" localSheetId="18" hidden="1">'200201'!$A$1:$K$62</definedName>
    <definedName name="Z_FE043F0F_666D_484B_8A7C_7EC2529158CA_.wvu.PrintArea" localSheetId="19" hidden="1">'202205'!$A$1:$K$117</definedName>
    <definedName name="Z_FE043F0F_666D_484B_8A7C_7EC2529158CA_.wvu.PrintArea" localSheetId="20" hidden="1">'206'!$A$1:$E$59</definedName>
    <definedName name="Z_FE043F0F_666D_484B_8A7C_7EC2529158CA_.wvu.PrintArea" localSheetId="21" hidden="1">'207'!$A$1:$E$64</definedName>
    <definedName name="Z_FE043F0F_666D_484B_8A7C_7EC2529158CA_.wvu.PrintArea" localSheetId="22" hidden="1">'208'!$A$1:$G$66</definedName>
    <definedName name="Z_FE043F0F_666D_484B_8A7C_7EC2529158CA_.wvu.PrintArea" localSheetId="23" hidden="1">'209'!$A$1:$F$50</definedName>
    <definedName name="Z_FE043F0F_666D_484B_8A7C_7EC2529158CA_.wvu.PrintArea" localSheetId="24" hidden="1">'210'!$A$1:$I$49</definedName>
    <definedName name="Z_FE043F0F_666D_484B_8A7C_7EC2529158CA_.wvu.PrintArea" localSheetId="25" hidden="1">'211'!$A$1:$F$64</definedName>
    <definedName name="Z_FE043F0F_666D_484B_8A7C_7EC2529158CA_.wvu.PrintArea" localSheetId="26" hidden="1">'212'!$A$1:$C$68</definedName>
    <definedName name="Z_FE043F0F_666D_484B_8A7C_7EC2529158CA_.wvu.PrintArea" localSheetId="27" hidden="1">'213'!$A$1:$G$61</definedName>
    <definedName name="Z_FE043F0F_666D_484B_8A7C_7EC2529158CA_.wvu.PrintArea" localSheetId="28" hidden="1">'214'!$A$1:$G$68</definedName>
    <definedName name="Z_FE043F0F_666D_484B_8A7C_7EC2529158CA_.wvu.PrintArea" localSheetId="29" hidden="1">'215'!$A$1:$F$62</definedName>
    <definedName name="Z_FE043F0F_666D_484B_8A7C_7EC2529158CA_.wvu.PrintArea" localSheetId="30" hidden="1">'216'!$A$1:$G$65</definedName>
    <definedName name="Z_FE043F0F_666D_484B_8A7C_7EC2529158CA_.wvu.PrintArea" localSheetId="31" hidden="1">'217'!$A$1:$F$61</definedName>
    <definedName name="Z_FE043F0F_666D_484B_8A7C_7EC2529158CA_.wvu.PrintArea" localSheetId="32" hidden="1">'250251'!$A$1:$M$63</definedName>
    <definedName name="Z_FE043F0F_666D_484B_8A7C_7EC2529158CA_.wvu.PrintArea" localSheetId="33" hidden="1">'252'!$A$1:$E$63</definedName>
    <definedName name="Z_FE043F0F_666D_484B_8A7C_7EC2529158CA_.wvu.PrintArea" localSheetId="34" hidden="1">'253'!$A$1:$E$65</definedName>
    <definedName name="Z_FE043F0F_666D_484B_8A7C_7EC2529158CA_.wvu.PrintArea" localSheetId="35" hidden="1">'254'!$A$1:$E$60</definedName>
    <definedName name="Z_FE043F0F_666D_484B_8A7C_7EC2529158CA_.wvu.PrintArea" localSheetId="36" hidden="1">'255'!$A$1:$G$68</definedName>
    <definedName name="Z_FE043F0F_666D_484B_8A7C_7EC2529158CA_.wvu.PrintArea" localSheetId="37" hidden="1">'256257'!$A$1:$L$126</definedName>
    <definedName name="Z_FE043F0F_666D_484B_8A7C_7EC2529158CA_.wvu.PrintArea" localSheetId="38" hidden="1">'258260'!$A$1:$N$123</definedName>
    <definedName name="Z_FE043F0F_666D_484B_8A7C_7EC2529158CA_.wvu.PrintArea" localSheetId="39" hidden="1">'261'!$A$1:$G$61</definedName>
    <definedName name="Z_FE043F0F_666D_484B_8A7C_7EC2529158CA_.wvu.PrintArea" localSheetId="40" hidden="1">'262263'!$A$1:$N$55</definedName>
    <definedName name="Z_FE043F0F_666D_484B_8A7C_7EC2529158CA_.wvu.PrintArea" localSheetId="41" hidden="1">'264265'!$A$1:$M$60</definedName>
    <definedName name="Z_FE043F0F_666D_484B_8A7C_7EC2529158CA_.wvu.PrintArea" localSheetId="42" hidden="1">'266'!$A$1:$G$38</definedName>
    <definedName name="Z_FE043F0F_666D_484B_8A7C_7EC2529158CA_.wvu.PrintArea" localSheetId="43" hidden="1">'267'!$A$1:$G$35</definedName>
    <definedName name="Z_FE043F0F_666D_484B_8A7C_7EC2529158CA_.wvu.PrintArea" localSheetId="44" hidden="1">'300'!$A$1:$I$51</definedName>
    <definedName name="Z_FE043F0F_666D_484B_8A7C_7EC2529158CA_.wvu.PrintArea" localSheetId="45" hidden="1">'301'!$A$1:$G$68</definedName>
    <definedName name="Z_FE043F0F_666D_484B_8A7C_7EC2529158CA_.wvu.PrintArea" localSheetId="46" hidden="1">'302304'!$A$1:$R$127</definedName>
    <definedName name="Z_FE043F0F_666D_484B_8A7C_7EC2529158CA_.wvu.PrintArea" localSheetId="47" hidden="1">'305'!$A$1:$I$46</definedName>
    <definedName name="Z_FE043F0F_666D_484B_8A7C_7EC2529158CA_.wvu.PrintArea" localSheetId="48" hidden="1">'306'!$A$1:$E$65</definedName>
    <definedName name="Z_FE043F0F_666D_484B_8A7C_7EC2529158CA_.wvu.PrintArea" localSheetId="49" hidden="1">'307309'!$A$1:$E$178</definedName>
    <definedName name="Z_FE043F0F_666D_484B_8A7C_7EC2529158CA_.wvu.PrintArea" localSheetId="50" hidden="1">'310'!$A$1:$E$63</definedName>
    <definedName name="Z_FE043F0F_666D_484B_8A7C_7EC2529158CA_.wvu.PrintArea" localSheetId="51" hidden="1">'311312'!$A$1:$N$60</definedName>
    <definedName name="Z_FE043F0F_666D_484B_8A7C_7EC2529158CA_.wvu.PrintArea" localSheetId="52" hidden="1">'313'!$A$1:$E$61</definedName>
    <definedName name="Z_FE043F0F_666D_484B_8A7C_7EC2529158CA_.wvu.PrintArea" localSheetId="53" hidden="1">'314'!$A$1:$E$67</definedName>
    <definedName name="Z_FE043F0F_666D_484B_8A7C_7EC2529158CA_.wvu.PrintArea" localSheetId="54" hidden="1">'314 Attachment'!$A$1:$I$69</definedName>
    <definedName name="Z_FE043F0F_666D_484B_8A7C_7EC2529158CA_.wvu.PrintArea" localSheetId="55" hidden="1">'315'!$A$1:$G$60</definedName>
    <definedName name="Z_FE043F0F_666D_484B_8A7C_7EC2529158CA_.wvu.PrintArea" localSheetId="56" hidden="1">'316'!$A$1:$E$60</definedName>
    <definedName name="Z_FE043F0F_666D_484B_8A7C_7EC2529158CA_.wvu.PrintArea" localSheetId="57" hidden="1">'317'!$A$1:$F$49</definedName>
    <definedName name="Z_FE043F0F_666D_484B_8A7C_7EC2529158CA_.wvu.PrintArea" localSheetId="58" hidden="1">'318320'!$A$1:$E$186</definedName>
    <definedName name="Z_FE043F0F_666D_484B_8A7C_7EC2529158CA_.wvu.PrintArea" localSheetId="59" hidden="1">'321'!$A$1:$D$62</definedName>
    <definedName name="Z_FE043F0F_666D_484B_8A7C_7EC2529158CA_.wvu.PrintArea" localSheetId="60" hidden="1">'350351'!$A$1:$N$64</definedName>
    <definedName name="Z_FE043F0F_666D_484B_8A7C_7EC2529158CA_.wvu.PrintArea" localSheetId="61" hidden="1">'352353'!$A$1:$L$66</definedName>
    <definedName name="Z_FE043F0F_666D_484B_8A7C_7EC2529158CA_.wvu.PrintArea" localSheetId="62" hidden="1">'354'!$A$1:$F$54</definedName>
    <definedName name="Z_FE043F0F_666D_484B_8A7C_7EC2529158CA_.wvu.PrintArea" localSheetId="63" hidden="1">'355356'!$A$1:$E$127</definedName>
    <definedName name="Z_FE043F0F_666D_484B_8A7C_7EC2529158CA_.wvu.PrintArea" localSheetId="64" hidden="1">'357358'!$A$1:$C$116</definedName>
    <definedName name="Z_FE043F0F_666D_484B_8A7C_7EC2529158CA_.wvu.PrintArea" localSheetId="65" hidden="1">'359360'!$A$1:$J$58</definedName>
    <definedName name="Z_FE043F0F_666D_484B_8A7C_7EC2529158CA_.wvu.PrintArea" localSheetId="66" hidden="1">'361362'!$A$1:$L$61</definedName>
    <definedName name="Z_FE043F0F_666D_484B_8A7C_7EC2529158CA_.wvu.PrintArea" localSheetId="67" hidden="1">'363'!$A$1:$C$60</definedName>
    <definedName name="Z_FE043F0F_666D_484B_8A7C_7EC2529158CA_.wvu.PrintArea" localSheetId="68" hidden="1">'364'!$A$1:$G$64</definedName>
    <definedName name="Z_FE043F0F_666D_484B_8A7C_7EC2529158CA_.wvu.PrintArea" localSheetId="69" hidden="1">'365'!$A$1:$E$58</definedName>
    <definedName name="Z_FE043F0F_666D_484B_8A7C_7EC2529158CA_.wvu.PrintArea" localSheetId="70" hidden="1">'366'!$A$1:$E$60</definedName>
    <definedName name="Z_FE043F0F_666D_484B_8A7C_7EC2529158CA_.wvu.PrintArea" localSheetId="71" hidden="1">'367'!$A$1:$D$64</definedName>
    <definedName name="Z_FE043F0F_666D_484B_8A7C_7EC2529158CA_.wvu.PrintArea" localSheetId="72" hidden="1">'400'!$A$1:$P$47</definedName>
    <definedName name="Z_FE043F0F_666D_484B_8A7C_7EC2529158CA_.wvu.PrintArea" localSheetId="73" hidden="1">'401'!$A$1:$N$53</definedName>
    <definedName name="Z_FE043F0F_666D_484B_8A7C_7EC2529158CA_.wvu.PrintArea" localSheetId="74" hidden="1">'402'!$A$1:$N$50</definedName>
    <definedName name="Z_FE043F0F_666D_484B_8A7C_7EC2529158CA_.wvu.PrintArea" localSheetId="75" hidden="1">'403404'!$A$1:$R$66</definedName>
    <definedName name="Z_FE043F0F_666D_484B_8A7C_7EC2529158CA_.wvu.PrintArea" localSheetId="76" hidden="1">'405'!$A$1:$I$56</definedName>
    <definedName name="Z_FE043F0F_666D_484B_8A7C_7EC2529158CA_.wvu.PrintArea" localSheetId="77" hidden="1">'406'!$A$1:$J$49</definedName>
    <definedName name="Z_FE043F0F_666D_484B_8A7C_7EC2529158CA_.wvu.PrintArea" localSheetId="78" hidden="1">'407408'!$A$50:$L$98</definedName>
    <definedName name="Z_FE043F0F_666D_484B_8A7C_7EC2529158CA_.wvu.PrintArea" localSheetId="79" hidden="1">'409'!$A$1:$H$52</definedName>
    <definedName name="Z_FE043F0F_666D_484B_8A7C_7EC2529158CA_.wvu.PrintArea" localSheetId="80" hidden="1">'410'!$A$1:$K$54</definedName>
    <definedName name="Z_FE043F0F_666D_484B_8A7C_7EC2529158CA_.wvu.PrintArea" localSheetId="81" hidden="1">'411412'!$A$1:$L$52</definedName>
    <definedName name="Z_FE043F0F_666D_484B_8A7C_7EC2529158CA_.wvu.PrintArea" localSheetId="82" hidden="1">Book!$A$144:$C$200</definedName>
    <definedName name="Z_FE043F0F_666D_484B_8A7C_7EC2529158CA_.wvu.PrintArea" localSheetId="3" hidden="1">Cover!$A$1:$J$43</definedName>
    <definedName name="Z_FE043F0F_666D_484B_8A7C_7EC2529158CA_.wvu.PrintArea" localSheetId="2" hidden="1">'Data sheet'!$A$1:$H$70</definedName>
    <definedName name="Z_FE043F0F_666D_484B_8A7C_7EC2529158CA_.wvu.PrintArea" localSheetId="4" hidden="1">Instructions!$A$1:$E$57</definedName>
    <definedName name="Z_FE043F0F_666D_484B_8A7C_7EC2529158CA_.wvu.PrintArea" localSheetId="5" hidden="1">Schedules!$A$1:$I$119</definedName>
    <definedName name="Z_FE043F0F_666D_484B_8A7C_7EC2529158CA_.wvu.PrintArea" localSheetId="83" hidden="1">Verify!$A$1:$C$64</definedName>
    <definedName name="Z_FE043F0F_666D_484B_8A7C_7EC2529158CA_.wvu.PrintArea" localSheetId="84" hidden="1">Zindex!$A$55:$D$106</definedName>
  </definedNames>
  <calcPr calcId="125725" iterate="1" iterateCount="9999"/>
  <customWorkbookViews>
    <customWorkbookView name="achuffjt - Personal View" guid="{60A1409A-66AA-463E-93B8-ECD35AF44482}" mergeInterval="0" personalView="1" maximized="1" xWindow="1" yWindow="1" windowWidth="1920" windowHeight="772" tabRatio="687" activeSheetId="20"/>
    <customWorkbookView name="Sharon Hough - Personal View" guid="{DF531E20-5321-459E-ADC3-AB7A1AE91EEB}" mergeInterval="0" personalView="1" maximized="1" xWindow="1" yWindow="1" windowWidth="1920" windowHeight="817" tabRatio="687" activeSheetId="17"/>
    <customWorkbookView name="destefdm - Personal View" guid="{D9BAA3C6-1D9B-487C-B947-51E67F089DA8}" mergeInterval="0" personalView="1" maximized="1" windowWidth="1362" windowHeight="530" tabRatio="924" activeSheetId="6"/>
    <customWorkbookView name="weberc1 - Personal View" guid="{FE043F0F-666D-484B-8A7C-7EC2529158CA}" mergeInterval="0" personalView="1" maximized="1" windowWidth="1920" windowHeight="821" tabRatio="924" activeSheetId="89"/>
  </customWorkbookViews>
</workbook>
</file>

<file path=xl/calcChain.xml><?xml version="1.0" encoding="utf-8"?>
<calcChain xmlns="http://schemas.openxmlformats.org/spreadsheetml/2006/main">
  <c r="D63" i="43"/>
  <c r="E55" i="23"/>
  <c r="G22" i="45" l="1"/>
  <c r="E28" i="23"/>
  <c r="I44" i="21" l="1"/>
  <c r="J23" i="45" l="1"/>
  <c r="J22"/>
  <c r="E22"/>
  <c r="E53" i="41" l="1"/>
  <c r="F85" i="20"/>
  <c r="F22" i="51" l="1"/>
  <c r="E53" i="43" l="1"/>
  <c r="E32" i="77" l="1"/>
  <c r="I41" i="48" l="1"/>
  <c r="I26"/>
  <c r="F54" i="45"/>
  <c r="G43"/>
  <c r="H55"/>
  <c r="J54"/>
  <c r="I54"/>
  <c r="I53"/>
  <c r="H25"/>
  <c r="E33" i="77" l="1"/>
  <c r="F28" i="75" l="1"/>
  <c r="A1" i="32" l="1"/>
  <c r="D84" i="26"/>
  <c r="I35" i="58" l="1"/>
  <c r="I34"/>
  <c r="I33"/>
  <c r="I32"/>
  <c r="I31"/>
  <c r="I30"/>
  <c r="I29"/>
  <c r="I28"/>
  <c r="I27"/>
  <c r="I26"/>
  <c r="I25"/>
  <c r="I24"/>
  <c r="I23"/>
  <c r="I22"/>
  <c r="I21"/>
  <c r="I20"/>
  <c r="I19"/>
  <c r="I18"/>
  <c r="I17"/>
  <c r="I16"/>
  <c r="I15"/>
  <c r="I14"/>
  <c r="I13"/>
  <c r="I38" s="1"/>
  <c r="I12"/>
  <c r="I11"/>
  <c r="D38" i="30"/>
  <c r="D24"/>
  <c r="E14" i="27"/>
  <c r="G74" i="26"/>
  <c r="E58"/>
  <c r="E55"/>
  <c r="E24" i="25"/>
  <c r="E29"/>
  <c r="E15" l="1"/>
  <c r="E11"/>
  <c r="I43" i="45" l="1"/>
  <c r="E122" i="23" l="1"/>
  <c r="I46" i="61" l="1"/>
  <c r="I45"/>
  <c r="I34"/>
  <c r="I32"/>
  <c r="I24"/>
  <c r="I19" l="1"/>
  <c r="M18" i="67" l="1"/>
  <c r="E164" i="65"/>
  <c r="E162"/>
  <c r="E16" i="59" l="1"/>
  <c r="G40" i="46" l="1"/>
  <c r="G39"/>
  <c r="G38"/>
  <c r="G37"/>
  <c r="G36"/>
  <c r="G35"/>
  <c r="G34"/>
  <c r="G33"/>
  <c r="G32"/>
  <c r="G31"/>
  <c r="G30"/>
  <c r="G29"/>
  <c r="A25"/>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24"/>
  <c r="A23"/>
  <c r="F40" i="37" l="1"/>
  <c r="D39"/>
  <c r="F38"/>
  <c r="D37"/>
  <c r="F54" i="36" l="1"/>
  <c r="F21" i="53" l="1"/>
  <c r="L19"/>
  <c r="E38" i="58" l="1"/>
  <c r="D38"/>
  <c r="F37"/>
  <c r="C38"/>
  <c r="F35"/>
  <c r="F34"/>
  <c r="F33"/>
  <c r="F32"/>
  <c r="F31"/>
  <c r="E48" i="30"/>
  <c r="D48"/>
  <c r="C46"/>
  <c r="C45"/>
  <c r="C44"/>
  <c r="C43"/>
  <c r="C39"/>
  <c r="C38"/>
  <c r="E36"/>
  <c r="D36"/>
  <c r="C35"/>
  <c r="C34"/>
  <c r="C33"/>
  <c r="E30"/>
  <c r="E40" s="1"/>
  <c r="D30"/>
  <c r="D40" s="1"/>
  <c r="C29"/>
  <c r="C28"/>
  <c r="C27"/>
  <c r="C26"/>
  <c r="C25"/>
  <c r="C24"/>
  <c r="C21"/>
  <c r="C36" l="1"/>
  <c r="C48"/>
  <c r="C47"/>
  <c r="C40"/>
  <c r="F36" i="58"/>
  <c r="F38" s="1"/>
  <c r="C30" i="30"/>
  <c r="E62" i="32" l="1"/>
  <c r="D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E52" i="29"/>
  <c r="E62" i="28"/>
  <c r="E57" i="27"/>
  <c r="H83" i="26"/>
  <c r="F83"/>
  <c r="E83"/>
  <c r="D83"/>
  <c r="I82"/>
  <c r="I81"/>
  <c r="I80"/>
  <c r="I79"/>
  <c r="I78"/>
  <c r="I77"/>
  <c r="I76"/>
  <c r="I75"/>
  <c r="G83"/>
  <c r="I73"/>
  <c r="I72"/>
  <c r="H61"/>
  <c r="G61"/>
  <c r="F61"/>
  <c r="D61"/>
  <c r="I60"/>
  <c r="I59"/>
  <c r="I58"/>
  <c r="I57"/>
  <c r="I56"/>
  <c r="E61"/>
  <c r="I54"/>
  <c r="I53"/>
  <c r="I52"/>
  <c r="H50"/>
  <c r="G50"/>
  <c r="F50"/>
  <c r="E50"/>
  <c r="D50"/>
  <c r="I49"/>
  <c r="I48"/>
  <c r="I47"/>
  <c r="H45"/>
  <c r="G45"/>
  <c r="F45"/>
  <c r="E45"/>
  <c r="D45"/>
  <c r="I44"/>
  <c r="I43"/>
  <c r="I42"/>
  <c r="I41"/>
  <c r="I40"/>
  <c r="I39"/>
  <c r="I38"/>
  <c r="I37"/>
  <c r="I36"/>
  <c r="H34"/>
  <c r="G34"/>
  <c r="F34"/>
  <c r="E34"/>
  <c r="D34"/>
  <c r="I33"/>
  <c r="I32"/>
  <c r="I31"/>
  <c r="I30"/>
  <c r="I29"/>
  <c r="I28"/>
  <c r="I27"/>
  <c r="I26"/>
  <c r="H24"/>
  <c r="G24"/>
  <c r="F24"/>
  <c r="E24"/>
  <c r="I23"/>
  <c r="I22"/>
  <c r="I21"/>
  <c r="D40" i="25"/>
  <c r="J39"/>
  <c r="I39"/>
  <c r="H39"/>
  <c r="G39"/>
  <c r="F39"/>
  <c r="E39"/>
  <c r="D38"/>
  <c r="D37"/>
  <c r="J35"/>
  <c r="I35"/>
  <c r="H35"/>
  <c r="G35"/>
  <c r="F35"/>
  <c r="E35"/>
  <c r="D34"/>
  <c r="D33"/>
  <c r="J31"/>
  <c r="I31"/>
  <c r="I41" s="1"/>
  <c r="I24" s="1"/>
  <c r="H31"/>
  <c r="H41" s="1"/>
  <c r="H24" s="1"/>
  <c r="G31"/>
  <c r="G41" s="1"/>
  <c r="G24" s="1"/>
  <c r="F31"/>
  <c r="D30"/>
  <c r="E31"/>
  <c r="H23"/>
  <c r="D22"/>
  <c r="D21"/>
  <c r="D20"/>
  <c r="D19"/>
  <c r="D18"/>
  <c r="D17"/>
  <c r="J16"/>
  <c r="J23" s="1"/>
  <c r="I16"/>
  <c r="I23" s="1"/>
  <c r="H16"/>
  <c r="G16"/>
  <c r="G23" s="1"/>
  <c r="G25" s="1"/>
  <c r="F16"/>
  <c r="F23" s="1"/>
  <c r="D15"/>
  <c r="D14"/>
  <c r="D13"/>
  <c r="D11"/>
  <c r="I25" l="1"/>
  <c r="E41"/>
  <c r="I24" i="26"/>
  <c r="F41" i="25"/>
  <c r="F24" s="1"/>
  <c r="I34" i="26"/>
  <c r="I45"/>
  <c r="F84"/>
  <c r="F86" s="1"/>
  <c r="J41" i="25"/>
  <c r="J24" s="1"/>
  <c r="D16"/>
  <c r="D23" s="1"/>
  <c r="F25"/>
  <c r="D24"/>
  <c r="D35"/>
  <c r="D39"/>
  <c r="E84" i="26"/>
  <c r="E86" s="1"/>
  <c r="I50"/>
  <c r="D86"/>
  <c r="F62" i="32"/>
  <c r="G84" i="26"/>
  <c r="G86" s="1"/>
  <c r="H84"/>
  <c r="H86" s="1"/>
  <c r="I55"/>
  <c r="I61" s="1"/>
  <c r="I74"/>
  <c r="I83" s="1"/>
  <c r="J25" i="25"/>
  <c r="H25"/>
  <c r="E16"/>
  <c r="E23" s="1"/>
  <c r="D29"/>
  <c r="D31" s="1"/>
  <c r="D41" s="1"/>
  <c r="J44" i="21"/>
  <c r="E25" i="25" l="1"/>
  <c r="I84" i="26"/>
  <c r="I86" s="1"/>
  <c r="D25" i="25"/>
  <c r="C161" i="89"/>
  <c r="L41" i="48" l="1"/>
  <c r="G41" i="37" l="1"/>
  <c r="G40"/>
  <c r="G39"/>
  <c r="E50" i="23"/>
  <c r="G108" i="45" l="1"/>
  <c r="J43"/>
  <c r="H36" l="1"/>
  <c r="E111" i="56" l="1"/>
  <c r="E86"/>
  <c r="E76"/>
  <c r="E55"/>
  <c r="E45"/>
  <c r="E34"/>
  <c r="E24"/>
  <c r="I47" i="61" l="1"/>
  <c r="I25"/>
  <c r="H38" i="45" l="1"/>
  <c r="J52"/>
  <c r="H40"/>
  <c r="H24"/>
  <c r="H23"/>
  <c r="H22"/>
  <c r="G39" i="62" l="1"/>
  <c r="G27"/>
  <c r="G41"/>
  <c r="G40"/>
  <c r="Q19" i="53" l="1"/>
  <c r="Q21"/>
  <c r="Q18"/>
  <c r="N19"/>
  <c r="G14" i="46" l="1"/>
  <c r="G20"/>
  <c r="G31" i="22" l="1"/>
  <c r="F46" i="34" l="1"/>
  <c r="E46"/>
  <c r="D46"/>
  <c r="C24" i="33" l="1"/>
  <c r="L102" i="88" l="1"/>
  <c r="K102"/>
  <c r="J102"/>
  <c r="I102"/>
  <c r="L50"/>
  <c r="K50"/>
  <c r="J50"/>
  <c r="I50"/>
  <c r="K52" i="87"/>
  <c r="J52"/>
  <c r="I52"/>
  <c r="H52"/>
  <c r="F52"/>
  <c r="E52"/>
  <c r="D52"/>
  <c r="F50" i="86"/>
  <c r="E50"/>
  <c r="D50"/>
  <c r="C49"/>
  <c r="C48"/>
  <c r="C47"/>
  <c r="C46"/>
  <c r="C45"/>
  <c r="C44"/>
  <c r="C43"/>
  <c r="C42"/>
  <c r="C41"/>
  <c r="C40"/>
  <c r="C39"/>
  <c r="C38"/>
  <c r="C50" s="1"/>
  <c r="C37"/>
  <c r="C36"/>
  <c r="C35"/>
  <c r="F32"/>
  <c r="E32"/>
  <c r="D32"/>
  <c r="C31"/>
  <c r="C30"/>
  <c r="K82" i="85"/>
  <c r="J82"/>
  <c r="I82"/>
  <c r="H82"/>
  <c r="G82"/>
  <c r="F82"/>
  <c r="E82"/>
  <c r="D82"/>
  <c r="L81"/>
  <c r="L80"/>
  <c r="L82" s="1"/>
  <c r="K78"/>
  <c r="J78"/>
  <c r="I78"/>
  <c r="H78"/>
  <c r="G78"/>
  <c r="F78"/>
  <c r="E78"/>
  <c r="D78"/>
  <c r="L77"/>
  <c r="L76"/>
  <c r="L75"/>
  <c r="L74"/>
  <c r="L73"/>
  <c r="K71"/>
  <c r="J71"/>
  <c r="I71"/>
  <c r="H71"/>
  <c r="G71"/>
  <c r="F71"/>
  <c r="E71"/>
  <c r="D71"/>
  <c r="L70"/>
  <c r="L69"/>
  <c r="K47"/>
  <c r="J47"/>
  <c r="I47"/>
  <c r="H47"/>
  <c r="G47"/>
  <c r="F47"/>
  <c r="E47"/>
  <c r="D47"/>
  <c r="L46"/>
  <c r="L45"/>
  <c r="L44"/>
  <c r="L43"/>
  <c r="L42"/>
  <c r="L41"/>
  <c r="L40"/>
  <c r="K39"/>
  <c r="J39"/>
  <c r="I39"/>
  <c r="H39"/>
  <c r="G39"/>
  <c r="F39"/>
  <c r="E39"/>
  <c r="D39"/>
  <c r="L38"/>
  <c r="L37"/>
  <c r="L36"/>
  <c r="L35"/>
  <c r="L34"/>
  <c r="L33"/>
  <c r="L32"/>
  <c r="K30"/>
  <c r="K86" s="1"/>
  <c r="J30"/>
  <c r="J86" s="1"/>
  <c r="I30"/>
  <c r="I86" s="1"/>
  <c r="H30"/>
  <c r="G30"/>
  <c r="G86" s="1"/>
  <c r="F30"/>
  <c r="F86" s="1"/>
  <c r="E30"/>
  <c r="E86" s="1"/>
  <c r="L29"/>
  <c r="L28"/>
  <c r="L27"/>
  <c r="L26"/>
  <c r="L25"/>
  <c r="L24"/>
  <c r="L23"/>
  <c r="L22"/>
  <c r="L21"/>
  <c r="L20"/>
  <c r="L19"/>
  <c r="C54" i="83"/>
  <c r="C50"/>
  <c r="R31" i="82"/>
  <c r="R30"/>
  <c r="R20"/>
  <c r="O31" i="79"/>
  <c r="N31"/>
  <c r="M31"/>
  <c r="L31"/>
  <c r="K31"/>
  <c r="J31"/>
  <c r="I31"/>
  <c r="H31"/>
  <c r="G31"/>
  <c r="F31"/>
  <c r="E31"/>
  <c r="D31"/>
  <c r="C31"/>
  <c r="H86" i="85" l="1"/>
  <c r="D86"/>
  <c r="L71"/>
  <c r="P31" i="79"/>
  <c r="L47" i="85"/>
  <c r="L30"/>
  <c r="C32" i="86"/>
  <c r="L39" i="85"/>
  <c r="L78"/>
  <c r="L86" l="1"/>
  <c r="B23" i="18"/>
  <c r="J88" i="44" l="1"/>
  <c r="E104" i="23"/>
  <c r="E117" s="1"/>
  <c r="G28" i="62"/>
  <c r="N18" i="53"/>
  <c r="G18"/>
  <c r="F79" i="45"/>
  <c r="F42" i="69" l="1"/>
  <c r="F18" i="53" l="1"/>
  <c r="G106" i="21"/>
  <c r="G22" i="34"/>
  <c r="L18" i="53" l="1"/>
  <c r="L21"/>
  <c r="O18"/>
  <c r="O19"/>
  <c r="E90" i="23"/>
  <c r="O21" i="53"/>
  <c r="F115" i="20" l="1"/>
  <c r="E115"/>
  <c r="E11"/>
  <c r="E21"/>
  <c r="E41"/>
  <c r="E52"/>
  <c r="E77"/>
  <c r="E85"/>
  <c r="E92"/>
  <c r="E107"/>
  <c r="N21" i="53"/>
  <c r="H21"/>
  <c r="H20"/>
  <c r="H19"/>
  <c r="F19"/>
  <c r="E22"/>
  <c r="E21"/>
  <c r="E20"/>
  <c r="E19"/>
  <c r="E18"/>
  <c r="D22"/>
  <c r="D21"/>
  <c r="D20"/>
  <c r="D19"/>
  <c r="D18"/>
  <c r="H18"/>
  <c r="G21"/>
  <c r="G20"/>
  <c r="G19"/>
  <c r="F20"/>
  <c r="C22"/>
  <c r="C21"/>
  <c r="C20"/>
  <c r="C19"/>
  <c r="C18"/>
  <c r="E50" i="52"/>
  <c r="F50" s="1"/>
  <c r="D50"/>
  <c r="G50" s="1"/>
  <c r="E44"/>
  <c r="D44"/>
  <c r="G44" s="1"/>
  <c r="E28"/>
  <c r="E34" s="1"/>
  <c r="E20"/>
  <c r="E26" s="1"/>
  <c r="E21" i="36"/>
  <c r="E27" s="1"/>
  <c r="E36" s="1"/>
  <c r="C21"/>
  <c r="F24" i="34"/>
  <c r="C40" s="1"/>
  <c r="C46" s="1"/>
  <c r="G24"/>
  <c r="G17"/>
  <c r="F17"/>
  <c r="F23" s="1"/>
  <c r="C128" i="89"/>
  <c r="C174"/>
  <c r="D32" i="69"/>
  <c r="D33"/>
  <c r="D30"/>
  <c r="D23"/>
  <c r="A7" i="89"/>
  <c r="C14"/>
  <c r="C19"/>
  <c r="C20"/>
  <c r="C21"/>
  <c r="C25"/>
  <c r="C26"/>
  <c r="C27"/>
  <c r="C28"/>
  <c r="C29"/>
  <c r="C30"/>
  <c r="C31"/>
  <c r="C35"/>
  <c r="C36"/>
  <c r="C37"/>
  <c r="C44"/>
  <c r="C45"/>
  <c r="C419" s="1"/>
  <c r="C46"/>
  <c r="C47"/>
  <c r="C48"/>
  <c r="C55"/>
  <c r="C56"/>
  <c r="C57"/>
  <c r="C58"/>
  <c r="C59"/>
  <c r="C60"/>
  <c r="C61"/>
  <c r="C62"/>
  <c r="C66"/>
  <c r="C67"/>
  <c r="C68"/>
  <c r="C69"/>
  <c r="C83"/>
  <c r="C85"/>
  <c r="C87"/>
  <c r="C88"/>
  <c r="C89"/>
  <c r="C344" s="1"/>
  <c r="C346" s="1"/>
  <c r="C275" s="1"/>
  <c r="C90"/>
  <c r="C352" s="1"/>
  <c r="C279" s="1"/>
  <c r="C91"/>
  <c r="C349" s="1"/>
  <c r="C277" s="1"/>
  <c r="C101"/>
  <c r="C102"/>
  <c r="C103"/>
  <c r="C104"/>
  <c r="C114"/>
  <c r="C115"/>
  <c r="C116"/>
  <c r="C149"/>
  <c r="C160"/>
  <c r="C162"/>
  <c r="C169"/>
  <c r="C170"/>
  <c r="C171"/>
  <c r="C175"/>
  <c r="C176"/>
  <c r="C177"/>
  <c r="C178"/>
  <c r="C184"/>
  <c r="C185"/>
  <c r="C206"/>
  <c r="C208"/>
  <c r="C209"/>
  <c r="C210"/>
  <c r="C211"/>
  <c r="C212"/>
  <c r="C217"/>
  <c r="C218"/>
  <c r="C219"/>
  <c r="C220"/>
  <c r="C221"/>
  <c r="C225"/>
  <c r="C226"/>
  <c r="C227"/>
  <c r="C228"/>
  <c r="C229"/>
  <c r="C251"/>
  <c r="C261"/>
  <c r="C324"/>
  <c r="C325"/>
  <c r="C326"/>
  <c r="C333"/>
  <c r="C358"/>
  <c r="C367"/>
  <c r="C371"/>
  <c r="C372"/>
  <c r="C437" s="1"/>
  <c r="C373"/>
  <c r="C374"/>
  <c r="C376"/>
  <c r="C380"/>
  <c r="D62" i="78"/>
  <c r="E22" i="76"/>
  <c r="D37" i="75"/>
  <c r="K15" i="73"/>
  <c r="K20"/>
  <c r="K24"/>
  <c r="K32"/>
  <c r="H31" i="72"/>
  <c r="E59" i="70"/>
  <c r="D34" i="69"/>
  <c r="D35"/>
  <c r="D36"/>
  <c r="D37"/>
  <c r="D38"/>
  <c r="F43"/>
  <c r="F44" s="1"/>
  <c r="D44"/>
  <c r="E44"/>
  <c r="F46"/>
  <c r="F47"/>
  <c r="D49"/>
  <c r="E49"/>
  <c r="F51"/>
  <c r="G63" i="68"/>
  <c r="H63"/>
  <c r="J63"/>
  <c r="K63"/>
  <c r="G128"/>
  <c r="H128"/>
  <c r="J128"/>
  <c r="K128"/>
  <c r="E18" i="67"/>
  <c r="I18" s="1"/>
  <c r="C62"/>
  <c r="D62"/>
  <c r="F62"/>
  <c r="J62"/>
  <c r="L62"/>
  <c r="M62"/>
  <c r="C35" i="66"/>
  <c r="D35"/>
  <c r="C59"/>
  <c r="C60" s="1"/>
  <c r="D59"/>
  <c r="E33" i="65"/>
  <c r="E64"/>
  <c r="E79"/>
  <c r="E87"/>
  <c r="E124"/>
  <c r="E158"/>
  <c r="E167"/>
  <c r="A18" i="64"/>
  <c r="A19" s="1"/>
  <c r="A20" s="1"/>
  <c r="A21" s="1"/>
  <c r="A22" s="1"/>
  <c r="A23" s="1"/>
  <c r="A24" s="1"/>
  <c r="A25" s="1"/>
  <c r="A26" s="1"/>
  <c r="A27" s="1"/>
  <c r="A28" s="1"/>
  <c r="A29" s="1"/>
  <c r="A30" s="1"/>
  <c r="A31" s="1"/>
  <c r="E31"/>
  <c r="A34"/>
  <c r="A35" s="1"/>
  <c r="A36" s="1"/>
  <c r="A37" s="1"/>
  <c r="A38" s="1"/>
  <c r="A39" s="1"/>
  <c r="A40" s="1"/>
  <c r="A41" s="1"/>
  <c r="A42" s="1"/>
  <c r="A43" s="1"/>
  <c r="A44" s="1"/>
  <c r="A45" s="1"/>
  <c r="A46" s="1"/>
  <c r="F47"/>
  <c r="E41" i="63"/>
  <c r="E58"/>
  <c r="G15" i="62"/>
  <c r="G16"/>
  <c r="G17"/>
  <c r="G18"/>
  <c r="G19"/>
  <c r="D23"/>
  <c r="E23"/>
  <c r="E47" s="1"/>
  <c r="F23"/>
  <c r="D43"/>
  <c r="E43"/>
  <c r="F43"/>
  <c r="G43"/>
  <c r="G51"/>
  <c r="G52"/>
  <c r="E54"/>
  <c r="F54"/>
  <c r="E59" i="59"/>
  <c r="A42" i="57"/>
  <c r="A43" s="1"/>
  <c r="A44" s="1"/>
  <c r="A45" s="1"/>
  <c r="A46" s="1"/>
  <c r="A47" s="1"/>
  <c r="A48" s="1"/>
  <c r="A49" s="1"/>
  <c r="A50" s="1"/>
  <c r="A51" s="1"/>
  <c r="A52" s="1"/>
  <c r="A53" s="1"/>
  <c r="A54" s="1"/>
  <c r="A55" s="1"/>
  <c r="A56" s="1"/>
  <c r="A57" s="1"/>
  <c r="A58" s="1"/>
  <c r="A59" s="1"/>
  <c r="A60" s="1"/>
  <c r="D61"/>
  <c r="E61"/>
  <c r="D18" i="56"/>
  <c r="E18"/>
  <c r="D28"/>
  <c r="E28"/>
  <c r="D42"/>
  <c r="E42"/>
  <c r="D48"/>
  <c r="E48"/>
  <c r="D60"/>
  <c r="E60"/>
  <c r="D78"/>
  <c r="E78"/>
  <c r="D93"/>
  <c r="E93"/>
  <c r="D104"/>
  <c r="E104"/>
  <c r="D116"/>
  <c r="C250" i="89" s="1"/>
  <c r="E116" i="56"/>
  <c r="D154"/>
  <c r="E154"/>
  <c r="E157"/>
  <c r="D174"/>
  <c r="C441" i="89" s="1"/>
  <c r="C407" s="1"/>
  <c r="E35" i="55"/>
  <c r="E63"/>
  <c r="E12" i="54"/>
  <c r="I12"/>
  <c r="E13"/>
  <c r="E14"/>
  <c r="I14"/>
  <c r="E15"/>
  <c r="I15"/>
  <c r="E16"/>
  <c r="I16"/>
  <c r="E17"/>
  <c r="I17"/>
  <c r="E18"/>
  <c r="I18"/>
  <c r="E19"/>
  <c r="I19"/>
  <c r="E20"/>
  <c r="I20"/>
  <c r="E21"/>
  <c r="I21"/>
  <c r="E22"/>
  <c r="I22"/>
  <c r="E23"/>
  <c r="I23"/>
  <c r="E24"/>
  <c r="I24"/>
  <c r="E25"/>
  <c r="I25"/>
  <c r="E26"/>
  <c r="I26"/>
  <c r="E27"/>
  <c r="I27"/>
  <c r="E28"/>
  <c r="I28"/>
  <c r="E29"/>
  <c r="I29"/>
  <c r="E30"/>
  <c r="I30"/>
  <c r="E31"/>
  <c r="I31"/>
  <c r="E32"/>
  <c r="I32"/>
  <c r="E33"/>
  <c r="I33"/>
  <c r="E34"/>
  <c r="I34"/>
  <c r="E35"/>
  <c r="I35"/>
  <c r="E36"/>
  <c r="I36"/>
  <c r="E37"/>
  <c r="I37"/>
  <c r="E38"/>
  <c r="I38"/>
  <c r="E39"/>
  <c r="I39"/>
  <c r="E40"/>
  <c r="I40"/>
  <c r="E41"/>
  <c r="I41"/>
  <c r="E42"/>
  <c r="I42"/>
  <c r="E43"/>
  <c r="I43"/>
  <c r="C44"/>
  <c r="D44"/>
  <c r="E44"/>
  <c r="G44"/>
  <c r="H44"/>
  <c r="I64" i="53"/>
  <c r="J64"/>
  <c r="K64"/>
  <c r="M64"/>
  <c r="N64"/>
  <c r="P64"/>
  <c r="Q64"/>
  <c r="C125"/>
  <c r="D125"/>
  <c r="E125"/>
  <c r="F125"/>
  <c r="G125"/>
  <c r="H125"/>
  <c r="F19" i="52"/>
  <c r="G19"/>
  <c r="A20"/>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C20"/>
  <c r="D20"/>
  <c r="D26" s="1"/>
  <c r="F21"/>
  <c r="G21"/>
  <c r="F22"/>
  <c r="G22"/>
  <c r="F23"/>
  <c r="G23"/>
  <c r="F24"/>
  <c r="G24"/>
  <c r="F25"/>
  <c r="G25"/>
  <c r="C26"/>
  <c r="F27"/>
  <c r="G27"/>
  <c r="C28"/>
  <c r="D28"/>
  <c r="D34" s="1"/>
  <c r="F29"/>
  <c r="G29"/>
  <c r="F30"/>
  <c r="G30"/>
  <c r="F31"/>
  <c r="G31"/>
  <c r="F32"/>
  <c r="G32"/>
  <c r="F33"/>
  <c r="G33"/>
  <c r="F35"/>
  <c r="G35"/>
  <c r="F36"/>
  <c r="G36"/>
  <c r="F37"/>
  <c r="G37"/>
  <c r="F38"/>
  <c r="G38"/>
  <c r="F39"/>
  <c r="G39"/>
  <c r="F40"/>
  <c r="G40"/>
  <c r="F41"/>
  <c r="G41"/>
  <c r="C42"/>
  <c r="F42" s="1"/>
  <c r="D42"/>
  <c r="E42"/>
  <c r="F43"/>
  <c r="G43"/>
  <c r="F44"/>
  <c r="F45"/>
  <c r="G45"/>
  <c r="F46"/>
  <c r="G46"/>
  <c r="F47"/>
  <c r="G47"/>
  <c r="C48"/>
  <c r="E48"/>
  <c r="F49"/>
  <c r="G49"/>
  <c r="F51"/>
  <c r="G51"/>
  <c r="F52"/>
  <c r="G52"/>
  <c r="F53"/>
  <c r="G53"/>
  <c r="C54"/>
  <c r="F55"/>
  <c r="G55"/>
  <c r="F56"/>
  <c r="G56"/>
  <c r="F57"/>
  <c r="G57"/>
  <c r="F58"/>
  <c r="G58"/>
  <c r="F59"/>
  <c r="G59"/>
  <c r="C60"/>
  <c r="D60"/>
  <c r="E60"/>
  <c r="F61"/>
  <c r="G61"/>
  <c r="F62"/>
  <c r="G62"/>
  <c r="F63"/>
  <c r="G63"/>
  <c r="F64"/>
  <c r="G64"/>
  <c r="F65"/>
  <c r="G65"/>
  <c r="C66"/>
  <c r="D66"/>
  <c r="E66"/>
  <c r="F84"/>
  <c r="G84"/>
  <c r="A85"/>
  <c r="A86" s="1"/>
  <c r="A87" s="1"/>
  <c r="A88" s="1"/>
  <c r="A89" s="1"/>
  <c r="A90" s="1"/>
  <c r="A91" s="1"/>
  <c r="A92" s="1"/>
  <c r="A93" s="1"/>
  <c r="A94" s="1"/>
  <c r="A95" s="1"/>
  <c r="A96" s="1"/>
  <c r="A97" s="1"/>
  <c r="A98" s="1"/>
  <c r="A99" s="1"/>
  <c r="A100" s="1"/>
  <c r="A101" s="1"/>
  <c r="A102" s="1"/>
  <c r="A103" s="1"/>
  <c r="A104" s="1"/>
  <c r="A105" s="1"/>
  <c r="A106" s="1"/>
  <c r="A107" s="1"/>
  <c r="F85"/>
  <c r="G85"/>
  <c r="F86"/>
  <c r="G86"/>
  <c r="F87"/>
  <c r="G87"/>
  <c r="F88"/>
  <c r="G88"/>
  <c r="F89"/>
  <c r="G89"/>
  <c r="F90"/>
  <c r="G90"/>
  <c r="F91"/>
  <c r="G91"/>
  <c r="F92"/>
  <c r="G92"/>
  <c r="F93"/>
  <c r="G93"/>
  <c r="F94"/>
  <c r="G94"/>
  <c r="F95"/>
  <c r="G95"/>
  <c r="F96"/>
  <c r="G96"/>
  <c r="F97"/>
  <c r="G97"/>
  <c r="F98"/>
  <c r="G98"/>
  <c r="F99"/>
  <c r="G99"/>
  <c r="F100"/>
  <c r="G100"/>
  <c r="F101"/>
  <c r="G101"/>
  <c r="F102"/>
  <c r="G102"/>
  <c r="F103"/>
  <c r="G103"/>
  <c r="F104"/>
  <c r="G104"/>
  <c r="F105"/>
  <c r="G105"/>
  <c r="F106"/>
  <c r="G106"/>
  <c r="F107"/>
  <c r="G107"/>
  <c r="F108"/>
  <c r="G108"/>
  <c r="F109"/>
  <c r="G109"/>
  <c r="F110"/>
  <c r="G110"/>
  <c r="F111"/>
  <c r="G111"/>
  <c r="F112"/>
  <c r="G112"/>
  <c r="F113"/>
  <c r="G113"/>
  <c r="F114"/>
  <c r="G114"/>
  <c r="F115"/>
  <c r="G115"/>
  <c r="F116"/>
  <c r="G116"/>
  <c r="F117"/>
  <c r="G117"/>
  <c r="F118"/>
  <c r="G118"/>
  <c r="F119"/>
  <c r="G119"/>
  <c r="F120"/>
  <c r="G120"/>
  <c r="F121"/>
  <c r="G121"/>
  <c r="F122"/>
  <c r="G122"/>
  <c r="F123"/>
  <c r="G123"/>
  <c r="F124"/>
  <c r="G124"/>
  <c r="A125"/>
  <c r="A126" s="1"/>
  <c r="A127" s="1"/>
  <c r="A128" s="1"/>
  <c r="A129" s="1"/>
  <c r="A130" s="1"/>
  <c r="A131" s="1"/>
  <c r="A132" s="1"/>
  <c r="A133" s="1"/>
  <c r="A134" s="1"/>
  <c r="A135" s="1"/>
  <c r="A136" s="1"/>
  <c r="A137" s="1"/>
  <c r="A138" s="1"/>
  <c r="F125"/>
  <c r="G125"/>
  <c r="F126"/>
  <c r="G126"/>
  <c r="F127"/>
  <c r="G127"/>
  <c r="F128"/>
  <c r="G128"/>
  <c r="F129"/>
  <c r="G129"/>
  <c r="F130"/>
  <c r="G130"/>
  <c r="F131"/>
  <c r="G131"/>
  <c r="F132"/>
  <c r="G132"/>
  <c r="F133"/>
  <c r="G133"/>
  <c r="F134"/>
  <c r="G134"/>
  <c r="F135"/>
  <c r="G135"/>
  <c r="F136"/>
  <c r="G136"/>
  <c r="F137"/>
  <c r="G137"/>
  <c r="C138"/>
  <c r="D138"/>
  <c r="E138"/>
  <c r="D31" i="51"/>
  <c r="E31"/>
  <c r="F31"/>
  <c r="G31"/>
  <c r="H31"/>
  <c r="I31"/>
  <c r="D39"/>
  <c r="C213" i="89" s="1"/>
  <c r="E39" i="51"/>
  <c r="G13" i="50"/>
  <c r="G14"/>
  <c r="G15"/>
  <c r="G16"/>
  <c r="G18"/>
  <c r="G19"/>
  <c r="G20"/>
  <c r="G21"/>
  <c r="G23"/>
  <c r="G24"/>
  <c r="G25"/>
  <c r="G27"/>
  <c r="G28"/>
  <c r="G29"/>
  <c r="G30"/>
  <c r="C31"/>
  <c r="D31"/>
  <c r="E31"/>
  <c r="F31"/>
  <c r="G17" i="49"/>
  <c r="G18"/>
  <c r="C19"/>
  <c r="D19"/>
  <c r="E19"/>
  <c r="F19"/>
  <c r="G22"/>
  <c r="G23"/>
  <c r="G25"/>
  <c r="G26"/>
  <c r="G27"/>
  <c r="A14" i="48"/>
  <c r="A15" s="1"/>
  <c r="A16" s="1"/>
  <c r="A17" s="1"/>
  <c r="A18" s="1"/>
  <c r="A19" s="1"/>
  <c r="A20" s="1"/>
  <c r="A21" s="1"/>
  <c r="A22" s="1"/>
  <c r="M14"/>
  <c r="M15" s="1"/>
  <c r="M16" s="1"/>
  <c r="M17" s="1"/>
  <c r="M18" s="1"/>
  <c r="M19" s="1"/>
  <c r="M20" s="1"/>
  <c r="M21" s="1"/>
  <c r="M22" s="1"/>
  <c r="L15"/>
  <c r="L16"/>
  <c r="L17"/>
  <c r="L18"/>
  <c r="L19"/>
  <c r="C20"/>
  <c r="D20"/>
  <c r="E20"/>
  <c r="F20"/>
  <c r="G20"/>
  <c r="I20"/>
  <c r="K20"/>
  <c r="L21"/>
  <c r="C22"/>
  <c r="D22"/>
  <c r="E22"/>
  <c r="F22"/>
  <c r="G22"/>
  <c r="I22"/>
  <c r="K22"/>
  <c r="A26"/>
  <c r="A27" s="1"/>
  <c r="A28" s="1"/>
  <c r="A29" s="1"/>
  <c r="A30" s="1"/>
  <c r="A31" s="1"/>
  <c r="A32" s="1"/>
  <c r="A33" s="1"/>
  <c r="L26"/>
  <c r="M26"/>
  <c r="M27" s="1"/>
  <c r="M28" s="1"/>
  <c r="M29" s="1"/>
  <c r="M30" s="1"/>
  <c r="M31" s="1"/>
  <c r="M32" s="1"/>
  <c r="M33" s="1"/>
  <c r="L27"/>
  <c r="L28"/>
  <c r="L29"/>
  <c r="L30"/>
  <c r="C31"/>
  <c r="D31"/>
  <c r="D33" s="1"/>
  <c r="E31"/>
  <c r="E33" s="1"/>
  <c r="F31"/>
  <c r="F33" s="1"/>
  <c r="G31"/>
  <c r="G33" s="1"/>
  <c r="I31"/>
  <c r="I33" s="1"/>
  <c r="K31"/>
  <c r="K33" s="1"/>
  <c r="L32"/>
  <c r="C33"/>
  <c r="A36"/>
  <c r="A37" s="1"/>
  <c r="A38" s="1"/>
  <c r="A39" s="1"/>
  <c r="A40" s="1"/>
  <c r="A41" s="1"/>
  <c r="A42" s="1"/>
  <c r="A43" s="1"/>
  <c r="A44" s="1"/>
  <c r="A45" s="1"/>
  <c r="A46" s="1"/>
  <c r="A47" s="1"/>
  <c r="M36"/>
  <c r="M37" s="1"/>
  <c r="M38" s="1"/>
  <c r="M39" s="1"/>
  <c r="M40" s="1"/>
  <c r="M41" s="1"/>
  <c r="M42" s="1"/>
  <c r="M43" s="1"/>
  <c r="M44" s="1"/>
  <c r="M45" s="1"/>
  <c r="M46" s="1"/>
  <c r="M47" s="1"/>
  <c r="L37"/>
  <c r="L38"/>
  <c r="L39"/>
  <c r="L40"/>
  <c r="L43"/>
  <c r="L44"/>
  <c r="C45"/>
  <c r="C47" s="1"/>
  <c r="D45"/>
  <c r="D47" s="1"/>
  <c r="E45"/>
  <c r="F45"/>
  <c r="G45"/>
  <c r="G50" s="1"/>
  <c r="H45"/>
  <c r="I45"/>
  <c r="I47" s="1"/>
  <c r="J45"/>
  <c r="K45"/>
  <c r="K47" s="1"/>
  <c r="L46"/>
  <c r="E47"/>
  <c r="F47"/>
  <c r="G47"/>
  <c r="C51"/>
  <c r="D51"/>
  <c r="E51"/>
  <c r="E52" s="1"/>
  <c r="F51"/>
  <c r="G51"/>
  <c r="I51"/>
  <c r="K51"/>
  <c r="I15" i="47"/>
  <c r="I16"/>
  <c r="I17"/>
  <c r="I18"/>
  <c r="I19"/>
  <c r="I20"/>
  <c r="I21"/>
  <c r="I22"/>
  <c r="I23"/>
  <c r="I24"/>
  <c r="I25"/>
  <c r="I26"/>
  <c r="I27"/>
  <c r="I28"/>
  <c r="I29"/>
  <c r="I30"/>
  <c r="I31"/>
  <c r="C32"/>
  <c r="E32"/>
  <c r="G32"/>
  <c r="H32"/>
  <c r="I34"/>
  <c r="I35"/>
  <c r="I36"/>
  <c r="I37"/>
  <c r="I38"/>
  <c r="I39"/>
  <c r="I40"/>
  <c r="I41"/>
  <c r="I42"/>
  <c r="I43"/>
  <c r="I44"/>
  <c r="I45"/>
  <c r="I46"/>
  <c r="I47"/>
  <c r="I48"/>
  <c r="I49"/>
  <c r="I50"/>
  <c r="I51"/>
  <c r="C52"/>
  <c r="E52"/>
  <c r="E53" s="1"/>
  <c r="G52"/>
  <c r="H52"/>
  <c r="G13" i="46"/>
  <c r="G15"/>
  <c r="G16"/>
  <c r="G17"/>
  <c r="G18"/>
  <c r="G19"/>
  <c r="G21"/>
  <c r="G22"/>
  <c r="G23"/>
  <c r="G24"/>
  <c r="G25"/>
  <c r="G26"/>
  <c r="G27"/>
  <c r="G28"/>
  <c r="G41"/>
  <c r="G42"/>
  <c r="G43"/>
  <c r="G44"/>
  <c r="G45"/>
  <c r="G46"/>
  <c r="G47"/>
  <c r="G48"/>
  <c r="G49"/>
  <c r="G50"/>
  <c r="G51"/>
  <c r="G52"/>
  <c r="G53"/>
  <c r="G54"/>
  <c r="G55"/>
  <c r="G56"/>
  <c r="G57"/>
  <c r="G58"/>
  <c r="C59"/>
  <c r="E59"/>
  <c r="F59"/>
  <c r="C26" i="45"/>
  <c r="D26"/>
  <c r="E26"/>
  <c r="F26"/>
  <c r="G26"/>
  <c r="H26"/>
  <c r="I26"/>
  <c r="J26"/>
  <c r="L26"/>
  <c r="M26"/>
  <c r="C41"/>
  <c r="D41"/>
  <c r="E41"/>
  <c r="F41"/>
  <c r="G41"/>
  <c r="H41"/>
  <c r="I41"/>
  <c r="J41"/>
  <c r="L41"/>
  <c r="M41"/>
  <c r="H50"/>
  <c r="C50"/>
  <c r="D50"/>
  <c r="E50"/>
  <c r="F50"/>
  <c r="G50"/>
  <c r="I50"/>
  <c r="J50"/>
  <c r="L50"/>
  <c r="M50"/>
  <c r="M65" s="1"/>
  <c r="K65"/>
  <c r="F82"/>
  <c r="D82"/>
  <c r="E82"/>
  <c r="G82"/>
  <c r="G85"/>
  <c r="G86"/>
  <c r="G87"/>
  <c r="G88"/>
  <c r="G89"/>
  <c r="G90"/>
  <c r="F92"/>
  <c r="F97" s="1"/>
  <c r="G93"/>
  <c r="G94"/>
  <c r="G95"/>
  <c r="D97"/>
  <c r="E97"/>
  <c r="G102"/>
  <c r="G103"/>
  <c r="G104"/>
  <c r="G105"/>
  <c r="C106"/>
  <c r="D106"/>
  <c r="D121" s="1"/>
  <c r="E106"/>
  <c r="E121" s="1"/>
  <c r="F106"/>
  <c r="D50" i="44"/>
  <c r="E50"/>
  <c r="J50"/>
  <c r="K50"/>
  <c r="D58"/>
  <c r="E58"/>
  <c r="J58"/>
  <c r="K58"/>
  <c r="D84"/>
  <c r="D61" s="1"/>
  <c r="E84"/>
  <c r="E61" s="1"/>
  <c r="J84"/>
  <c r="J61" s="1"/>
  <c r="K84"/>
  <c r="K61" s="1"/>
  <c r="D121"/>
  <c r="D62" s="1"/>
  <c r="E121"/>
  <c r="J121"/>
  <c r="J62" s="1"/>
  <c r="K121"/>
  <c r="K62" s="1"/>
  <c r="E35" i="43"/>
  <c r="F35"/>
  <c r="G35"/>
  <c r="F52"/>
  <c r="F53"/>
  <c r="F54"/>
  <c r="F55"/>
  <c r="F56"/>
  <c r="F57"/>
  <c r="C58"/>
  <c r="D58"/>
  <c r="E58"/>
  <c r="G58"/>
  <c r="F59"/>
  <c r="F60"/>
  <c r="F61"/>
  <c r="F62"/>
  <c r="F63"/>
  <c r="F64"/>
  <c r="F65"/>
  <c r="C66"/>
  <c r="D66"/>
  <c r="E66"/>
  <c r="G66"/>
  <c r="E58" i="42"/>
  <c r="E31" i="41"/>
  <c r="E40"/>
  <c r="E49"/>
  <c r="E58"/>
  <c r="D21" i="40"/>
  <c r="E21"/>
  <c r="D28"/>
  <c r="E28"/>
  <c r="D35"/>
  <c r="E35"/>
  <c r="D42"/>
  <c r="E42"/>
  <c r="D51"/>
  <c r="E51"/>
  <c r="D61"/>
  <c r="E61"/>
  <c r="H22" i="39"/>
  <c r="H39" s="1"/>
  <c r="C39"/>
  <c r="G39"/>
  <c r="I39"/>
  <c r="J39"/>
  <c r="K39"/>
  <c r="L39"/>
  <c r="C60"/>
  <c r="G60"/>
  <c r="H60"/>
  <c r="I60"/>
  <c r="J60"/>
  <c r="K60"/>
  <c r="L60"/>
  <c r="A13" i="38"/>
  <c r="A14" s="1"/>
  <c r="A15" s="1"/>
  <c r="A16" s="1"/>
  <c r="A17" s="1"/>
  <c r="A18" s="1"/>
  <c r="A19" s="1"/>
  <c r="A20" s="1"/>
  <c r="A21" s="1"/>
  <c r="A22" s="1"/>
  <c r="A23" s="1"/>
  <c r="A24" s="1"/>
  <c r="A25" s="1"/>
  <c r="A26" s="1"/>
  <c r="A27" s="1"/>
  <c r="A28" s="1"/>
  <c r="A29" s="1"/>
  <c r="A30" s="1"/>
  <c r="A31" s="1"/>
  <c r="A32" s="1"/>
  <c r="A33" s="1"/>
  <c r="A34" s="1"/>
  <c r="A35" s="1"/>
  <c r="A36" s="1"/>
  <c r="A37" s="1"/>
  <c r="A38" s="1"/>
  <c r="A39" s="1"/>
  <c r="E29"/>
  <c r="F29"/>
  <c r="E38"/>
  <c r="F38"/>
  <c r="F39" s="1"/>
  <c r="C26" i="37"/>
  <c r="D26"/>
  <c r="F26"/>
  <c r="G26"/>
  <c r="G36"/>
  <c r="G37"/>
  <c r="G38"/>
  <c r="C63"/>
  <c r="D63"/>
  <c r="F63"/>
  <c r="C27" i="36"/>
  <c r="C36" s="1"/>
  <c r="F60"/>
  <c r="F19" i="35"/>
  <c r="F20"/>
  <c r="F21"/>
  <c r="F22"/>
  <c r="F23"/>
  <c r="F24"/>
  <c r="F25"/>
  <c r="F26"/>
  <c r="F27"/>
  <c r="F28"/>
  <c r="F29"/>
  <c r="F30"/>
  <c r="F31"/>
  <c r="C32"/>
  <c r="D32"/>
  <c r="E32"/>
  <c r="G32"/>
  <c r="F33"/>
  <c r="F34"/>
  <c r="F35"/>
  <c r="F36"/>
  <c r="F37"/>
  <c r="F38"/>
  <c r="F39"/>
  <c r="F40"/>
  <c r="F41"/>
  <c r="F42"/>
  <c r="F43"/>
  <c r="F44"/>
  <c r="F45"/>
  <c r="F46"/>
  <c r="F47"/>
  <c r="F48"/>
  <c r="F49"/>
  <c r="F50"/>
  <c r="F51"/>
  <c r="F52"/>
  <c r="F53"/>
  <c r="F54"/>
  <c r="F55"/>
  <c r="F56"/>
  <c r="F57"/>
  <c r="F58"/>
  <c r="F59"/>
  <c r="F60"/>
  <c r="F61"/>
  <c r="F62"/>
  <c r="F63"/>
  <c r="F64"/>
  <c r="F65"/>
  <c r="C66"/>
  <c r="D66"/>
  <c r="E66"/>
  <c r="G66"/>
  <c r="G41" i="34"/>
  <c r="G42"/>
  <c r="A43"/>
  <c r="A44" s="1"/>
  <c r="A45" s="1"/>
  <c r="A46" s="1"/>
  <c r="A47" s="1"/>
  <c r="A48" s="1"/>
  <c r="A49" s="1"/>
  <c r="A50" s="1"/>
  <c r="A51" s="1"/>
  <c r="A52" s="1"/>
  <c r="A53" s="1"/>
  <c r="A54" s="1"/>
  <c r="A55" s="1"/>
  <c r="A56" s="1"/>
  <c r="A57" s="1"/>
  <c r="A58" s="1"/>
  <c r="G43"/>
  <c r="G45"/>
  <c r="C31" i="33"/>
  <c r="C38"/>
  <c r="C66"/>
  <c r="E37" i="31"/>
  <c r="G37"/>
  <c r="H37"/>
  <c r="I37"/>
  <c r="E45"/>
  <c r="G45"/>
  <c r="H45"/>
  <c r="I45"/>
  <c r="C361" i="89"/>
  <c r="G37" i="22"/>
  <c r="C134" i="89" s="1"/>
  <c r="G44" i="22"/>
  <c r="C131" i="89" s="1"/>
  <c r="G51" i="22"/>
  <c r="C132" i="89" s="1"/>
  <c r="G58" i="22"/>
  <c r="C133" i="89" s="1"/>
  <c r="G80" i="22"/>
  <c r="C139" i="89" s="1"/>
  <c r="G109" i="22"/>
  <c r="C157" i="89"/>
  <c r="C158"/>
  <c r="C159"/>
  <c r="C163"/>
  <c r="C164"/>
  <c r="C186"/>
  <c r="C189"/>
  <c r="C187"/>
  <c r="C188"/>
  <c r="C429" s="1"/>
  <c r="C196"/>
  <c r="G23" i="21"/>
  <c r="H23"/>
  <c r="G25"/>
  <c r="H25"/>
  <c r="G26"/>
  <c r="H26"/>
  <c r="G27"/>
  <c r="H27"/>
  <c r="G28"/>
  <c r="H28"/>
  <c r="G29"/>
  <c r="H29"/>
  <c r="G31"/>
  <c r="H31"/>
  <c r="G32"/>
  <c r="H32"/>
  <c r="G33"/>
  <c r="H33"/>
  <c r="G34"/>
  <c r="H34"/>
  <c r="G35"/>
  <c r="H35"/>
  <c r="G36"/>
  <c r="H36"/>
  <c r="G37"/>
  <c r="H37"/>
  <c r="G38"/>
  <c r="H38"/>
  <c r="G39"/>
  <c r="H39"/>
  <c r="G40"/>
  <c r="H40"/>
  <c r="G41"/>
  <c r="H41"/>
  <c r="G42"/>
  <c r="H42"/>
  <c r="G43"/>
  <c r="H43"/>
  <c r="I46"/>
  <c r="J46"/>
  <c r="K44"/>
  <c r="L44"/>
  <c r="L46" s="1"/>
  <c r="M44"/>
  <c r="M46" s="1"/>
  <c r="N44"/>
  <c r="N46" s="1"/>
  <c r="K46"/>
  <c r="G81"/>
  <c r="H81"/>
  <c r="G86"/>
  <c r="C107" i="89" s="1"/>
  <c r="H86" i="21"/>
  <c r="G95"/>
  <c r="C109" i="89" s="1"/>
  <c r="H95" i="21"/>
  <c r="H106"/>
  <c r="G111"/>
  <c r="G113" s="1"/>
  <c r="C121" i="89" s="1"/>
  <c r="H111" i="21"/>
  <c r="H113" s="1"/>
  <c r="F11" i="20"/>
  <c r="F21"/>
  <c r="F41"/>
  <c r="F52"/>
  <c r="F77"/>
  <c r="F92"/>
  <c r="C73" i="89" s="1"/>
  <c r="F107" i="20"/>
  <c r="C28" i="19"/>
  <c r="D28"/>
  <c r="E28"/>
  <c r="F28"/>
  <c r="G28"/>
  <c r="H28"/>
  <c r="I28"/>
  <c r="J28"/>
  <c r="L28"/>
  <c r="C51"/>
  <c r="D51"/>
  <c r="E51"/>
  <c r="F51"/>
  <c r="G51"/>
  <c r="H51"/>
  <c r="I51"/>
  <c r="J51"/>
  <c r="L51"/>
  <c r="C86"/>
  <c r="D86"/>
  <c r="E86"/>
  <c r="F86"/>
  <c r="G86"/>
  <c r="H86"/>
  <c r="I86"/>
  <c r="J86"/>
  <c r="L86"/>
  <c r="C132"/>
  <c r="D132"/>
  <c r="D139" s="1"/>
  <c r="E132"/>
  <c r="F132"/>
  <c r="F139" s="1"/>
  <c r="G132"/>
  <c r="G139" s="1"/>
  <c r="H132"/>
  <c r="H139" s="1"/>
  <c r="I132"/>
  <c r="J132"/>
  <c r="J139" s="1"/>
  <c r="L132"/>
  <c r="L139" s="1"/>
  <c r="C139"/>
  <c r="E139"/>
  <c r="I139"/>
  <c r="N19" i="15"/>
  <c r="N20"/>
  <c r="N21"/>
  <c r="N22"/>
  <c r="N23"/>
  <c r="N24"/>
  <c r="N25"/>
  <c r="N26"/>
  <c r="N27"/>
  <c r="N28"/>
  <c r="N29"/>
  <c r="N30"/>
  <c r="N31"/>
  <c r="N32"/>
  <c r="N33"/>
  <c r="N34"/>
  <c r="N35"/>
  <c r="N36"/>
  <c r="N37"/>
  <c r="N38"/>
  <c r="N39"/>
  <c r="N40"/>
  <c r="N41"/>
  <c r="N42"/>
  <c r="N43"/>
  <c r="B13" i="10"/>
  <c r="B17"/>
  <c r="B19"/>
  <c r="A45" i="9"/>
  <c r="A46"/>
  <c r="A47"/>
  <c r="A6" s="1"/>
  <c r="E158" i="56"/>
  <c r="C168" i="89"/>
  <c r="C435" s="1"/>
  <c r="C156"/>
  <c r="H53" i="47"/>
  <c r="E54" i="52" l="1"/>
  <c r="F28"/>
  <c r="E20" i="23"/>
  <c r="G59" i="46"/>
  <c r="F58" i="43"/>
  <c r="E39" i="38"/>
  <c r="E58" i="62"/>
  <c r="E135" i="65"/>
  <c r="E147" s="1"/>
  <c r="H44" i="21"/>
  <c r="H46" s="1"/>
  <c r="H67" s="1"/>
  <c r="G44"/>
  <c r="G46" s="1"/>
  <c r="G67" s="1"/>
  <c r="F94" i="22"/>
  <c r="F109" s="1"/>
  <c r="C96" i="89"/>
  <c r="E24" i="23"/>
  <c r="C155" i="89" s="1"/>
  <c r="C97" i="45"/>
  <c r="C82"/>
  <c r="C52" i="89"/>
  <c r="C417" s="1"/>
  <c r="G23" i="34"/>
  <c r="G25" s="1"/>
  <c r="C154" i="89"/>
  <c r="J65" i="45"/>
  <c r="K50" i="48"/>
  <c r="K52" s="1"/>
  <c r="C237" i="89"/>
  <c r="C242"/>
  <c r="D48" i="52"/>
  <c r="G48" s="1"/>
  <c r="C64" i="53"/>
  <c r="C235" i="89"/>
  <c r="D79" i="56"/>
  <c r="C248" i="89" s="1"/>
  <c r="D49" i="56"/>
  <c r="C247" i="89" s="1"/>
  <c r="D29" i="56"/>
  <c r="C246" i="89" s="1"/>
  <c r="C93"/>
  <c r="C94" s="1"/>
  <c r="C98" s="1"/>
  <c r="G44" i="34"/>
  <c r="I52" i="47"/>
  <c r="C53"/>
  <c r="G52" i="48"/>
  <c r="F66" i="52"/>
  <c r="G60"/>
  <c r="F54"/>
  <c r="F60"/>
  <c r="F48"/>
  <c r="D60" i="66"/>
  <c r="C63" i="89"/>
  <c r="C413" s="1"/>
  <c r="G63" i="37"/>
  <c r="J63" i="44"/>
  <c r="G106" i="45"/>
  <c r="L65"/>
  <c r="F50" i="48"/>
  <c r="F52" s="1"/>
  <c r="I44" i="54"/>
  <c r="F49" i="69"/>
  <c r="E63" i="44"/>
  <c r="G97" i="45"/>
  <c r="G53" i="47"/>
  <c r="G31" i="50"/>
  <c r="G138" i="52"/>
  <c r="F138"/>
  <c r="D47" i="62"/>
  <c r="D50" s="1"/>
  <c r="G23"/>
  <c r="K25" i="73"/>
  <c r="K26" s="1"/>
  <c r="K27" s="1"/>
  <c r="C240" i="89"/>
  <c r="D64" i="53"/>
  <c r="E64"/>
  <c r="O64"/>
  <c r="E54" i="20"/>
  <c r="C366" i="89"/>
  <c r="C363"/>
  <c r="C362"/>
  <c r="F66" i="35"/>
  <c r="D65" i="45"/>
  <c r="E65"/>
  <c r="I50" i="48"/>
  <c r="I52" s="1"/>
  <c r="G19" i="49"/>
  <c r="G42" i="52"/>
  <c r="E52" i="69"/>
  <c r="C70" i="89"/>
  <c r="C32"/>
  <c r="C411" s="1"/>
  <c r="D39" i="69"/>
  <c r="F39" s="1"/>
  <c r="F52" s="1"/>
  <c r="G64" i="53"/>
  <c r="F66" i="43"/>
  <c r="F47" i="62"/>
  <c r="F58" s="1"/>
  <c r="K63" i="44"/>
  <c r="G66" i="52"/>
  <c r="G26"/>
  <c r="D50" i="48"/>
  <c r="D52" s="1"/>
  <c r="D63" i="44"/>
  <c r="I65" i="45"/>
  <c r="I32" i="47"/>
  <c r="H64" i="53"/>
  <c r="L64"/>
  <c r="I53" i="47"/>
  <c r="D54" i="52"/>
  <c r="G54" s="1"/>
  <c r="E62" i="67"/>
  <c r="F32" i="35"/>
  <c r="E63" i="41"/>
  <c r="L51" i="48"/>
  <c r="L31"/>
  <c r="L33" s="1"/>
  <c r="L20"/>
  <c r="L22" s="1"/>
  <c r="F20" i="52"/>
  <c r="E105" i="56"/>
  <c r="E40" i="51"/>
  <c r="L45" i="48"/>
  <c r="L47" s="1"/>
  <c r="C50"/>
  <c r="C52" s="1"/>
  <c r="G65" i="45"/>
  <c r="F121"/>
  <c r="C365" i="89"/>
  <c r="G96" i="21"/>
  <c r="F117" i="20"/>
  <c r="C49" i="89"/>
  <c r="C421" s="1"/>
  <c r="E117" i="20"/>
  <c r="F54"/>
  <c r="C16" i="89"/>
  <c r="A53" i="9"/>
  <c r="A57"/>
  <c r="A1" i="69" s="1"/>
  <c r="A61" i="9"/>
  <c r="A65"/>
  <c r="A55"/>
  <c r="A59"/>
  <c r="A63"/>
  <c r="B25" i="10"/>
  <c r="C423" i="89"/>
  <c r="H96" i="21"/>
  <c r="G20" i="52"/>
  <c r="C236" i="89"/>
  <c r="C38"/>
  <c r="C22"/>
  <c r="C180"/>
  <c r="F65" i="45"/>
  <c r="H65"/>
  <c r="C65"/>
  <c r="C117" i="89"/>
  <c r="C427" s="1"/>
  <c r="F25" i="34"/>
  <c r="C105" i="89"/>
  <c r="F26" i="52"/>
  <c r="C34"/>
  <c r="F34" s="1"/>
  <c r="G40" i="34"/>
  <c r="C192" i="89"/>
  <c r="F64" i="53"/>
  <c r="C230" i="89"/>
  <c r="C222"/>
  <c r="C265" s="1"/>
  <c r="C313" s="1"/>
  <c r="C364"/>
  <c r="I62" i="67"/>
  <c r="D105" i="56"/>
  <c r="C249" i="89" s="1"/>
  <c r="C329"/>
  <c r="C338" s="1"/>
  <c r="E79" i="56"/>
  <c r="E49"/>
  <c r="E29"/>
  <c r="D40" i="51"/>
  <c r="C214" i="89"/>
  <c r="C263" s="1"/>
  <c r="C283" s="1"/>
  <c r="G28" i="52"/>
  <c r="C241" i="89"/>
  <c r="C121" i="45" l="1"/>
  <c r="E122" i="20"/>
  <c r="A1" i="58"/>
  <c r="G1" s="1"/>
  <c r="A1" i="30"/>
  <c r="A1" i="27"/>
  <c r="A1" i="26"/>
  <c r="A1" i="25"/>
  <c r="F1" s="1"/>
  <c r="A1" i="28"/>
  <c r="A1" i="29"/>
  <c r="A1" i="16"/>
  <c r="A63" i="23"/>
  <c r="A1"/>
  <c r="A1" i="61"/>
  <c r="A1" i="60"/>
  <c r="A1" i="74"/>
  <c r="F1" i="48"/>
  <c r="D1" i="72"/>
  <c r="A1" i="73"/>
  <c r="A1" i="71"/>
  <c r="A1" i="75"/>
  <c r="A62" i="48"/>
  <c r="F62"/>
  <c r="A1" i="76"/>
  <c r="A1" i="77"/>
  <c r="D1" i="73"/>
  <c r="A50" i="71"/>
  <c r="A1" i="50"/>
  <c r="A1" i="48"/>
  <c r="A1" i="72"/>
  <c r="A1" i="49"/>
  <c r="A68" i="45"/>
  <c r="A1"/>
  <c r="H1"/>
  <c r="A63" i="70"/>
  <c r="A1"/>
  <c r="A1" i="78"/>
  <c r="G1" i="67"/>
  <c r="A1"/>
  <c r="A1" i="66"/>
  <c r="A127" i="65"/>
  <c r="A67"/>
  <c r="A1" i="62"/>
  <c r="A1" i="63"/>
  <c r="A1" i="64"/>
  <c r="A1" i="59"/>
  <c r="A1" i="65"/>
  <c r="I60" i="21"/>
  <c r="A1"/>
  <c r="I1"/>
  <c r="A60"/>
  <c r="A124" i="56"/>
  <c r="A1" i="55"/>
  <c r="A1" i="57"/>
  <c r="A1" i="56"/>
  <c r="A63"/>
  <c r="A1" i="54"/>
  <c r="I1" i="53"/>
  <c r="A1"/>
  <c r="A67"/>
  <c r="A1" i="52"/>
  <c r="A1" i="51"/>
  <c r="A1" i="46"/>
  <c r="A63" i="22"/>
  <c r="A1"/>
  <c r="A1" i="41"/>
  <c r="A1" i="43"/>
  <c r="A1" i="40"/>
  <c r="A1" i="36"/>
  <c r="A1" i="37"/>
  <c r="A1" i="44"/>
  <c r="A66"/>
  <c r="F66"/>
  <c r="F1"/>
  <c r="A1" i="42"/>
  <c r="A1" i="47"/>
  <c r="I1"/>
  <c r="G1" i="68"/>
  <c r="A1" i="39"/>
  <c r="F1"/>
  <c r="A1" i="68"/>
  <c r="A1" i="35"/>
  <c r="A67" i="34"/>
  <c r="A1" i="33"/>
  <c r="A1" i="34"/>
  <c r="A58" i="20"/>
  <c r="B55" i="14"/>
  <c r="A60" i="17"/>
  <c r="A1"/>
  <c r="A1" i="20"/>
  <c r="B1" i="14"/>
  <c r="G121" i="45"/>
  <c r="G47" i="62"/>
  <c r="H107" i="21"/>
  <c r="H114" s="1"/>
  <c r="L50" i="48"/>
  <c r="L52" s="1"/>
  <c r="G46" i="34"/>
  <c r="D52" i="69"/>
  <c r="C332" i="89"/>
  <c r="C334" s="1"/>
  <c r="C339" s="1"/>
  <c r="G34" i="52"/>
  <c r="G107" i="21"/>
  <c r="G114" s="1"/>
  <c r="G38" i="22" s="1"/>
  <c r="C111" i="89"/>
  <c r="C119" s="1"/>
  <c r="C123" s="1"/>
  <c r="C431" s="1"/>
  <c r="C398" s="1"/>
  <c r="A1" i="83"/>
  <c r="A1" i="84"/>
  <c r="A1" i="79"/>
  <c r="A1" i="80"/>
  <c r="A1" i="81"/>
  <c r="A1" i="87"/>
  <c r="A1" i="86"/>
  <c r="A1" i="88"/>
  <c r="A53"/>
  <c r="A54" i="19"/>
  <c r="A106"/>
  <c r="A1"/>
  <c r="C425" i="89"/>
  <c r="C396" s="1"/>
  <c r="C369"/>
  <c r="C378" s="1"/>
  <c r="C439" s="1"/>
  <c r="C405" s="1"/>
  <c r="A1" i="18"/>
  <c r="A50" i="85"/>
  <c r="J1" i="82"/>
  <c r="A1" i="90"/>
  <c r="A1" i="85"/>
  <c r="A1" i="82"/>
  <c r="A66" i="24"/>
  <c r="A1"/>
  <c r="A60" i="16"/>
  <c r="A1" i="12"/>
  <c r="A1" i="15"/>
  <c r="A60" i="12"/>
  <c r="H1" i="15"/>
  <c r="B1" i="13"/>
  <c r="C386" i="89"/>
  <c r="C415"/>
  <c r="C392" s="1"/>
  <c r="C75"/>
  <c r="F122" i="20"/>
  <c r="G50" i="62"/>
  <c r="G54" s="1"/>
  <c r="G58" s="1"/>
  <c r="D54"/>
  <c r="D58" s="1"/>
  <c r="C315" i="89"/>
  <c r="C311"/>
  <c r="C40"/>
  <c r="A1" i="38"/>
  <c r="A1" i="31"/>
  <c r="C269" i="89"/>
  <c r="C305" s="1"/>
  <c r="E162" i="56"/>
  <c r="C297" i="89"/>
  <c r="C293"/>
  <c r="C319"/>
  <c r="C295"/>
  <c r="I16" i="61" l="1"/>
  <c r="I20" s="1"/>
  <c r="I27" s="1"/>
  <c r="I49" s="1"/>
  <c r="I52" s="1"/>
  <c r="I55" s="1"/>
  <c r="I57" s="1"/>
  <c r="I59" s="1"/>
  <c r="E20" i="60"/>
  <c r="E18" i="23"/>
  <c r="F64" i="26"/>
  <c r="F1"/>
  <c r="A64"/>
  <c r="C382" i="89"/>
  <c r="C271"/>
  <c r="C307" s="1"/>
  <c r="C130"/>
  <c r="C135" s="1"/>
  <c r="C137" s="1"/>
  <c r="C141" s="1"/>
  <c r="C388"/>
  <c r="C391"/>
  <c r="C393"/>
  <c r="C394"/>
  <c r="C287"/>
  <c r="C400"/>
  <c r="C289"/>
  <c r="C151" l="1"/>
  <c r="C165" s="1"/>
  <c r="C194" s="1"/>
  <c r="C198" s="1"/>
  <c r="E39" i="23"/>
  <c r="E120" s="1"/>
  <c r="E124" s="1"/>
  <c r="I63" i="61"/>
  <c r="I67" s="1"/>
  <c r="G60" i="22"/>
  <c r="C433" i="89" l="1"/>
  <c r="C403" s="1"/>
  <c r="D157" i="56"/>
  <c r="D158" l="1"/>
  <c r="C252" i="89" s="1"/>
  <c r="C253" s="1"/>
  <c r="C337" s="1"/>
  <c r="C341" s="1"/>
  <c r="C273" s="1"/>
  <c r="D162" i="56" l="1"/>
  <c r="C309" i="89"/>
  <c r="C281"/>
  <c r="C291"/>
  <c r="C299" l="1"/>
  <c r="C301" s="1"/>
  <c r="C317"/>
</calcChain>
</file>

<file path=xl/comments1.xml><?xml version="1.0" encoding="utf-8"?>
<comments xmlns="http://schemas.openxmlformats.org/spreadsheetml/2006/main">
  <authors>
    <author>Teresa Zaino</author>
  </authors>
  <commentList>
    <comment ref="C46" authorId="0">
      <text>
        <r>
          <rPr>
            <sz val="8"/>
            <color indexed="81"/>
            <rFont val="Tahoma"/>
            <family val="2"/>
          </rPr>
          <t>pumpage for year</t>
        </r>
      </text>
    </comment>
    <comment ref="C47" authorId="0">
      <text>
        <r>
          <rPr>
            <sz val="8"/>
            <color indexed="81"/>
            <rFont val="Tahoma"/>
            <family val="2"/>
          </rPr>
          <t>pumpage for year</t>
        </r>
      </text>
    </comment>
    <comment ref="C48" authorId="0">
      <text>
        <r>
          <rPr>
            <b/>
            <sz val="8"/>
            <color indexed="81"/>
            <rFont val="Tahoma"/>
            <family val="2"/>
          </rPr>
          <t>pumpage for year</t>
        </r>
      </text>
    </comment>
    <comment ref="C51" authorId="0">
      <text>
        <r>
          <rPr>
            <sz val="8"/>
            <color indexed="81"/>
            <rFont val="Tahoma"/>
            <family val="2"/>
          </rPr>
          <t xml:space="preserve">subtract total pumpage from total of all purified.
</t>
        </r>
      </text>
    </comment>
  </commentList>
</comments>
</file>

<file path=xl/sharedStrings.xml><?xml version="1.0" encoding="utf-8"?>
<sst xmlns="http://schemas.openxmlformats.org/spreadsheetml/2006/main" count="7408" uniqueCount="4257">
  <si>
    <t xml:space="preserve">  of affiliation.)  For any R &amp; D work carried on by the respondent</t>
  </si>
  <si>
    <t xml:space="preserve">  insulation, type of appliance, etc.).  Group items under</t>
  </si>
  <si>
    <t>5.  Show in column (g) the total unamortized accumulation</t>
  </si>
  <si>
    <t xml:space="preserve">  in which there is a sharing of costs with others, show separately</t>
  </si>
  <si>
    <t xml:space="preserve">  $5,000 by classifications and indicate the number of</t>
  </si>
  <si>
    <t>of costs of projects.  This total must equal the balance</t>
  </si>
  <si>
    <t xml:space="preserve">  the respondent's cost for the year and cost chargeable to others.</t>
  </si>
  <si>
    <t xml:space="preserve">  items grouped. </t>
  </si>
  <si>
    <t>in Account 188, Research, Development, and Demonstration</t>
  </si>
  <si>
    <t xml:space="preserve">  (See definition of research, development, and demonstration in</t>
  </si>
  <si>
    <t>Interest on Debt to Associated Co.</t>
  </si>
  <si>
    <t>NUMBER OF WATER DEPARTMENT EMPLOYEES</t>
  </si>
  <si>
    <t>1. The data on number of employees should be reported for the payroll period ending December 31, or any payroll period ending 60 days before December 31.</t>
  </si>
  <si>
    <t>2. If the respondent's payroll for the reporting period includes any special construction personnel, include such employees on line 3, and show the number of such special construction employees in a footnote.</t>
  </si>
  <si>
    <t>show the appropriate tax effect adjustment to the computa-</t>
  </si>
  <si>
    <t>different types of construction, and (f) whether the overhead</t>
  </si>
  <si>
    <t>tions below in a manner that clearly indicates the amount</t>
  </si>
  <si>
    <t>is directly or indirectly assigned.</t>
  </si>
  <si>
    <t xml:space="preserve">  -  For Resale</t>
  </si>
  <si>
    <t xml:space="preserve">   - By Municipalities</t>
  </si>
  <si>
    <t xml:space="preserve">   - By Rate Schedules</t>
  </si>
  <si>
    <t>Sources of Ground Water Supply</t>
  </si>
  <si>
    <t>Sources of Surface Water Supply</t>
  </si>
  <si>
    <t>Standpipes and Reservoirs, Distribution</t>
  </si>
  <si>
    <t>New York</t>
  </si>
  <si>
    <t>General Law (Transp., Corp., Lae, Article 7)</t>
  </si>
  <si>
    <t>March 17, 1898</t>
  </si>
  <si>
    <t>None</t>
  </si>
  <si>
    <t>Water for Domestic, Industrial, and Commercial Use.</t>
  </si>
  <si>
    <t>Public and Private Fire Protection.</t>
  </si>
  <si>
    <t>Major Short Term Goals and Objectives.</t>
  </si>
  <si>
    <t>Company History.</t>
  </si>
  <si>
    <t>Federal Income Tax</t>
  </si>
  <si>
    <t xml:space="preserve">2.     All utility companies upon which this report form is served are required by statute to complete and </t>
  </si>
  <si>
    <t xml:space="preserve">to file the report.  The statute further provides that when any such report is defective or believed </t>
  </si>
  <si>
    <t>the duplication in number of reported customers.</t>
  </si>
  <si>
    <t>2.  Explain, for each fund, any deductions other than withdrawals for the purpose for which the fund was created.</t>
  </si>
  <si>
    <t>3.  If the trustee of any fund is an associated company, give name of such associated company.</t>
  </si>
  <si>
    <t xml:space="preserve">    TOTAL  WATER (Enter Total of lines 3 thru 7)</t>
  </si>
  <si>
    <t xml:space="preserve">    TOTAL (Account 281)(Total of 8 and 9)</t>
  </si>
  <si>
    <t>Liberalized Depreciation (Account 282)</t>
  </si>
  <si>
    <t xml:space="preserve">    TOTAL  WATER (Enter Total of lines 12 thru 16)</t>
  </si>
  <si>
    <t>Reconciliation of Reported Net Income with Taxable Income</t>
  </si>
  <si>
    <t xml:space="preserve">this ...….....  day of ...…March, 2008............................. </t>
  </si>
  <si>
    <t>Add more columns for any account if deemed necessary.  Explain changes made in any account during</t>
  </si>
  <si>
    <t>(b) Miscellaneous Nonoperating Income (Account 421) -</t>
  </si>
  <si>
    <t xml:space="preserve">          Total Deferred Credits</t>
  </si>
  <si>
    <t>Operating Reserves</t>
  </si>
  <si>
    <t>Pg 115, L 28 (d)</t>
  </si>
  <si>
    <t xml:space="preserve">       Total Liabilities and Other Credits</t>
  </si>
  <si>
    <t xml:space="preserve">Formula </t>
  </si>
  <si>
    <t xml:space="preserve">     Provision for Deferred Inc. Taxes (410.2)</t>
  </si>
  <si>
    <t>Net Income (Enter Total of lines 64 and 70)</t>
  </si>
  <si>
    <t>Page 118</t>
  </si>
  <si>
    <t>Page 119</t>
  </si>
  <si>
    <t>STATEMENT OF RETAINED EARNINGS FOR THE YEAR</t>
  </si>
  <si>
    <t xml:space="preserve">  1.  Report all changes in appropriated retained earnings,</t>
  </si>
  <si>
    <t xml:space="preserve">  5.  Show dividends for each class and series of capital stock.</t>
  </si>
  <si>
    <t>unappropriated retained earnings, and unappropriated un-</t>
  </si>
  <si>
    <t xml:space="preserve">  6.  Show separately the State and Federal income tax effect</t>
  </si>
  <si>
    <t>distributed subsidiary earnings for the year.</t>
  </si>
  <si>
    <t>of items shown in account 439, Adjustments to Retained</t>
  </si>
  <si>
    <t xml:space="preserve">     PBO at settlement date</t>
  </si>
  <si>
    <t xml:space="preserve">  Water Utility Revenues</t>
  </si>
  <si>
    <t xml:space="preserve">     Total Depre and Amort</t>
  </si>
  <si>
    <t>Income Taxes- Operating</t>
  </si>
  <si>
    <t>COMPARATIVE STATEMENT OF UTILITY PLANT AND SELECTED RATIOS</t>
  </si>
  <si>
    <t>Plant in Service</t>
  </si>
  <si>
    <t>Intangible</t>
  </si>
  <si>
    <t>Pg 203, L 5 (g)</t>
  </si>
  <si>
    <t>Pg 203, L 15 (g)</t>
  </si>
  <si>
    <t>Pg 203, L 26 (g)</t>
  </si>
  <si>
    <t>Pg 203, L 31 (g)</t>
  </si>
  <si>
    <t>Pg 203, L 43 (g)</t>
  </si>
  <si>
    <t>Pg 205, L 56 (g)</t>
  </si>
  <si>
    <t xml:space="preserve">Purchased or Sold </t>
  </si>
  <si>
    <t>Pg 200, L 5=&gt;7 (c)</t>
  </si>
  <si>
    <t>Total Plant in Service</t>
  </si>
  <si>
    <t>Plant Leased To Others</t>
  </si>
  <si>
    <t>Pg 200, L 9 (c)</t>
  </si>
  <si>
    <t>Construction Work In Progress</t>
  </si>
  <si>
    <t>Pg 200, L 11 (c)</t>
  </si>
  <si>
    <t>COMMERCIAL/INDUSTRIAL SALES</t>
  </si>
  <si>
    <t>OPERATION AND MAINTENANCE EXPENSES</t>
  </si>
  <si>
    <t>Pg 307, L 19 (b)</t>
  </si>
  <si>
    <t>Pg 307, L 37 (b)</t>
  </si>
  <si>
    <t>Pg 308, L 51 (b)</t>
  </si>
  <si>
    <t>Pg 308, L 74 (b)</t>
  </si>
  <si>
    <t>Customer Accounting and Collecting</t>
  </si>
  <si>
    <t>Pg 308, L 87 (b)</t>
  </si>
  <si>
    <t>Sales</t>
  </si>
  <si>
    <t>Pg 309, L 90 (b)</t>
  </si>
  <si>
    <t>Administrative and General</t>
  </si>
  <si>
    <t>Pg 309, L 113 (b)</t>
  </si>
  <si>
    <t xml:space="preserve">          Total O &amp; M Expense</t>
  </si>
  <si>
    <t>DISTRIBUTION OF WATER REVENUES</t>
  </si>
  <si>
    <t>Sales (Thousands of Gallons)</t>
  </si>
  <si>
    <t>DOLLAR AMOUNTS</t>
  </si>
  <si>
    <t xml:space="preserve">Purchased Water, Fuel or Power for </t>
  </si>
  <si>
    <t xml:space="preserve">   Pumping, and Chemicals</t>
  </si>
  <si>
    <t>Wages and Benefits</t>
  </si>
  <si>
    <t>Other Operation and Maintenance Expense</t>
  </si>
  <si>
    <t>Depreciation and Amortization Expense</t>
  </si>
  <si>
    <t>Income Taxes-Operating</t>
  </si>
  <si>
    <t>Other Taxes-Operating</t>
  </si>
  <si>
    <t>Capital Costs</t>
  </si>
  <si>
    <t xml:space="preserve">          Total</t>
  </si>
  <si>
    <t>TO THE</t>
  </si>
  <si>
    <t>Name, title, address and telephone number (including area code), of</t>
  </si>
  <si>
    <t>the person to contact concerning this report:</t>
  </si>
  <si>
    <t>NYSPSC 347-97</t>
  </si>
  <si>
    <t>Pg 300, L 19 (d)</t>
  </si>
  <si>
    <t xml:space="preserve">          Total Water Operating Revenues</t>
  </si>
  <si>
    <t>WATER SALES (Thousands of Gallons)</t>
  </si>
  <si>
    <t>Pg 300, L 2 (f)</t>
  </si>
  <si>
    <t>Pg 300, L 3, 4 (f)</t>
  </si>
  <si>
    <t>Pg 300, L 5, 6 (f)</t>
  </si>
  <si>
    <t>Pg 300, L 9 (f)</t>
  </si>
  <si>
    <t>Pg 300, L 7, 8, 10 (f)</t>
  </si>
  <si>
    <t xml:space="preserve">      plant retired.  In addition, include all costs included in retirement work in progress at year end in the appropriate functional classifications.</t>
  </si>
  <si>
    <t>Water Plant in Service</t>
  </si>
  <si>
    <t>202-203</t>
  </si>
  <si>
    <t>202-205</t>
  </si>
  <si>
    <t>Miscellaneous Plant Data</t>
  </si>
  <si>
    <t>204-207</t>
  </si>
  <si>
    <t>204-205</t>
  </si>
  <si>
    <t>Construction Work in Progress</t>
  </si>
  <si>
    <t>213</t>
  </si>
  <si>
    <t>206</t>
  </si>
  <si>
    <t>Construction Overheads</t>
  </si>
  <si>
    <t>214</t>
  </si>
  <si>
    <t>207</t>
  </si>
  <si>
    <t>General Description of Construction Overheads Procedures</t>
  </si>
  <si>
    <t>Publishing and Distributing Information and Reports to Stockholders; Trustee, Registrar, and Transfer</t>
  </si>
  <si>
    <t>Agent Fees and Expenses, and Other Expenses of Servicing Outstanding Securities of the Respondent</t>
  </si>
  <si>
    <t>Other Expenses (List items of $1,000 or more in this column showing the (1) purpose, (2) recipient</t>
  </si>
  <si>
    <t xml:space="preserve">     TOTAL Deferred Credits ( Total of lines 45 thru 50)</t>
  </si>
  <si>
    <t xml:space="preserve">   TOTAL Liabilities and Other Credits( Total of lines 13, 21, 28, 43</t>
  </si>
  <si>
    <t>and 51)</t>
  </si>
  <si>
    <t>Page 115</t>
  </si>
  <si>
    <t>STATEMENT OF INCOME FOR THE YEAR</t>
  </si>
  <si>
    <t>5. Provide an organizational chart that shows all parents and subsidiaries of the utility.</t>
  </si>
  <si>
    <t>Matured Long-Term Debt (239)</t>
  </si>
  <si>
    <t>Matured Interest (240)</t>
  </si>
  <si>
    <t>Tax Collections Payable (241)</t>
  </si>
  <si>
    <t>Number of Active Employees Covered by Plan</t>
  </si>
  <si>
    <t>Pg 117, L 14=&gt;16, 18, 19,  - L 17 (e)</t>
  </si>
  <si>
    <t xml:space="preserve">                line 2 less 22)  (Carry forward to page 118)</t>
  </si>
  <si>
    <t>Page 116</t>
  </si>
  <si>
    <t>Page 117</t>
  </si>
  <si>
    <t>(Ref).</t>
  </si>
  <si>
    <t xml:space="preserve">               Account</t>
  </si>
  <si>
    <t>Net Utility Operating Income (Carried forward from page 116)</t>
  </si>
  <si>
    <t>Other Income</t>
  </si>
  <si>
    <t xml:space="preserve">    Nonutility Operating Income</t>
  </si>
  <si>
    <t xml:space="preserve">       b. For parents of the utility, provide the extent of control that the parent has over the utility.</t>
  </si>
  <si>
    <t xml:space="preserve">       c. For subsidiaries of the utility, provide the extent of control that the utility has over the subsidiary.</t>
  </si>
  <si>
    <t>Page 102</t>
  </si>
  <si>
    <t>COMPANY PROFILE (Continued)</t>
  </si>
  <si>
    <t>Page 103</t>
  </si>
  <si>
    <t>DESCRIPTION OF ITEMS</t>
  </si>
  <si>
    <t>AMOUNT</t>
  </si>
  <si>
    <t>FEDERAL TAXES</t>
  </si>
  <si>
    <t>Extraordinary Income (Account 434):</t>
  </si>
  <si>
    <t>Total Extraordinary Income</t>
  </si>
  <si>
    <t>Extraordinary Deductions (Account 435):</t>
  </si>
  <si>
    <t xml:space="preserve">     Total Extraordinary Deductions</t>
  </si>
  <si>
    <t>Net Extraordinary Items</t>
  </si>
  <si>
    <t>Page 321</t>
  </si>
  <si>
    <t>REGULATORY COMMISSION EXPENSES (Account 928)</t>
  </si>
  <si>
    <t>REGULATORY COMMISSION EXPENSES (Continued)</t>
  </si>
  <si>
    <t xml:space="preserve">  1.  Report particulars (details) of regulatory commission expenses</t>
  </si>
  <si>
    <t>etc.)</t>
  </si>
  <si>
    <t>operating - ft.</t>
  </si>
  <si>
    <t>430)-For each associated company to which interest on</t>
  </si>
  <si>
    <t xml:space="preserve">     (a) Miscellaneous Amortization (Account 425)-Describe</t>
  </si>
  <si>
    <t xml:space="preserve">       Amort. of Property Losses (407)</t>
  </si>
  <si>
    <t>Is Exercised</t>
  </si>
  <si>
    <t>Term Will</t>
  </si>
  <si>
    <t>Year End</t>
  </si>
  <si>
    <t>Year</t>
  </si>
  <si>
    <t>Compensation</t>
  </si>
  <si>
    <t>(Bonuses, etc.)</t>
  </si>
  <si>
    <t>Plans</t>
  </si>
  <si>
    <t>Options</t>
  </si>
  <si>
    <t>Premiums</t>
  </si>
  <si>
    <t>(Explain Below)</t>
  </si>
  <si>
    <t>(e thru k)</t>
  </si>
  <si>
    <t>Expire</t>
  </si>
  <si>
    <t>(e)</t>
  </si>
  <si>
    <t>(f)</t>
  </si>
  <si>
    <t>(g)</t>
  </si>
  <si>
    <t>(h)</t>
  </si>
  <si>
    <t>(i)</t>
  </si>
  <si>
    <t>4. In this report, the utility also shall either propose a method of distributing to its customers the</t>
  </si>
  <si>
    <t xml:space="preserve">   entire amount refunded, or show why it should not make such a distribution.</t>
  </si>
  <si>
    <t>Description of Item</t>
  </si>
  <si>
    <t>Page 367</t>
  </si>
  <si>
    <t>(Ref.)</t>
  </si>
  <si>
    <t>TOTAL</t>
  </si>
  <si>
    <t>Water Utility</t>
  </si>
  <si>
    <t>for each issuance, then the amount of premium (in parentheses)</t>
  </si>
  <si>
    <t xml:space="preserve">  year, and the period of amortization.</t>
  </si>
  <si>
    <t>payable, and (e) other debt, and total interest.  Explain the</t>
  </si>
  <si>
    <t>and (3) amount of such items. Group amounts of less than $1,000 by classes if the number of items so</t>
  </si>
  <si>
    <t>Ground Water Supply, Sources of</t>
  </si>
  <si>
    <t xml:space="preserve">   - Liability for Conversion</t>
  </si>
  <si>
    <t xml:space="preserve">Income Accounts, Particulars Concerning </t>
  </si>
  <si>
    <t xml:space="preserve">   - Premium</t>
  </si>
  <si>
    <t xml:space="preserve">    Certain Other</t>
  </si>
  <si>
    <t xml:space="preserve">   - Reacquired, Gain on Resale or Cancelation</t>
  </si>
  <si>
    <t>Income Deductions, Miscellaneous</t>
  </si>
  <si>
    <t>104 Plant Leased to Others</t>
  </si>
  <si>
    <t>110 Accumulated Provision for Depreciation of</t>
  </si>
  <si>
    <t>107, Construction Work in Progress, first.  Show in column (f)</t>
  </si>
  <si>
    <t>Report below particulars of sales or purchases for redistribution during the year.</t>
  </si>
  <si>
    <t>Average per</t>
  </si>
  <si>
    <t xml:space="preserve">Thousand </t>
  </si>
  <si>
    <t>Sold To</t>
  </si>
  <si>
    <t>Supplied</t>
  </si>
  <si>
    <t>Distribution of Salaries and Wages</t>
  </si>
  <si>
    <t>354</t>
  </si>
  <si>
    <t>Charges of Outside Professional Services and Other</t>
  </si>
  <si>
    <t>On line 24, the term "Maximum Amount Deductible" shall mean the amount of pension expense that is allowable under</t>
  </si>
  <si>
    <t>Actual Return on Plan Assets [(Gain) or Loss]</t>
  </si>
  <si>
    <t>Section 415 of the Internal Revenue Code.</t>
  </si>
  <si>
    <t>Deferral of Asset Gain or (Loss)</t>
  </si>
  <si>
    <t>{Set "Print-Range";table:a117..table:g173}</t>
  </si>
  <si>
    <t>{Print "Selection";1;9999;1;1}</t>
  </si>
  <si>
    <t>GENERAL INFORMATION</t>
  </si>
  <si>
    <t>authorized by a regulatory commission but not yet issued</t>
  </si>
  <si>
    <t>the court and date of court order under which such certificates</t>
  </si>
  <si>
    <t>Sea Cliff</t>
  </si>
  <si>
    <t>Glen Head</t>
  </si>
  <si>
    <t>Glen Cove</t>
  </si>
  <si>
    <t>Glenwood Landing</t>
  </si>
  <si>
    <t>Description of Miscellaneous Deferred Debit</t>
  </si>
  <si>
    <t>Total Amount</t>
  </si>
  <si>
    <t>Costs</t>
  </si>
  <si>
    <t>[Include in the description of costs, the date of</t>
  </si>
  <si>
    <t>of</t>
  </si>
  <si>
    <t>Commission authorization to use Account 186, and period</t>
  </si>
  <si>
    <t>Charges</t>
  </si>
  <si>
    <t xml:space="preserve"> of amortization (mo, yr to mo, yr).]</t>
  </si>
  <si>
    <t>Page 216</t>
  </si>
  <si>
    <t>ACCUMULATED DEFERRED INCOME TAXES (Account 190)</t>
  </si>
  <si>
    <t xml:space="preserve">     1.  Report the information called for below, concerning the respondent's accounting for deferred</t>
  </si>
  <si>
    <t>income taxes.</t>
  </si>
  <si>
    <t>(Account 439)</t>
  </si>
  <si>
    <t>(m)</t>
  </si>
  <si>
    <t>(n)</t>
  </si>
  <si>
    <t>(o)</t>
  </si>
  <si>
    <t>(p)</t>
  </si>
  <si>
    <t>(q)</t>
  </si>
  <si>
    <t>NYSPSC347-97</t>
  </si>
  <si>
    <t>Page 260</t>
  </si>
  <si>
    <t>OTHER DEFERRED CREDITS (Account 253)</t>
  </si>
  <si>
    <t>Report below the particulars (details) called for concerning other deferred credits.</t>
  </si>
  <si>
    <t>For any deferred credit being amortized, show the period of amortization.</t>
  </si>
  <si>
    <t>Minor items may be grouped by classes showing the number of items in each class.</t>
  </si>
  <si>
    <t>Description of Other</t>
  </si>
  <si>
    <t>Account 165)</t>
  </si>
  <si>
    <t>delivery of water from the distribution mains.  If the respondent has two or more</t>
  </si>
  <si>
    <t>REGULATORY COMMISSION EXPENSES</t>
  </si>
  <si>
    <t>DUPLICATE CHARGES - (CREDIT)</t>
  </si>
  <si>
    <t>MISCELLANEOUS GENERAL EXPENSES</t>
  </si>
  <si>
    <t>GENERAL RENTS</t>
  </si>
  <si>
    <t>EXPENSES OF DATA PROCESSING EQUIPMENT</t>
  </si>
  <si>
    <t xml:space="preserve">     TOTAL OPERATION</t>
  </si>
  <si>
    <t>MAINTENANCE OF GENERAL PLANT</t>
  </si>
  <si>
    <t>216</t>
  </si>
  <si>
    <t>12-87</t>
  </si>
  <si>
    <t>208</t>
  </si>
  <si>
    <t xml:space="preserve">     of the change.     State the reason for any charge-off of capital stock expense and specify the account charged.</t>
  </si>
  <si>
    <t xml:space="preserve">   Temporary Surcharges</t>
  </si>
  <si>
    <t xml:space="preserve">     Sec. 186a (Gross Income)</t>
  </si>
  <si>
    <t xml:space="preserve">     Sec. 186 (Gross Earnings)</t>
  </si>
  <si>
    <t xml:space="preserve">     Sec. 186 (Excess Dividends)</t>
  </si>
  <si>
    <t xml:space="preserve">   MTA Surcharge</t>
  </si>
  <si>
    <t xml:space="preserve">   Unemployment Insurance</t>
  </si>
  <si>
    <t>yield</t>
  </si>
  <si>
    <t>Avg.</t>
  </si>
  <si>
    <t>Daily</t>
  </si>
  <si>
    <t>Maximum Daily</t>
  </si>
  <si>
    <t>Minimum Daily</t>
  </si>
  <si>
    <t>Artificial</t>
  </si>
  <si>
    <t>8. In column (h) report for each investment disposed of during the year the gain or loss represented by the difference between cost of the investment ( or the other amount</t>
  </si>
  <si>
    <t>balance sheet, income, and expense accounts.</t>
  </si>
  <si>
    <t xml:space="preserve">   8.  Explain in a footnote if the previous year's figures are</t>
  </si>
  <si>
    <t xml:space="preserve">    of any item which amounts to less than 5% of income. (See General Instruction section 561.7 </t>
  </si>
  <si>
    <t>2. In determining whether a refund exceeds 0.2% of operating revenues for purposes of this report, in the</t>
  </si>
  <si>
    <t>Deferral Applicable to Current Year Variation</t>
  </si>
  <si>
    <t>Amortization of Previous Deferrals</t>
  </si>
  <si>
    <t>Accumulated Deferred Balance at End of Period</t>
  </si>
  <si>
    <t>Interest Rate Applied  to Internal Reserve  Balances</t>
  </si>
  <si>
    <t xml:space="preserve">           Income Before Extraordinary Items</t>
  </si>
  <si>
    <t>Pg 118, L 70 (c)</t>
  </si>
  <si>
    <t>RETAINED EARNINGS</t>
  </si>
  <si>
    <t>Per Customer</t>
  </si>
  <si>
    <t xml:space="preserve">   one or more of the portions thus allocated exceeds 0.2% of the operating revenues of the department to</t>
  </si>
  <si>
    <t xml:space="preserve">   which it is allocated.</t>
  </si>
  <si>
    <t>{Set "Print-Orientation";"Portrait"}</t>
  </si>
  <si>
    <t>{Set "Print-Size";"Fit-All"}</t>
  </si>
  <si>
    <t>{Set "Print-Margin-Top";".5in"}</t>
  </si>
  <si>
    <t>{Set "Print-Margin-Bottom";".5in"}</t>
  </si>
  <si>
    <t>Other Utility</t>
  </si>
  <si>
    <t>Other  Utility</t>
  </si>
  <si>
    <t>Account</t>
  </si>
  <si>
    <t>Page</t>
  </si>
  <si>
    <t>Current Year</t>
  </si>
  <si>
    <t xml:space="preserve"> Current Year</t>
  </si>
  <si>
    <t>Previous Year</t>
  </si>
  <si>
    <t xml:space="preserve">    Short-Term Debt</t>
  </si>
  <si>
    <t>Pretax Coverage of Interest Expense</t>
  </si>
  <si>
    <t>Com. Stock Dividends as a % of Earnings</t>
  </si>
  <si>
    <t>Return on Common Equity</t>
  </si>
  <si>
    <t>Internal Cash Generated as a % of</t>
  </si>
  <si>
    <t xml:space="preserve">     of an affiliated company, details shall be given in a note.</t>
  </si>
  <si>
    <t>securities give particulars (details) in a footnote</t>
  </si>
  <si>
    <t>concerning long-term debt included in Accounts 221, Bonds, 222,</t>
  </si>
  <si>
    <t>long-term debt originally issued.</t>
  </si>
  <si>
    <t>Important Changes During the Year</t>
  </si>
  <si>
    <t>108-109</t>
  </si>
  <si>
    <t>AFUDC - Net of Tax - Plant</t>
  </si>
  <si>
    <t>AFUDC - Equity Component - Plant</t>
  </si>
  <si>
    <t>Other Net of Tax Items (specify)</t>
  </si>
  <si>
    <t>Prior Flow-Through Items</t>
  </si>
  <si>
    <t>Depreciation</t>
  </si>
  <si>
    <t>Asset Base Difference (non - ITC)</t>
  </si>
  <si>
    <t>Other (specify)</t>
  </si>
  <si>
    <t>ITC</t>
  </si>
  <si>
    <t>Section 46(f)(1) ITC</t>
  </si>
  <si>
    <t>Section 46(f)(2) ITC</t>
  </si>
  <si>
    <t>Other Items</t>
  </si>
  <si>
    <t>Gross-up of above amounts for income</t>
  </si>
  <si>
    <t>tax effects; etc.</t>
  </si>
  <si>
    <t>Page 267</t>
  </si>
  <si>
    <t>WATER OPERATING REVENUES (Account 400)</t>
  </si>
  <si>
    <t>Net Cash Flow from Operating Activities:</t>
  </si>
  <si>
    <t xml:space="preserve">     Net Income</t>
  </si>
  <si>
    <t>Footnote</t>
  </si>
  <si>
    <t>Stockholder's</t>
  </si>
  <si>
    <t xml:space="preserve">ACCUMULATED DEFERRED INVESTMENT TAX CREDITS (Account 255) </t>
  </si>
  <si>
    <t xml:space="preserve">  a total for the account.  Additional columns</t>
  </si>
  <si>
    <t xml:space="preserve">         2.   If any items were determined by estimate or apportionment, state that fact and give full particulars in a footnote.</t>
  </si>
  <si>
    <t xml:space="preserve">which have been nominally issued and are nominally  </t>
  </si>
  <si>
    <t xml:space="preserve">     billing purposes, one customer should be counted for each group of meters so added.  The average number of customers means the average of twelve figures at the close of each month. </t>
  </si>
  <si>
    <t>Private Fire Protection</t>
  </si>
  <si>
    <t>Page 412</t>
  </si>
  <si>
    <t>Plant Acquisition Adjustments  (114)</t>
  </si>
  <si>
    <t>Other Plant Adjustments  (116)</t>
  </si>
  <si>
    <t>Accumulated Gains and Losses from Disposition of Utility Land and Land Rights (117)</t>
  </si>
  <si>
    <t xml:space="preserve">          TOTAL Utility Plant (Enter Total of lines 8 thru 14)</t>
  </si>
  <si>
    <t>Less:  Accum. Prov. for Depr. and Amort.</t>
  </si>
  <si>
    <t>Pg 120, L -9, 15, -37 (c)</t>
  </si>
  <si>
    <t xml:space="preserve">     Net Change</t>
  </si>
  <si>
    <t>Unappropriated (EOP)</t>
  </si>
  <si>
    <t>Appropriated (EOP)</t>
  </si>
  <si>
    <t>Pg 121, L 45 (b)</t>
  </si>
  <si>
    <t xml:space="preserve">          Total Retained Earnings</t>
  </si>
  <si>
    <t>CASH FLOW STATEMENT</t>
  </si>
  <si>
    <t>Cash Flows From Operating Activities</t>
  </si>
  <si>
    <t>Pg 122, L 2 (b)</t>
  </si>
  <si>
    <t>Adjustments to reconcile net income to net cash</t>
  </si>
  <si>
    <t xml:space="preserve">  provided by operating activities:</t>
  </si>
  <si>
    <t>Depreciation, Depletion &amp; Amortization</t>
  </si>
  <si>
    <t>Pg 122, L 4=&gt;7 (b)</t>
  </si>
  <si>
    <t>Deferred Taxes &amp; ITCs</t>
  </si>
  <si>
    <t>Pg 122, L 8, 9 (b)</t>
  </si>
  <si>
    <t xml:space="preserve">       Revenues From Nonutility Operations (417)</t>
  </si>
  <si>
    <t xml:space="preserve">       (Less) Expenses of Nonutility Operations (417.1)</t>
  </si>
  <si>
    <t>right of way</t>
  </si>
  <si>
    <t>the beginning and end of the period of actual use within the year.</t>
  </si>
  <si>
    <t>Provide separate headings and totals for Accounts 145, Notes Receivable from Associated Companies, and 146, Accounts</t>
  </si>
  <si>
    <t>Receivable from Associated Companies, in addition to a total for the combined accounts.</t>
  </si>
  <si>
    <t>4. If provisions for depreciation were made during the year in addition to depreciation provided by application of reported rates, state</t>
  </si>
  <si>
    <t>at the bottom of section C the amounts and nature of the provisions and the plant items to which related.</t>
  </si>
  <si>
    <t>MAINTENANCE OF DISTRIBUTION RESERVOIRS AND STANDPIPES</t>
  </si>
  <si>
    <t>MAINTENANCE OF TRANSMISSION AND DISTRIBUTION MAINS</t>
  </si>
  <si>
    <t>Other Expenses</t>
  </si>
  <si>
    <t>Total O&amp;M Expenses</t>
  </si>
  <si>
    <t>3. WATER TREATMENT EXPENSES</t>
  </si>
  <si>
    <t>OPERATION</t>
  </si>
  <si>
    <t>CHEMICALS</t>
  </si>
  <si>
    <t>OPERATION AND LABOR EXPENSE</t>
  </si>
  <si>
    <t>for amounts held</t>
  </si>
  <si>
    <t>by respondent)</t>
  </si>
  <si>
    <t xml:space="preserve">                                   (a)</t>
  </si>
  <si>
    <t>Bonds (Account 221)</t>
  </si>
  <si>
    <t>Reacquired Bonds (Account 222)</t>
  </si>
  <si>
    <t>Directors</t>
  </si>
  <si>
    <t>Taxes Accrued, Prepaid and Charged During the Year</t>
  </si>
  <si>
    <t>258-260</t>
  </si>
  <si>
    <t>Other Deferred Credits</t>
  </si>
  <si>
    <t xml:space="preserve">(317)   Other Water Source Plant </t>
  </si>
  <si>
    <t>(317)</t>
  </si>
  <si>
    <t xml:space="preserve">  TOTAL Source of Supply Plant   (Enter Total of lines 7 thru 14)</t>
  </si>
  <si>
    <t xml:space="preserve">          3. PUMPING PLANT</t>
  </si>
  <si>
    <t>(320)  Land and Land Rights</t>
  </si>
  <si>
    <t>(320)</t>
  </si>
  <si>
    <t>(321)  Structures and Improvements</t>
  </si>
  <si>
    <t>(321)</t>
  </si>
  <si>
    <t>(322)  Boiler Plant  Equipment</t>
  </si>
  <si>
    <t>(322)</t>
  </si>
  <si>
    <t>(323)  Other Power Production Equipment</t>
  </si>
  <si>
    <t>(323)</t>
  </si>
  <si>
    <t>(324)  Steam  Pumping Equipment</t>
  </si>
  <si>
    <t>(324)</t>
  </si>
  <si>
    <t>(325)  Electric Pumping Equipment</t>
  </si>
  <si>
    <t>(325)</t>
  </si>
  <si>
    <t>(326)  Diesel Pumping Equipment</t>
  </si>
  <si>
    <t>(326)</t>
  </si>
  <si>
    <t>(327)  Hydraulic Pumping Equipment</t>
  </si>
  <si>
    <t>(327)</t>
  </si>
  <si>
    <t>different from that reported in prior reports.</t>
  </si>
  <si>
    <t>totals.</t>
  </si>
  <si>
    <t>year affected the gross revenues or costs to which the con-</t>
  </si>
  <si>
    <t xml:space="preserve">       the basis of determining the ultimate benefits receivable and the payments or provisions made during the year to each person</t>
  </si>
  <si>
    <t>2.</t>
  </si>
  <si>
    <t>Plan Assets Held in an Internal Reserve (net of tax):</t>
  </si>
  <si>
    <t>(Less) Extraordinary Deductions (435)</t>
  </si>
  <si>
    <t xml:space="preserve">       Net Extraordinary Items (Enter Total of line 66 less line 67)</t>
  </si>
  <si>
    <t>Income Taxes -- Federal and Other (409.3)</t>
  </si>
  <si>
    <t>If this is the first year the company is subject to the reporting requirements of this schedule, complete separate forms for</t>
  </si>
  <si>
    <t xml:space="preserve">   Collections on Loans</t>
  </si>
  <si>
    <t>STATE OF NEW YORK</t>
  </si>
  <si>
    <t>PUBLIC SERVICE COMMISSION</t>
  </si>
  <si>
    <t>ANNUAL REPORT</t>
  </si>
  <si>
    <t>OF WATERWORKS CORPORATIONS</t>
  </si>
  <si>
    <t>Instructions for this sheet:</t>
  </si>
  <si>
    <t>Fill in your name, address and appropriate dates in the designated area below so that this</t>
  </si>
  <si>
    <t>Common Stock Liability for Conversion, or Account 206,</t>
  </si>
  <si>
    <t xml:space="preserve">applying to each class and series of capital stock.                     </t>
  </si>
  <si>
    <t>Preferred Stock Liability for Conversion, at the end of the</t>
  </si>
  <si>
    <t xml:space="preserve">2. For Account 202, Common Stock Subscribed, and Account 205,    </t>
  </si>
  <si>
    <t xml:space="preserve">     Transmission and Distribution</t>
  </si>
  <si>
    <t xml:space="preserve">     Customer Accounts</t>
  </si>
  <si>
    <t xml:space="preserve">     Sales</t>
  </si>
  <si>
    <t xml:space="preserve">     Administrative and General</t>
  </si>
  <si>
    <t xml:space="preserve">          TOTAL Operation (Enter Total of lines 3 thru 9)</t>
  </si>
  <si>
    <t>Maintenance</t>
  </si>
  <si>
    <t xml:space="preserve">          TOTAL Maint. (Total of lines 12 thru 16)</t>
  </si>
  <si>
    <t>Total Operation and Maintenance</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</si>
  <si>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</si>
  <si>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</si>
  <si>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</si>
  <si>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</si>
  <si>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PUMPING STATION &amp; FIRE SERVICE</t>
  </si>
  <si>
    <t>PUMPING STATION &amp; FIRE SERVICE (Continued)</t>
  </si>
  <si>
    <t>1. Show the requested information concerning each pumping</t>
  </si>
  <si>
    <t>Temporarily</t>
  </si>
  <si>
    <t>connections, not</t>
  </si>
  <si>
    <t>Average length</t>
  </si>
  <si>
    <t>Inactive</t>
  </si>
  <si>
    <t>yet used</t>
  </si>
  <si>
    <t>feet</t>
  </si>
  <si>
    <t>Owned by Respondent</t>
  </si>
  <si>
    <t xml:space="preserve">     TOTALS</t>
  </si>
  <si>
    <t>Owned by Customers</t>
  </si>
  <si>
    <t>Page 409</t>
  </si>
  <si>
    <t>CUSTOMERS' METERS</t>
  </si>
  <si>
    <t>1.  Show the requested information concerning customers' meters in service or</t>
  </si>
  <si>
    <t>CURRENT YEAR</t>
  </si>
  <si>
    <t>PREVIOUS YEAR</t>
  </si>
  <si>
    <t xml:space="preserve"> NO.</t>
  </si>
  <si>
    <t>1.  SOURCE OF SUPPLY EXPENSES</t>
  </si>
  <si>
    <t>OPERATIONS</t>
  </si>
  <si>
    <t>OPERATION SUPERVISION AND ENGINEERING</t>
  </si>
  <si>
    <t>OPERATION LABOR &amp; EXPENSES</t>
  </si>
  <si>
    <t>PURCHASED WATER</t>
  </si>
  <si>
    <t>MISCELLANEOUS EXPENSES</t>
  </si>
  <si>
    <t>RENTS</t>
  </si>
  <si>
    <t xml:space="preserve">  during the year for technological research and development</t>
  </si>
  <si>
    <t xml:space="preserve">  internally and in column (d) those items performed</t>
  </si>
  <si>
    <t>with expenses during the year or the account to which</t>
  </si>
  <si>
    <t>or projects, submit estimates for columns (c), (d), and (f) with</t>
  </si>
  <si>
    <t xml:space="preserve">  8.  If any notes appearing in the report to stock- </t>
  </si>
  <si>
    <t>reflecting adjustments to the opening balance of retained earn-</t>
  </si>
  <si>
    <t>possession, (c) the authority by which the receivership or trusteeship was created, and (d)</t>
  </si>
  <si>
    <t>date when possession by receiver or trustee ceased.</t>
  </si>
  <si>
    <t xml:space="preserve">2.  Give an explanation of important inventory adjustments during the year (in a footnote) showing </t>
  </si>
  <si>
    <t>respondent company appearing in the annual report to</t>
  </si>
  <si>
    <t>Turbine HP</t>
  </si>
  <si>
    <t xml:space="preserve">   4.  (Reserved)</t>
  </si>
  <si>
    <t xml:space="preserve">   5.  Important extension or reduction of transmission or</t>
  </si>
  <si>
    <t xml:space="preserve">  12.  If the important changes during the year relating to the</t>
  </si>
  <si>
    <t xml:space="preserve">distribution system:  State territory added or relinquished and </t>
  </si>
  <si>
    <t>the year and give the accounting entries effecting such change.</t>
  </si>
  <si>
    <t xml:space="preserve">  (a) Donations Received from Stockholders (Account 208) - State amount and give brief explanation </t>
  </si>
  <si>
    <t xml:space="preserve">          Total Other Income</t>
  </si>
  <si>
    <t>MAINTENANCE OF  FIRE MAINS</t>
  </si>
  <si>
    <t>MAINTENANCE OF  SERVICES</t>
  </si>
  <si>
    <t>MAINTENANCE OF  METERS</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</si>
  <si>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</si>
  <si>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</si>
  <si>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Balance of Deferred Income Tax Applicable to the Internal Reserve</t>
  </si>
  <si>
    <t xml:space="preserve">  which are being amortized.  List in column (a) the period of</t>
  </si>
  <si>
    <t>during year which were charged currently to income,</t>
  </si>
  <si>
    <t>Department</t>
  </si>
  <si>
    <t>(b) + (c)</t>
  </si>
  <si>
    <t>Page 350</t>
  </si>
  <si>
    <t>Page 351</t>
  </si>
  <si>
    <t>RESEARCH AND DEVELOPMENT ACTIVITIES</t>
  </si>
  <si>
    <t>RESEARCH AND DEVELOPMENT ACTIVITIES(Continued)</t>
  </si>
  <si>
    <t xml:space="preserve">  1.  Describe and show below costs incurred and accounts charged</t>
  </si>
  <si>
    <t xml:space="preserve">  3.  Include in column (c) all R &amp; D items performed</t>
  </si>
  <si>
    <t>4.  Show in column (e) the account number charged</t>
  </si>
  <si>
    <t>holders are applicable to this statement, include them on</t>
  </si>
  <si>
    <t>ings.  Follow by credit, then debit items in that order.</t>
  </si>
  <si>
    <t xml:space="preserve">  pression seal ]                                     (Signature of officer authorized to administer oaths)</t>
  </si>
  <si>
    <t>CAPITAL STOCK SUBSCRIBED, CAPITAL STOCK LIABILITY FOR CONVERSION,</t>
  </si>
  <si>
    <t>PREMIUM ON CAPITAL STOCK, AND INSTALLMENTS RECEIVED ON CAPITAL STOCK</t>
  </si>
  <si>
    <t>(Accounts 202 and 205, 203 and 206, 207, 212)</t>
  </si>
  <si>
    <t xml:space="preserve">1. Show for each of the above accounts the amounts </t>
  </si>
  <si>
    <t>5.  State in a footnote if any capital stock which has been nominally issued is nominally outstanding at end of year.</t>
  </si>
  <si>
    <t>Report particulars of notes and accounts payable to associated companies to end of year.</t>
  </si>
  <si>
    <t>Deductions, of the Uniform System of Accounts.  Amounts</t>
  </si>
  <si>
    <t>1.  For Account 150, report the amount of plant materials and operating supplies under the primary functional</t>
  </si>
  <si>
    <t xml:space="preserve">  be included in Account 121.</t>
  </si>
  <si>
    <t xml:space="preserve">  may be added if deemed appropriate with respect to any</t>
  </si>
  <si>
    <t>preceding the abbreviation "gals." the initial letter of Thousand,</t>
  </si>
  <si>
    <t>Cash and Cash Equivalents at Beginning of Year</t>
  </si>
  <si>
    <t>Cash and Cash Equivalents at End of Year</t>
  </si>
  <si>
    <t xml:space="preserve">     maturity date, and specifying whether note is a renewal.  Designate any advances due from officers, directors, stockholders or employees.</t>
  </si>
  <si>
    <t>All other temporary differences</t>
  </si>
  <si>
    <t xml:space="preserve">NOTES TO FINANCIAL STATEMENTS </t>
  </si>
  <si>
    <t>Disposed of</t>
  </si>
  <si>
    <t>Totals (Account 123)</t>
  </si>
  <si>
    <t>Totals (Account 124)</t>
  </si>
  <si>
    <t>* If book cost is different from cost to respondent, give cost to respondent in a footnote and explain difference.</t>
  </si>
  <si>
    <t>Page 210</t>
  </si>
  <si>
    <t>NONUTILITY PROPERTY (Account 121)</t>
  </si>
  <si>
    <t xml:space="preserve">Accumulated Provision for Depreciation and </t>
  </si>
  <si>
    <t>217</t>
  </si>
  <si>
    <t xml:space="preserve">  Amortization of Water Plant</t>
  </si>
  <si>
    <t>209</t>
  </si>
  <si>
    <t>Investments</t>
  </si>
  <si>
    <t>224-225</t>
  </si>
  <si>
    <t>210</t>
  </si>
  <si>
    <t>Non-Utility Property</t>
  </si>
  <si>
    <t>221</t>
  </si>
  <si>
    <t>211</t>
  </si>
  <si>
    <t>Special Funds and Deposits</t>
  </si>
  <si>
    <t>227</t>
  </si>
  <si>
    <t>Administrative and general expenses</t>
  </si>
  <si>
    <t>Total Costs and Expenses</t>
  </si>
  <si>
    <t xml:space="preserve">          TOTAL Other Income (Enter Total of lines 28 thru 37)</t>
  </si>
  <si>
    <t>Other Income Deductions</t>
  </si>
  <si>
    <t xml:space="preserve">    Loss on Disposition of Property (421.2)</t>
  </si>
  <si>
    <t xml:space="preserve">    Miscellaneous Amortization (425)</t>
  </si>
  <si>
    <t xml:space="preserve">    Miscellaneous Income Deductions (426)</t>
  </si>
  <si>
    <t xml:space="preserve">Miscellaneous Plant Data  </t>
  </si>
  <si>
    <t>A</t>
  </si>
  <si>
    <t>Number of Retired Employees Covered by Plan</t>
  </si>
  <si>
    <t xml:space="preserve">Date </t>
  </si>
  <si>
    <t>Date of</t>
  </si>
  <si>
    <t>Book Cost</t>
  </si>
  <si>
    <t>Amount or No.</t>
  </si>
  <si>
    <t>Book Costs *</t>
  </si>
  <si>
    <t>Loss From</t>
  </si>
  <si>
    <t>Acquired</t>
  </si>
  <si>
    <t>Maturity</t>
  </si>
  <si>
    <t xml:space="preserve">Beginning </t>
  </si>
  <si>
    <t>Of Shares</t>
  </si>
  <si>
    <t>End</t>
  </si>
  <si>
    <t>For</t>
  </si>
  <si>
    <t>Investment</t>
  </si>
  <si>
    <t>Of Year</t>
  </si>
  <si>
    <t xml:space="preserve">6.  If pumpage data are not available for individual </t>
  </si>
  <si>
    <t>station in operation at any time during the year.</t>
  </si>
  <si>
    <t>pump, which designation must be used to indicate performance</t>
  </si>
  <si>
    <t>Sinking Funds and Other Special Funds</t>
  </si>
  <si>
    <t>Pg 114, L 11, 12, 13 (d)</t>
  </si>
  <si>
    <t xml:space="preserve">    that are not attributable to negotiation or to new legislation, adjudication, or rulemaking ( such as</t>
  </si>
  <si>
    <t xml:space="preserve"> Federal                 @35%</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</si>
  <si>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</si>
  <si>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</si>
  <si>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</si>
  <si>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</si>
  <si>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</si>
  <si>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(Total of lines 32 thru 52)</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</si>
  <si>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</si>
  <si>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</si>
  <si>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</si>
  <si>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</si>
  <si>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</si>
  <si>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</si>
  <si>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warrants, or rights were issued on a prorata basis.</t>
  </si>
  <si>
    <t xml:space="preserve">   Net Decrease in Short-Term Debt (c)</t>
  </si>
  <si>
    <t xml:space="preserve">   Dividends on Preferred Stock</t>
  </si>
  <si>
    <t>division or function (such as sales, administration or finance), and any other person who performs similar policy making functions.</t>
  </si>
  <si>
    <t xml:space="preserve">   1.  Report by balance sheet account the particulars (details) </t>
  </si>
  <si>
    <t>6.  In column(b) show the principal amount of bonds or other</t>
  </si>
  <si>
    <t>3. Income tax effects relating to each extraordinary item should be listed in Column (c).</t>
  </si>
  <si>
    <t>GROSS</t>
  </si>
  <si>
    <t>RELATED</t>
  </si>
  <si>
    <t>Class and Series of Stock</t>
  </si>
  <si>
    <t>Page 254</t>
  </si>
  <si>
    <t>NOTES PAYABLE (Account 231)</t>
  </si>
  <si>
    <t>Report the particulars indicated concerning notes payable at end of year.</t>
  </si>
  <si>
    <t>Give particulars of collateral pledged, if any.</t>
  </si>
  <si>
    <t>Furnish particulars for any formal or informal compensating balance agreements covering open lines of credit.</t>
  </si>
  <si>
    <t>Accumulated Deferred Balance Beginning of Period - [Debit / (Credit)]</t>
  </si>
  <si>
    <t xml:space="preserve">    refunds for overpayment of estimated taxes, and carrybacks of net operating losses and investment tax</t>
  </si>
  <si>
    <t xml:space="preserve">    credits).</t>
  </si>
  <si>
    <t>Sales for Resale and Purchased Water</t>
  </si>
  <si>
    <t>310-311</t>
  </si>
  <si>
    <t>305</t>
  </si>
  <si>
    <t xml:space="preserve">   Net Cash Provided by (Used in) Financing Activities</t>
  </si>
  <si>
    <t xml:space="preserve">          (Total of lines 67 thru 78)</t>
  </si>
  <si>
    <t xml:space="preserve">   Net Increase (Decrease) in Cash and Cash Equivalents</t>
  </si>
  <si>
    <t xml:space="preserve">          (Total of lines 21, 54 and 80)</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</si>
  <si>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</si>
  <si>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</si>
  <si>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</si>
  <si>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</si>
  <si>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stated on the front cover and elsewhere throughout the report where the period covered is shown.  When</t>
  </si>
  <si>
    <t>operations cease during the year because of the disposition of property the balance sheet and sup-</t>
  </si>
  <si>
    <t>Total Regular Full-Time Employees</t>
  </si>
  <si>
    <t>Total Part-Time and Temporary Employees</t>
  </si>
  <si>
    <t>Total Employees</t>
  </si>
  <si>
    <t>Page 309</t>
  </si>
  <si>
    <t>FUEL OR POWER PURCHASED FOR PUMPING (ACCOUNT 623)</t>
  </si>
  <si>
    <t>Show the requested information concerning items includible in account 623, Fuel or Power</t>
  </si>
  <si>
    <t xml:space="preserve">  4.  List first account 439, Adjustments to Retained Earnings,</t>
  </si>
  <si>
    <t>Appropriations of Retained Earnings (Account 436)</t>
  </si>
  <si>
    <t xml:space="preserve">         TOTAL Appropriations to Retained Earnings (Acct. 436) (Total of lines 18 thru 21)</t>
  </si>
  <si>
    <t>Dividends Declared -- Preferred Stock (Account 437)</t>
  </si>
  <si>
    <t>each credit and debit identified by the class and series of stock to which related.</t>
  </si>
  <si>
    <t>13.</t>
  </si>
  <si>
    <t>Report on line 27 the dollar amount included on line 26 which has been capitalized.</t>
  </si>
  <si>
    <t>Amortization of Unrecognized Prior Service Cost</t>
  </si>
  <si>
    <t>Amortization of Gains or Losses</t>
  </si>
  <si>
    <t>For each plan, specify and explain in the space below any accounting changes or changes in assumptions or elected</t>
  </si>
  <si>
    <t>Total Pension Cost</t>
  </si>
  <si>
    <t>options made during the reporting year.  Quantify the effects of each such revision on each of the amounts reported on</t>
  </si>
  <si>
    <t>Page **.  Use a separate insert sheet if more space is required.</t>
  </si>
  <si>
    <t xml:space="preserve">       Income Taxes -- Federal (409.1)</t>
  </si>
  <si>
    <t xml:space="preserve">                                    -- Other (409.1)</t>
  </si>
  <si>
    <t>Pg 118, L 60 (c)</t>
  </si>
  <si>
    <t>Other Interest Expense</t>
  </si>
  <si>
    <t>Pg 118, L 61 - L 62 (c)</t>
  </si>
  <si>
    <t xml:space="preserve">     Total Interest Charges</t>
  </si>
  <si>
    <t>the gross income and applicable expenses (suitably subdivided) should be reported.</t>
  </si>
  <si>
    <t>103 Water Plant in Process of Reclassification</t>
  </si>
  <si>
    <t>109 Accumulated Provision for Depreciation of</t>
  </si>
  <si>
    <t xml:space="preserve">    Plant Leased to Others</t>
  </si>
  <si>
    <t>Preliminary Survey and Investigative Charges (183)</t>
  </si>
  <si>
    <t xml:space="preserve">  payee, and amount of other income deductions for the year</t>
  </si>
  <si>
    <t>the year.</t>
  </si>
  <si>
    <t xml:space="preserve">  as required by Accounts 426.1, Donations; 426.2, Life</t>
  </si>
  <si>
    <t xml:space="preserve">     (d) Other Interest Expense (Account 431)-Report</t>
  </si>
  <si>
    <t>Income, in the same manner as accounts 412 and 413 above.</t>
  </si>
  <si>
    <t>tion of the major factors which affect the rights of the utility</t>
  </si>
  <si>
    <t xml:space="preserve">  7.  Enter on page 124-125 a concise explanation of only those</t>
  </si>
  <si>
    <t xml:space="preserve">  3.  Use page 124-125 for important notes regarding the state-</t>
  </si>
  <si>
    <t xml:space="preserve">to retain such revenues or recover amounts paid with </t>
  </si>
  <si>
    <t>changes in accounting methods made during the year</t>
  </si>
  <si>
    <t>ment of income or any account thereof.</t>
  </si>
  <si>
    <t>Water Plant (101-107, 114, 116, 117,  118.1, 118.2)</t>
  </si>
  <si>
    <t>to the terms of a pension plan and based on employees' compensation and service to that date (salary progression is not</t>
  </si>
  <si>
    <t>considered in making this computation).</t>
  </si>
  <si>
    <t>TEMPORARY INCOME TAX DIFFERENCES - SFAS 109</t>
  </si>
  <si>
    <t>Common Stock Issued (201)</t>
  </si>
  <si>
    <t>Preferred Stock Issued (204)</t>
  </si>
  <si>
    <t>Capital Stock Subscribed (202, 205)</t>
  </si>
  <si>
    <t>Stock Liability for Conversion (203, 206)</t>
  </si>
  <si>
    <t>Premium on Capital Stock (207)</t>
  </si>
  <si>
    <t>Other Paid-in Capital (208-211)</t>
  </si>
  <si>
    <t>Installments Received on Capital Stock (212)</t>
  </si>
  <si>
    <t>(Less) Discount on Capital Stock</t>
  </si>
  <si>
    <t>(Less) Capital Stock Expense (214)</t>
  </si>
  <si>
    <t>Retained Earnings (215,  216)</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</si>
  <si>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</si>
  <si>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</si>
  <si>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</si>
  <si>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interest rate respectively for (a) advances on notes, (b)</t>
  </si>
  <si>
    <t xml:space="preserve">  account charged, the total of amortization charges for the</t>
  </si>
  <si>
    <t>advances on open account, (c) notes payable, (d) accounts</t>
  </si>
  <si>
    <t>Indicate with an asterisk (*) in column (a) those directors who were members of the executive committee, if any,</t>
  </si>
  <si>
    <t>Transite</t>
  </si>
  <si>
    <t>Copper</t>
  </si>
  <si>
    <t>Ductile</t>
  </si>
  <si>
    <t>Pg 117, L 23 (g), (i)</t>
  </si>
  <si>
    <t xml:space="preserve">           Total Utility Operating Income</t>
  </si>
  <si>
    <t>OTHER INCOME</t>
  </si>
  <si>
    <t>Interest and Dividend Income</t>
  </si>
  <si>
    <t>Pg 118, L 34 (c)</t>
  </si>
  <si>
    <t>Allowance for Funds Used During Construction</t>
  </si>
  <si>
    <t>should be reported in Account 426.4, Expenditures for Certain Civic, Political and Related Activities.</t>
  </si>
  <si>
    <t xml:space="preserve">   (a) name of person or organization rendering services in alphabetical order,</t>
  </si>
  <si>
    <t xml:space="preserve">   (b) description of services received during year and project or case to which services relate,</t>
  </si>
  <si>
    <t xml:space="preserve">   (c) basis of charges,</t>
  </si>
  <si>
    <t xml:space="preserve">   (d) total charges for the year detailing utility department..</t>
  </si>
  <si>
    <t>Designate with an asterisk associated companies.</t>
  </si>
  <si>
    <t>Vendor</t>
  </si>
  <si>
    <t>Description of Services</t>
  </si>
  <si>
    <t>Basis</t>
  </si>
  <si>
    <t>Total Charges</t>
  </si>
  <si>
    <t>Page 355</t>
  </si>
  <si>
    <t>Page 356</t>
  </si>
  <si>
    <t>Report a summary of each employee program in effect at any time during the year.  This schedule is intended</t>
  </si>
  <si>
    <t>12.</t>
  </si>
  <si>
    <t>Fit- Deferred Tax Depr.</t>
  </si>
  <si>
    <t>New York State Deferred</t>
  </si>
  <si>
    <t xml:space="preserve">    gals.</t>
  </si>
  <si>
    <t xml:space="preserve">(b) </t>
  </si>
  <si>
    <t xml:space="preserve">       (c)</t>
  </si>
  <si>
    <t xml:space="preserve">(d) </t>
  </si>
  <si>
    <t>Jan</t>
  </si>
  <si>
    <t>Feb</t>
  </si>
  <si>
    <t>Mar</t>
  </si>
  <si>
    <t>Apr</t>
  </si>
  <si>
    <t>May</t>
  </si>
  <si>
    <t>Jun</t>
  </si>
  <si>
    <t>Jul</t>
  </si>
  <si>
    <t>Aug</t>
  </si>
  <si>
    <t>Sep</t>
  </si>
  <si>
    <t>Oct</t>
  </si>
  <si>
    <t>Nov</t>
  </si>
  <si>
    <t>We have checked the accuracy of the formulas and cell references in the file.  However, all corrections may not have been made.  If you feel that certain formulas or cell references in the file are incorrect, make the correction and describe the change on the Table of Contents under the column called "Remarks".</t>
  </si>
  <si>
    <t xml:space="preserve">As stated above, the name of the file is WATERAR.XLS.  It is advised that you call up the file and then immediately save it using the assigned file names as shown below. </t>
  </si>
  <si>
    <t>height</t>
  </si>
  <si>
    <t>ber</t>
  </si>
  <si>
    <t>in.</t>
  </si>
  <si>
    <t>surface</t>
  </si>
  <si>
    <t xml:space="preserve">               fixed assets, intangibles, etc.</t>
  </si>
  <si>
    <t xml:space="preserve">  6.  Enter on pages 124-125 clarifications and explanations.</t>
  </si>
  <si>
    <t xml:space="preserve">     1. For each construction overhead explain: (a) the nature</t>
  </si>
  <si>
    <t xml:space="preserve">Discount and Expense, or credited to Account 429, </t>
  </si>
  <si>
    <t xml:space="preserve">outstanding at end of year, describe such securities in </t>
  </si>
  <si>
    <t>numbers and dates.</t>
  </si>
  <si>
    <t>8.  For column (c) the total expenses should be listed first</t>
  </si>
  <si>
    <t>Amortization of Premium on Debt - Credit.</t>
  </si>
  <si>
    <t>a footnote.</t>
  </si>
  <si>
    <t xml:space="preserve">   3.  For bonds assumed by the respondent, include in column(a)</t>
  </si>
  <si>
    <t xml:space="preserve">         Water Produced</t>
  </si>
  <si>
    <t xml:space="preserve">                                 C  o  n  s  u  m  p  t  i  o  n</t>
  </si>
  <si>
    <t xml:space="preserve">               Losses Accounted for</t>
  </si>
  <si>
    <t xml:space="preserve">  Net increase (decrease) in cash</t>
  </si>
  <si>
    <t xml:space="preserve">    and cash equivalents</t>
  </si>
  <si>
    <t xml:space="preserve">    Acquisition of Other Noncurrent Assets (d)</t>
  </si>
  <si>
    <t xml:space="preserve">    Proceeds from Disposal of Noncurrent Assets (d)</t>
  </si>
  <si>
    <t>MISCELLANEOUS PLANT DATA</t>
  </si>
  <si>
    <t>MISCELLANEOUS PLANT DATA (Continued)</t>
  </si>
  <si>
    <t>Furnish a summary statement for each of the accounts listed here if a balance was carried over at any time</t>
  </si>
  <si>
    <t>Customers - Average Number</t>
  </si>
  <si>
    <t xml:space="preserve">    - Plant Held for Future Use</t>
  </si>
  <si>
    <t>Customers' Meters</t>
  </si>
  <si>
    <t xml:space="preserve">    - Plant in Service</t>
  </si>
  <si>
    <t>Debt Discount and Expenses, Unamortized</t>
  </si>
  <si>
    <t xml:space="preserve">    - Plant Leased to Others</t>
  </si>
  <si>
    <t xml:space="preserve">    - Miscellaneous Plant Data</t>
  </si>
  <si>
    <t>Deferred Debits</t>
  </si>
  <si>
    <t>Accumulated Provision for Uncollectible Accounts</t>
  </si>
  <si>
    <t>Deferred Income Taxes, Accumulated - Credit</t>
  </si>
  <si>
    <t>Acquisition Adjustments, Plant</t>
  </si>
  <si>
    <t>118,207</t>
  </si>
  <si>
    <t>Dividends</t>
  </si>
  <si>
    <t>Amortization of Water Plant</t>
  </si>
  <si>
    <t>Deposits, Special</t>
  </si>
  <si>
    <t>Appropriated Retained Earnings</t>
  </si>
  <si>
    <t>1.  Report below the information called for concerning each city, village, town, or water supply district at any time during the year.</t>
  </si>
  <si>
    <t>3.   The information to be shown below should be the same basis as provided in "Water Operating Revenues".</t>
  </si>
  <si>
    <t>114 Plant Acquisition Adjustments</t>
  </si>
  <si>
    <t xml:space="preserve">112 Accumulated Provision for Amortization of </t>
  </si>
  <si>
    <t>116 Other Water Plant Adjustments</t>
  </si>
  <si>
    <t xml:space="preserve">113 Accumulated Provision for Amortization of </t>
  </si>
  <si>
    <t>117 Accumulated Gains and Losses from</t>
  </si>
  <si>
    <t xml:space="preserve">          Disposition of Utility Plant and Land</t>
  </si>
  <si>
    <t xml:space="preserve">          Rights</t>
  </si>
  <si>
    <t>Roslyn Harbor</t>
  </si>
  <si>
    <t>NONE</t>
  </si>
  <si>
    <t>Long Island Power Authority (LIPA)</t>
  </si>
  <si>
    <t>STATEMENT OF INCOME FOR THE YEAR (Continued)</t>
  </si>
  <si>
    <t>Inc. Village of Sea Cliff</t>
  </si>
  <si>
    <t>4 or 4.5</t>
  </si>
  <si>
    <t>4 or 6</t>
  </si>
  <si>
    <t>4. Investment Advances - Report separately for each person or company the amounts of loans or investment advances which are subject to repayment but which are not</t>
  </si>
  <si>
    <t xml:space="preserve">     subject to current settlement.  With respect to each advance show whether the advance is a note or open account.  Each note should be listed giving date of issuance, </t>
  </si>
  <si>
    <t>METER READING EXPENSES</t>
  </si>
  <si>
    <t>CUSTOMER RECORDS AND COLLECTION EXPENSES</t>
  </si>
  <si>
    <t>UNCOLLECTIBLE ACCOUNTS</t>
  </si>
  <si>
    <t>expressed.</t>
  </si>
  <si>
    <t>(Address of principal business office at end of year)</t>
  </si>
  <si>
    <t>FOR THE</t>
  </si>
  <si>
    <t>note, maturity and interest rate.</t>
  </si>
  <si>
    <t>Include in Column (f) the amount of any interest expense during the year on notes or accounts that</t>
  </si>
  <si>
    <t>Unappropriated (BOP)</t>
  </si>
  <si>
    <t>Pg 120, L 1 (c)</t>
  </si>
  <si>
    <t>Balance Transferred from Income</t>
  </si>
  <si>
    <t>Pg 120, L 16 (c)</t>
  </si>
  <si>
    <t>Appropriated</t>
  </si>
  <si>
    <t>Pg 120. L 22 (c) (-)</t>
  </si>
  <si>
    <t>Dividends Declared-Preferred Stock</t>
  </si>
  <si>
    <t>Pg 120, L 29 (c) (-)</t>
  </si>
  <si>
    <t>Dividends Declared-Common Stock</t>
  </si>
  <si>
    <t>Pg 120, L 36 (c) (-)</t>
  </si>
  <si>
    <t>4. Weighted Average Rate Actually Used for the Year:</t>
  </si>
  <si>
    <t xml:space="preserve">     a. Rate for Borrowed Funds - </t>
  </si>
  <si>
    <t xml:space="preserve">     b. Rate for Other Funds -</t>
  </si>
  <si>
    <t>Page 208</t>
  </si>
  <si>
    <t>If applicable, see insert page below</t>
  </si>
  <si>
    <t>FERC FORM NO.1 (ED. 12- 87)</t>
  </si>
  <si>
    <t>NYSPSC Modified</t>
  </si>
  <si>
    <t>Page 218-A</t>
  </si>
  <si>
    <t xml:space="preserve"> ACCUMULATED PROVISION FOR DEPR. AND AMORT. OF WATER PLANT (A/C 108 and 111)</t>
  </si>
  <si>
    <t>1.  Explain in a footnote any important adjustments during year.</t>
  </si>
  <si>
    <t>Than Pensions"  (Case 91-M-0890, issued and effective September 7, 1993).   The amounts reported below are to be consistent with the</t>
  </si>
  <si>
    <t>definitions and intent contained in that Statement.</t>
  </si>
  <si>
    <t xml:space="preserve">      statement showing subaccount classification of such plant conforming to the requirements of these pages.</t>
  </si>
  <si>
    <t xml:space="preserve">        Annual Report.</t>
  </si>
  <si>
    <t xml:space="preserve">     NYSPSC 347-97</t>
  </si>
  <si>
    <t xml:space="preserve">      NYSPSC 347-97</t>
  </si>
  <si>
    <t>Year of</t>
  </si>
  <si>
    <t>Natural</t>
  </si>
  <si>
    <t>Spillway</t>
  </si>
  <si>
    <t>Est daily</t>
  </si>
  <si>
    <t>Maximum</t>
  </si>
  <si>
    <t>Minimum</t>
  </si>
  <si>
    <t>Construc-</t>
  </si>
  <si>
    <t>or</t>
  </si>
  <si>
    <t>Capacity</t>
  </si>
  <si>
    <t>elevation</t>
  </si>
  <si>
    <t xml:space="preserve">   reflecting insofar as possible the extent to which the refund is related to each department's activities, </t>
  </si>
  <si>
    <t>instructions above and on pages 108-109, such notes may</t>
  </si>
  <si>
    <t xml:space="preserve">income taxes of material amount, or of a claim for refund of </t>
  </si>
  <si>
    <t>be included herein.</t>
  </si>
  <si>
    <t xml:space="preserve">    during the year which are not more than $1,500,000 and do not exceed $1,000 or 0.2% of the utility's </t>
  </si>
  <si>
    <t xml:space="preserve">    operating revenues.  This information is requested in compliance with Section 89.3, Notification</t>
  </si>
  <si>
    <t xml:space="preserve">    Concerning Tax Refunds, of 16NYCRR.  This report shall be inapplicable to ordinary operating refunds</t>
  </si>
  <si>
    <t>3.  A respondent should not report "none" to this page if no overhead apportionments are made, but rather should explain on page 208,</t>
  </si>
  <si>
    <t>Deductions on Return Not Charged Against Book Income</t>
  </si>
  <si>
    <t xml:space="preserve">     at which carried in the books of account if different from cost) and the selling price therefor, not including any dividend or interest adjustment includible in column (g).</t>
  </si>
  <si>
    <t xml:space="preserve">Principal </t>
  </si>
  <si>
    <t>Gain or</t>
  </si>
  <si>
    <t>Description of Investment</t>
  </si>
  <si>
    <t>Insert Pages</t>
  </si>
  <si>
    <t>Construction Work in Progress (107)</t>
  </si>
  <si>
    <t>Hose Connections</t>
  </si>
  <si>
    <t>Steamer Connections</t>
  </si>
  <si>
    <t>Number of Hydrants in Service</t>
  </si>
  <si>
    <t>(valve</t>
  </si>
  <si>
    <t>At beginning of year</t>
  </si>
  <si>
    <t>At end of year</t>
  </si>
  <si>
    <t>opening),</t>
  </si>
  <si>
    <t>per</t>
  </si>
  <si>
    <t>to main</t>
  </si>
  <si>
    <t>Owned by</t>
  </si>
  <si>
    <t>Not owned</t>
  </si>
  <si>
    <t>Hydrant</t>
  </si>
  <si>
    <t>by company</t>
  </si>
  <si>
    <t>Public Fire Protection</t>
  </si>
  <si>
    <t>Page 411</t>
  </si>
  <si>
    <t>FIRE HYDRANTS (Continued)</t>
  </si>
  <si>
    <t>Pg 114, L 30, 31, 33 (d)</t>
  </si>
  <si>
    <t xml:space="preserve">          Total Current and Accrued Assets</t>
  </si>
  <si>
    <t>Unamort. Debt Expense</t>
  </si>
  <si>
    <t>Pg 114, L 36 (d)</t>
  </si>
  <si>
    <t>pages 124-125.</t>
  </si>
  <si>
    <t>Contra</t>
  </si>
  <si>
    <t>Primary</t>
  </si>
  <si>
    <t>Item</t>
  </si>
  <si>
    <t>Amount</t>
  </si>
  <si>
    <t>Affected</t>
  </si>
  <si>
    <t>UNAPPROPRIATED RETAINED EARNINGS (Account 216)</t>
  </si>
  <si>
    <t>Balance -- Beginning of Year</t>
  </si>
  <si>
    <t xml:space="preserve">     Changes (Identify by prescribed retained earnings accounts)</t>
  </si>
  <si>
    <t>Adjustments to Retained Earnings (Account 439)</t>
  </si>
  <si>
    <t xml:space="preserve">    3.  The period between the billing date and the date on which</t>
  </si>
  <si>
    <t xml:space="preserve">       Total Other Operating Revenues</t>
  </si>
  <si>
    <t xml:space="preserve">     (Less) Investment Tax Credits (420)</t>
  </si>
  <si>
    <t xml:space="preserve">         (Less) Allowance for Other Funds Used During Construction</t>
  </si>
  <si>
    <t>Pension Cost Capitalized</t>
  </si>
  <si>
    <t>Accumulated Pension Asset/(Liability) at Close of Year</t>
  </si>
  <si>
    <t>Total Number of Company Employees at Beginning of Policy Year</t>
  </si>
  <si>
    <t xml:space="preserve">If the respondent's annual report to stockholders or audited annual financial statements are prepared on a calendar year basis, the major financial statements contained therein, i.e., Balance Sheet, Income and Retained Earnings Statement and Statement of </t>
  </si>
  <si>
    <t>If reports to stockholders or audited annual financial statements are not prepared, so state below:</t>
  </si>
  <si>
    <t>Page 110</t>
  </si>
  <si>
    <t xml:space="preserve">RECONCILIATION BETWEEN PSC AND STOCKHOLDER'S </t>
  </si>
  <si>
    <t>ANNUAL REPORT (Continued)</t>
  </si>
  <si>
    <t>($000s)</t>
  </si>
  <si>
    <t>PSC</t>
  </si>
  <si>
    <t>Consolidations</t>
  </si>
  <si>
    <t>[Include in the description the date of loss,</t>
  </si>
  <si>
    <t>Recognized</t>
  </si>
  <si>
    <t>THE YEAR</t>
  </si>
  <si>
    <t>the date of Commission authorization to use Account 182</t>
  </si>
  <si>
    <t>of Loss</t>
  </si>
  <si>
    <t>During Year</t>
  </si>
  <si>
    <t>and period of amortization (mo, yr to mo, yr.).]</t>
  </si>
  <si>
    <t>Charged</t>
  </si>
  <si>
    <t xml:space="preserve">          TOTAL</t>
  </si>
  <si>
    <t>MISCELLANEOUS DEFERRED DEBITS (Account 186)</t>
  </si>
  <si>
    <t>Report below the accumulated deferred Federal income tax assets/liabilities, as of December 31 of the reporting year, that result</t>
  </si>
  <si>
    <t>purely from the implementation of SFAS - 109, "Accounting for Income Taxes", and in accordance with the Commission's associated</t>
  </si>
  <si>
    <t>AFUDC</t>
  </si>
  <si>
    <t xml:space="preserve">the name of the issuing company as well as a description of </t>
  </si>
  <si>
    <t>TOTAL Account 190 (TOTAL of lines 18 and 27)</t>
  </si>
  <si>
    <t>Notes</t>
  </si>
  <si>
    <t>Page 217</t>
  </si>
  <si>
    <t>If applicable, see insert page below:</t>
  </si>
  <si>
    <t>Page 217-A</t>
  </si>
  <si>
    <t>CAPITAL STOCK (Accounts 201 and 204)</t>
  </si>
  <si>
    <t>CAPITAL STOCK (Accounts 201 and 204) (Continued)</t>
  </si>
  <si>
    <t xml:space="preserve">  1.  Report below the particulars (details) called for concerning  common and preferred stock at end of year, distinguishing  separate series of any</t>
  </si>
  <si>
    <t>Pg 114, L 32 (d)</t>
  </si>
  <si>
    <t>Misc Current and Accrued Assets</t>
  </si>
  <si>
    <t xml:space="preserve">  2. Designate with a double asterisk any property which is leased to another company. State name of lessee and whether lessee is an </t>
  </si>
  <si>
    <t>Other Credits) (Continued)</t>
  </si>
  <si>
    <t xml:space="preserve">Income or (Loss) Earned on Fund Assets </t>
  </si>
  <si>
    <t>Capital Appreciation or (Depreciation) of Fund Assets</t>
  </si>
  <si>
    <t xml:space="preserve">    Taxes Other Than Income Taxes (408.2)</t>
  </si>
  <si>
    <t xml:space="preserve">     Income Taxes -- Federal (409.2)</t>
  </si>
  <si>
    <t xml:space="preserve">     Income Taxes -- Other (409.2)</t>
  </si>
  <si>
    <t xml:space="preserve">Employees, Number of </t>
  </si>
  <si>
    <t xml:space="preserve">    - Interest on Debt to</t>
  </si>
  <si>
    <t>Expenses, Operation and Maintenance</t>
  </si>
  <si>
    <t xml:space="preserve">    - Investments in</t>
  </si>
  <si>
    <t xml:space="preserve">    - Payable to</t>
  </si>
  <si>
    <t>Fuel or Power Purchased for Pumping</t>
  </si>
  <si>
    <t>Billing Routine</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</si>
  <si>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</si>
  <si>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</si>
  <si>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</si>
  <si>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</si>
  <si>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</si>
  <si>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1.  Report the balance at end of year of capital stock expenses for each class and series of capital stock.</t>
  </si>
  <si>
    <t xml:space="preserve">2. Individual gains or losses relating to property with an </t>
  </si>
  <si>
    <t>1. Show the requested information concerning surface water supply.  In column (b) indicate</t>
  </si>
  <si>
    <t>3.  In column (l) indicate whether Natural flow, Suction, Air lift, or</t>
  </si>
  <si>
    <t xml:space="preserve">          TOTAL Construction (Total of lines 29 thru 30)</t>
  </si>
  <si>
    <t>Plant Removal (By Utility Departments)</t>
  </si>
  <si>
    <t xml:space="preserve">          TOTAL Plant Removal (Total of lines 33 thru 34)</t>
  </si>
  <si>
    <t>Other Accounts (Specify):</t>
  </si>
  <si>
    <t xml:space="preserve">          TOTAL Salaries and Wages</t>
  </si>
  <si>
    <t>Page 354</t>
  </si>
  <si>
    <t>CHARGES FOR OUTSIDE PROFESSIONAL AND OTHER CONSULTATIVE SERVICES</t>
  </si>
  <si>
    <t xml:space="preserve">Lines 13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</si>
  <si>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</si>
  <si>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</si>
  <si>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</si>
  <si>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</si>
  <si>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</si>
  <si>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respect to water purchases.</t>
  </si>
  <si>
    <t>and by a double asterisk (**) the chairman, if any, of that committee, at the end of the year.</t>
  </si>
  <si>
    <t>Miscellaneous Service Revenues and Other Water Revenues</t>
  </si>
  <si>
    <t>306</t>
  </si>
  <si>
    <t>Water Operation and Maintenance Expenses</t>
  </si>
  <si>
    <t>320-323</t>
  </si>
  <si>
    <t>307-309</t>
  </si>
  <si>
    <t>Number of Employees</t>
  </si>
  <si>
    <t>323</t>
  </si>
  <si>
    <t>309</t>
  </si>
  <si>
    <t>date operations began or ceased and give reference to Com-</t>
  </si>
  <si>
    <t>stockholders are applicable in every respect and furnish the</t>
  </si>
  <si>
    <t>mission authorization, if any was required.  State also the ap-</t>
  </si>
  <si>
    <t>data required by instructions 1 to 11 above, such notes may</t>
  </si>
  <si>
    <t>proximate number of customers added or lost and approximate</t>
  </si>
  <si>
    <t>be included on this page (Paper Copy Only).</t>
  </si>
  <si>
    <t>annual revenues of each class of service.</t>
  </si>
  <si>
    <t>Page 108</t>
  </si>
  <si>
    <t>IMPORTANT CHANGES DURING THE YEAR (Continued)</t>
  </si>
  <si>
    <t>Page 109</t>
  </si>
  <si>
    <t>Dec</t>
  </si>
  <si>
    <t>Totals</t>
  </si>
  <si>
    <t>Reconciling Items for the Year</t>
  </si>
  <si>
    <t>Pg 117, L 20 (e)</t>
  </si>
  <si>
    <t xml:space="preserve">   Net (Increase) Decrease in Receivables</t>
  </si>
  <si>
    <t xml:space="preserve">   Net (Increase) Decrease in  Inventory</t>
  </si>
  <si>
    <t xml:space="preserve">   Net Increase (Decrease) in  Payables and Accrued Expenses</t>
  </si>
  <si>
    <t xml:space="preserve">   Other:</t>
  </si>
  <si>
    <t xml:space="preserve">   Net Cash Provided by (Used in) Investing Activities</t>
  </si>
  <si>
    <t>Summary of Utility Plant</t>
  </si>
  <si>
    <t>B</t>
  </si>
  <si>
    <t>Report the amount of gains or losses arising from employee termination benefits or settlements, partial settlements,</t>
  </si>
  <si>
    <t xml:space="preserve">  TOTAL</t>
  </si>
  <si>
    <t>Page 211</t>
  </si>
  <si>
    <t>SPECIAL FUNDS   (Accounts 125, 126, 128)</t>
  </si>
  <si>
    <t>(Sinking Funds, Depreciation Fund, Other Special Funds)</t>
  </si>
  <si>
    <t xml:space="preserve">1.  For each fund  at the end of the year, report the balance below.  </t>
  </si>
  <si>
    <t xml:space="preserve">  the nature of items included in this account, the contra</t>
  </si>
  <si>
    <t>(Less) Unamortized Discount on Long-Term Debt-Debit (226)</t>
  </si>
  <si>
    <t xml:space="preserve">     TOTAL  Long-Term Debt ( Total of Lines 16 thru 20)</t>
  </si>
  <si>
    <t>OPERATING RESERVES</t>
  </si>
  <si>
    <t>Obligations Under Capital Leases - Noncurrent</t>
  </si>
  <si>
    <t>Property Insurance Reserve (261)</t>
  </si>
  <si>
    <t>Installments Received on Capital Stock (Account 212)</t>
  </si>
  <si>
    <t xml:space="preserve">   TOTALS</t>
  </si>
  <si>
    <t>Page 252</t>
  </si>
  <si>
    <t>OTHER PAID-IN CAPITAL (Accounts 208-211, inc.)</t>
  </si>
  <si>
    <t xml:space="preserve">  Report below the balance at the end of the year and the information specified below for the</t>
  </si>
  <si>
    <t xml:space="preserve">     Aggregate all other funds.  Indicate nature of any fund included in Account 128, Other Special Funds.</t>
  </si>
  <si>
    <t xml:space="preserve">      the accounting procedures employed and the amounts of engineering, supervision and administrative costs, etc., which are directly</t>
  </si>
  <si>
    <t xml:space="preserve">      charged to construction.</t>
  </si>
  <si>
    <t>Report the information specified below for all charges made during the year included in any account (including plant accounts) for outside</t>
  </si>
  <si>
    <t>consultative and other professional services.  (These services include  rate, management, construction, engineering, research,</t>
  </si>
  <si>
    <t>Plant Held For Future Use</t>
  </si>
  <si>
    <t>Pg 200, L 10 (c)</t>
  </si>
  <si>
    <t xml:space="preserve">  Depreciation:</t>
  </si>
  <si>
    <t xml:space="preserve">     If customer count in the residential and commercial classifications includes customers counted more than once because of special services, indicate in a footnote the number</t>
  </si>
  <si>
    <t xml:space="preserve">     of such  customers included in each of the two service classifications.</t>
  </si>
  <si>
    <t xml:space="preserve">    - Charged During the Year</t>
  </si>
  <si>
    <t>258-259</t>
  </si>
  <si>
    <t>Operating Revenues, Water</t>
  </si>
  <si>
    <t xml:space="preserve">    - Deferred Income Taxes, Accumulated</t>
  </si>
  <si>
    <t>266-267</t>
  </si>
  <si>
    <t>briefly in a footnote.</t>
  </si>
  <si>
    <t>exercise of the options, warrants, or rights.  Specify the amount</t>
  </si>
  <si>
    <t xml:space="preserve">security holders as of the close of the year.  Arrange the </t>
  </si>
  <si>
    <t>of such securities or assets so entitled to be purchased by any</t>
  </si>
  <si>
    <t>is true and correct to the best of my knowledge and belief.   As to matters not actually stated upon my knowledge,</t>
  </si>
  <si>
    <t>Extension or reduction of transmission or distribution system.</t>
  </si>
  <si>
    <t>Purchase or sale of operating unit.</t>
  </si>
  <si>
    <t>Ownership.</t>
  </si>
  <si>
    <t>Franchise Rights.</t>
  </si>
  <si>
    <t>Obligations incurred as a result of issuance of securities.</t>
  </si>
  <si>
    <t>Changes in articles of incorporation.</t>
  </si>
  <si>
    <t>Change in wage scale.</t>
  </si>
  <si>
    <t>1.  Report below the original cost of water plant in service according to the prescribed accounts.</t>
  </si>
  <si>
    <t>Balance of Deferred Income Tax Applicable to Deferred OPEB Expense at the End of Period</t>
  </si>
  <si>
    <t xml:space="preserve">  * Briefly explain any amounts reported on Line 8.</t>
  </si>
  <si>
    <t>Page 366</t>
  </si>
  <si>
    <t>2. Give reference to Commission approval, including date of approval, for extraordinary treatment</t>
  </si>
  <si>
    <t>Accumulated Benefit Obligation Attributable to:</t>
  </si>
  <si>
    <t xml:space="preserve">     Retirees Covered by the Plan</t>
  </si>
  <si>
    <t xml:space="preserve">     Other Fully Eligible Plan Participants</t>
  </si>
  <si>
    <t xml:space="preserve">     Other Active Plan Participants</t>
  </si>
  <si>
    <t xml:space="preserve">   - Reduction in Par or Stated Value</t>
  </si>
  <si>
    <t xml:space="preserve">Income Statement </t>
  </si>
  <si>
    <t xml:space="preserve">   - Subscribed</t>
  </si>
  <si>
    <t>Income from Non-Utility Operations</t>
  </si>
  <si>
    <t>Cash Flows Statement</t>
  </si>
  <si>
    <t>Investments:</t>
  </si>
  <si>
    <t xml:space="preserve">This is the excel file which makes up the annual report.   The file is called WATERAR.XLS and contains general corporate information, financial statements, and various financial and operating data. </t>
  </si>
  <si>
    <t xml:space="preserve">    of the applicable Uniform System of Accounts.</t>
  </si>
  <si>
    <t xml:space="preserve">       Total Assets and Other Debits</t>
  </si>
  <si>
    <t>Pg 118, L 35 (c)</t>
  </si>
  <si>
    <t>Miscellaneous Nonoperating Income</t>
  </si>
  <si>
    <t>Pg 118, L 36 (c)</t>
  </si>
  <si>
    <t>Other  Income</t>
  </si>
  <si>
    <t>Pg 118, L 28, 30, 32, 33, 37 - L 29, 31 (c)</t>
  </si>
  <si>
    <t xml:space="preserve">  account.</t>
  </si>
  <si>
    <t xml:space="preserve">  Other Noncurrent Liabilities</t>
  </si>
  <si>
    <t xml:space="preserve">  Current &amp; Accrued Liabilities</t>
  </si>
  <si>
    <t xml:space="preserve">  Deferred Credits</t>
  </si>
  <si>
    <t xml:space="preserve">  Operating Reserves</t>
  </si>
  <si>
    <t>7. Interest and dividend revenues from investments should be reported in column (g), including such revenues from securities disposed of during the year.</t>
  </si>
  <si>
    <t xml:space="preserve"> Description (See Instruction No. 5 for Explanations of Codes)</t>
  </si>
  <si>
    <t xml:space="preserve">   Loans Made or Purchased </t>
  </si>
  <si>
    <t>Payable to Associated Companies</t>
  </si>
  <si>
    <t>Uncollectible Accounts, Accumulated</t>
  </si>
  <si>
    <t>Payroll Distribution</t>
  </si>
  <si>
    <t xml:space="preserve">    Provision For</t>
  </si>
  <si>
    <t>Pension Costs, Analysis of</t>
  </si>
  <si>
    <t>Voting Powers</t>
  </si>
  <si>
    <t>Show Computation of Tax:</t>
  </si>
  <si>
    <t>Page 314</t>
  </si>
  <si>
    <t>Page 315-A</t>
  </si>
  <si>
    <t>INCOME FROM MERCHANDISING, JOBBING AND CONTRACT WORK (Accounts 415 and 416)</t>
  </si>
  <si>
    <t>1. Report by utility departments the revenues, costs, expenses, and net income from merchandising, jobbing</t>
  </si>
  <si>
    <t>Trans</t>
  </si>
  <si>
    <t>Distri</t>
  </si>
  <si>
    <t>accounted</t>
  </si>
  <si>
    <t>Month</t>
  </si>
  <si>
    <t>Gravity</t>
  </si>
  <si>
    <t>Pumped</t>
  </si>
  <si>
    <t>Metered</t>
  </si>
  <si>
    <t>Slip</t>
  </si>
  <si>
    <t>mission</t>
  </si>
  <si>
    <t>bution</t>
  </si>
  <si>
    <t xml:space="preserve">  for</t>
  </si>
  <si>
    <t>gals.</t>
  </si>
  <si>
    <t xml:space="preserve">        gals.</t>
  </si>
  <si>
    <t xml:space="preserve">         Gross Additions to Nonutility Plant</t>
  </si>
  <si>
    <t xml:space="preserve">         Cash Outflows for Plant (Total of lines 24 thru 31)</t>
  </si>
  <si>
    <t xml:space="preserve">   case of a gas, electric, steam, or combination utility, operating revenues shall be reduced by the </t>
  </si>
  <si>
    <t xml:space="preserve">               General</t>
  </si>
  <si>
    <t xml:space="preserve">                   Public*</t>
  </si>
  <si>
    <t xml:space="preserve">          TOTALS (Accounts 460.3, 461.3)</t>
  </si>
  <si>
    <t xml:space="preserve">          TOTALS (Account 462)</t>
  </si>
  <si>
    <t>debt was incurred during the year, indicate the amount and</t>
  </si>
  <si>
    <t>Pg 122, L 40, 41 (b)</t>
  </si>
  <si>
    <t xml:space="preserve">  Other Debt &amp; Equity Investments</t>
  </si>
  <si>
    <t>Pg 122, L 42, 43 (b)</t>
  </si>
  <si>
    <t xml:space="preserve">  Other Non-Current Assets</t>
  </si>
  <si>
    <t>Pg 123. L 44=&gt;46 (b)</t>
  </si>
  <si>
    <t>Other Cash Flows - Investing Activities</t>
  </si>
  <si>
    <t>Pg 123, L 47=&gt;49 (b)</t>
  </si>
  <si>
    <t>Pg 123, L 50=&gt;52 (b)</t>
  </si>
  <si>
    <t xml:space="preserve">     accrued, (b) amounts credited to proportions of prepaid taxes chargeable to current year, and (c) taxes paid and charged direct to operations or</t>
  </si>
  <si>
    <t xml:space="preserve">to consumers and lost or unaccounted for during the year.  Where estimates are </t>
  </si>
  <si>
    <t>(a)_x0014_</t>
  </si>
  <si>
    <t>UTILITY PLANT</t>
  </si>
  <si>
    <t>Payables to Associated Companies</t>
  </si>
  <si>
    <t>Pg 115, L 32, 33 (d)</t>
  </si>
  <si>
    <t>Customer Deposits</t>
  </si>
  <si>
    <t>Pg 115, L 34 (d)</t>
  </si>
  <si>
    <t>Pg 115, L 35 (d)</t>
  </si>
  <si>
    <t>Interest Accrued</t>
  </si>
  <si>
    <t>Pg 115, L 36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</si>
  <si>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</si>
  <si>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</si>
  <si>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</si>
  <si>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</si>
  <si>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MAINTENANCE OF MISCELLANEOUS WATER RESOURCE PLANT</t>
  </si>
  <si>
    <t>TOTAL MAINTENANCE</t>
  </si>
  <si>
    <t>7.  Report separately research and related testing</t>
  </si>
  <si>
    <t xml:space="preserve">  year for jointly-sponsored projects.  (Identify recipient regardless</t>
  </si>
  <si>
    <t xml:space="preserve">  corrosion control, pollution, automation, measurement,</t>
  </si>
  <si>
    <t>the amounts related to the account charged in column (e).</t>
  </si>
  <si>
    <t>facilities operated by the respondent.</t>
  </si>
  <si>
    <t>..Notary Public..................................</t>
  </si>
  <si>
    <t xml:space="preserve">      pending transmittal of such taxes to the taxing authority.</t>
  </si>
  <si>
    <t>Expenses for</t>
  </si>
  <si>
    <t>Account 186</t>
  </si>
  <si>
    <t>Deferred to</t>
  </si>
  <si>
    <t>of the case.)</t>
  </si>
  <si>
    <t>Commission</t>
  </si>
  <si>
    <t>related deferred income tax effect, which is subject to the accrual of interest.</t>
  </si>
  <si>
    <t xml:space="preserve"> 6.  Enter all adjustments of the accrued and prepaid tax accounts in column (f) and explain each adjustment in a footnote.  Designate</t>
  </si>
  <si>
    <t xml:space="preserve">     actual amounts.</t>
  </si>
  <si>
    <t xml:space="preserve">      debit adjustments by parentheses.</t>
  </si>
  <si>
    <t>Pg 117, L 4 (e)</t>
  </si>
  <si>
    <t xml:space="preserve">     Maintenance Expense</t>
  </si>
  <si>
    <t>Pg 117, L 5 (e)</t>
  </si>
  <si>
    <t xml:space="preserve">     Depreciation and Amortization Expense</t>
  </si>
  <si>
    <t>Pg 117, L 6=&gt;11 - L 12 (e)</t>
  </si>
  <si>
    <t xml:space="preserve">     Taxes Other than Income Taxes</t>
  </si>
  <si>
    <t>Pg 117, L 13 (e)</t>
  </si>
  <si>
    <t xml:space="preserve">      Income Taxes</t>
  </si>
  <si>
    <t>Rate at</t>
  </si>
  <si>
    <t>Paid During</t>
  </si>
  <si>
    <t>Deferred</t>
  </si>
  <si>
    <t>Incentive Pay</t>
  </si>
  <si>
    <t>Savings</t>
  </si>
  <si>
    <t>Stock</t>
  </si>
  <si>
    <t>Extraordinary Income (434)</t>
  </si>
  <si>
    <t>(389)</t>
  </si>
  <si>
    <t>(390)  Structures &amp; Improvements</t>
  </si>
  <si>
    <t>(390)</t>
  </si>
  <si>
    <t xml:space="preserve">(391)  Office Furniture &amp; Equipment </t>
  </si>
  <si>
    <t>(391)</t>
  </si>
  <si>
    <t>(392)  Transportation Equipment</t>
  </si>
  <si>
    <t>(392)</t>
  </si>
  <si>
    <t>(393)  Stores Equipment</t>
  </si>
  <si>
    <t>(393)</t>
  </si>
  <si>
    <t>(394)  Tools Shop &amp; Garage Equipment</t>
  </si>
  <si>
    <t>(394)</t>
  </si>
  <si>
    <t>Salaries and Wages, Distribution of</t>
  </si>
  <si>
    <t xml:space="preserve">  Total General Plant  (sum lines 45  thru 55)</t>
  </si>
  <si>
    <t>(101) Total Plant Accounts (101)</t>
  </si>
  <si>
    <t>(101)</t>
  </si>
  <si>
    <t>Private Fire Protection Service</t>
  </si>
  <si>
    <t>463</t>
  </si>
  <si>
    <t>Accumulated Deferred Income Taxes (281 - 283)</t>
  </si>
  <si>
    <t xml:space="preserve">   1.  Provide name and title of officer having custody of the general corporate books of</t>
  </si>
  <si>
    <t>3.  The provisions of Account 108 in the Uniform System of Accounts require that retirements of depreciable plant be recorded when such</t>
  </si>
  <si>
    <t xml:space="preserve">      plant is removed from service.  If the respondent has a significant amount of plant retired at year end which has not been recorded and/or</t>
  </si>
  <si>
    <t xml:space="preserve">      classified to the various reserve functional classifications, make preliminary closing entries to tentatively functionalize the book cost of the</t>
  </si>
  <si>
    <t>Amortization of Loss on Reacquired Debt</t>
  </si>
  <si>
    <t>(Less) Amort. of Premium on Debt-Credit (429)</t>
  </si>
  <si>
    <t>(Less) Amortization of Gain on Reacquired Debt-Credit</t>
  </si>
  <si>
    <t>Interest on Debt to Assoc. Companies (430)</t>
  </si>
  <si>
    <t>Other Interest Expense (431)</t>
  </si>
  <si>
    <t>tion , and reference to Commission authorization.</t>
  </si>
  <si>
    <t>the respondent not disclosed elsewhere  in this report in which</t>
  </si>
  <si>
    <t xml:space="preserve">   3.  Purchase or sale of an operating unit or system:  Give a </t>
  </si>
  <si>
    <t>an officer, director, security holder reported on page 106, voting</t>
  </si>
  <si>
    <t>brief description of the property, and of the transactions relating</t>
  </si>
  <si>
    <t>trustee, associated company or known associate of any of these</t>
  </si>
  <si>
    <t>thereto, and reference to Commission authorization, if any was</t>
  </si>
  <si>
    <t>Do not include this sheet in the Annual Report you send to the Commission</t>
  </si>
  <si>
    <t xml:space="preserve">3. In determining whether a refund meets the criteria stated in Instruction 1 above, multiple refunds shall </t>
  </si>
  <si>
    <t xml:space="preserve">   be treated as a single refund if they share a common cause such as a common act of negotiation legisla-</t>
  </si>
  <si>
    <t xml:space="preserve">   tion, adjudication or rulemaking.</t>
  </si>
  <si>
    <t>General Information</t>
  </si>
  <si>
    <t>to the end of the year, or if since the previous compilation</t>
  </si>
  <si>
    <t>(Less) Allowance for Borrowed Funds Used During Construction-Cr.</t>
  </si>
  <si>
    <t xml:space="preserve">       Net Interest Charges (Enter Total of lines 55 thru 62)</t>
  </si>
  <si>
    <t>Income Before Extraordinary Items (Total of lines 24, 53 and 63)</t>
  </si>
  <si>
    <t>Donations Received from Stockholders</t>
  </si>
  <si>
    <t>Associated Companies:</t>
  </si>
  <si>
    <t xml:space="preserve">    - Advances from</t>
  </si>
  <si>
    <t>Costs of Sales (list according to major classes of costs)</t>
  </si>
  <si>
    <t>Sales expenses</t>
  </si>
  <si>
    <t>Customer accounts expenses</t>
  </si>
  <si>
    <t>to cover pension, profit sharing, group life insurance, accident and sickness, medical, hospital, prescription</t>
  </si>
  <si>
    <t>drugs, guaranteed annual wage, severance pay, and any other plan maintained for employees (or retirees), but</t>
  </si>
  <si>
    <t xml:space="preserve">Average Revenue per T Gallons Sold </t>
  </si>
  <si>
    <t>Deferred Gains from Disposition of Utility Plant</t>
  </si>
  <si>
    <t>Unamortized Gain on Reacquired Debt</t>
  </si>
  <si>
    <t>Any demand notes should be designated as such in Column (c).</t>
  </si>
  <si>
    <t>Minor amounts may be grouped by classes, showing the number of such amounts.</t>
  </si>
  <si>
    <t>Report in total, all other interest accrued and paid on notes discharged during the year.</t>
  </si>
  <si>
    <t>PAYEE</t>
  </si>
  <si>
    <t>DATE</t>
  </si>
  <si>
    <t>Outstanding</t>
  </si>
  <si>
    <t>INTEREST DURING YEAR</t>
  </si>
  <si>
    <t>AND</t>
  </si>
  <si>
    <t>DATE OF</t>
  </si>
  <si>
    <t>at End of</t>
  </si>
  <si>
    <t>INTEREST RATE</t>
  </si>
  <si>
    <t>UWATEROS.XLS</t>
  </si>
  <si>
    <t>Hertitage Hills Waterworks</t>
  </si>
  <si>
    <t>HHWATER.XLS</t>
  </si>
  <si>
    <t>Net Income (before taxes)</t>
  </si>
  <si>
    <t>Taxes:( 408,409)</t>
  </si>
  <si>
    <t xml:space="preserve"> State</t>
  </si>
  <si>
    <t xml:space="preserve"> Other</t>
  </si>
  <si>
    <t>COMPANY PROFILE</t>
  </si>
  <si>
    <t xml:space="preserve">  1. Give a brief description and state the location of nonutility property included in Account 121.</t>
  </si>
  <si>
    <t>Steel</t>
  </si>
  <si>
    <t>Closed</t>
  </si>
  <si>
    <t>124 x 50</t>
  </si>
  <si>
    <t>.…T.....gals.</t>
  </si>
  <si>
    <t>Glen Head &amp; Glen</t>
  </si>
  <si>
    <t>Wood Districts</t>
  </si>
  <si>
    <t>Village of Sea Cliff</t>
  </si>
  <si>
    <t xml:space="preserve">  3.  Give particulars (details) concerning shares of any class and series of stock authorized to be issued by a regulatory commission which have</t>
  </si>
  <si>
    <t xml:space="preserve">       not yet been issued.</t>
  </si>
  <si>
    <t>Number</t>
  </si>
  <si>
    <t>Par</t>
  </si>
  <si>
    <t>Call</t>
  </si>
  <si>
    <t>212</t>
  </si>
  <si>
    <t>Notes and Accounts Receivable</t>
  </si>
  <si>
    <t>228-229</t>
  </si>
  <si>
    <t>Receivables from Associated Companies</t>
  </si>
  <si>
    <t>230</t>
  </si>
  <si>
    <t>12-93</t>
  </si>
  <si>
    <t>Material &amp; Supplies</t>
  </si>
  <si>
    <t>215</t>
  </si>
  <si>
    <t>Prepayments</t>
  </si>
  <si>
    <t>232</t>
  </si>
  <si>
    <t>Extraordinary Property Losses</t>
  </si>
  <si>
    <t>Miscellaneous Deferred Debits</t>
  </si>
  <si>
    <t>233</t>
  </si>
  <si>
    <t>Accumulated Deferred Income Taxes</t>
  </si>
  <si>
    <t>234</t>
  </si>
  <si>
    <t>12-88</t>
  </si>
  <si>
    <t>Balance Sheet Supporting Schedules (Liabilities</t>
  </si>
  <si>
    <t>Other Credits)</t>
  </si>
  <si>
    <t>Capital Stock</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</si>
  <si>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</si>
  <si>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</si>
  <si>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</si>
  <si>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</si>
  <si>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 xml:space="preserve">                                                                                                                                                                                                Page 123</t>
  </si>
  <si>
    <t xml:space="preserve">                                                                                                                                                                                                  Page 122</t>
  </si>
  <si>
    <t>Total Amount Charged</t>
  </si>
  <si>
    <t>Costs Incurred Internally</t>
  </si>
  <si>
    <t>Page 352-A</t>
  </si>
  <si>
    <t>Page 353-A</t>
  </si>
  <si>
    <t>DISTRIBUTION OF SALARIES AND WAGES</t>
  </si>
  <si>
    <t xml:space="preserve">  Report below the distribution of total salaries and wages</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</si>
  <si>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</si>
  <si>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</si>
  <si>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</si>
  <si>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</si>
  <si>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Pg 122, L 10=&gt;11 (b)</t>
  </si>
  <si>
    <t>Payables and Accrued Expenses</t>
  </si>
  <si>
    <t>Pg 122, L 12 (b)</t>
  </si>
  <si>
    <t>Capitalized AFUDC - Equity Funds</t>
  </si>
  <si>
    <t>Pg 122, L 15 (b)  (-)</t>
  </si>
  <si>
    <t>Equity In Loss (Earnings) Of Affiliates</t>
  </si>
  <si>
    <t>Pg 122, L 16 (b)  (-)</t>
  </si>
  <si>
    <t>Other Adjustments</t>
  </si>
  <si>
    <t>Pg 122, L 17 (b)</t>
  </si>
  <si>
    <t>Pg 122. L 18 (b)</t>
  </si>
  <si>
    <t>Pg 122, L 19=&gt;20 (b)</t>
  </si>
  <si>
    <t xml:space="preserve">   Net Cash From Operating Activities</t>
  </si>
  <si>
    <t>Cash Flows From Investing Activities</t>
  </si>
  <si>
    <t>Cash Outflows For Construction</t>
  </si>
  <si>
    <t xml:space="preserve">   The Public Service Law requires that "... it shall be the duty of every such person and corporation to file with the</t>
  </si>
  <si>
    <t>Commission an annual report, verified by oath of the president, vice-president, treasurer, secretary, general manager, or</t>
  </si>
  <si>
    <t>receiver, if any, thereof, or by the person required to file the same.   The verification shall be made by said official holding</t>
  </si>
  <si>
    <t>office at the time of the filing of said report, and if  not made upon the knowledge of the person verifying the same shall</t>
  </si>
  <si>
    <t>Control:</t>
  </si>
  <si>
    <t>Accounts Receivable</t>
  </si>
  <si>
    <t xml:space="preserve">  - Corps Controlled by Respondent</t>
  </si>
  <si>
    <t>Accounts Receivable from Associated Companies</t>
  </si>
  <si>
    <t xml:space="preserve">  - Over Respondent</t>
  </si>
  <si>
    <t>Rents Receivable (172)</t>
  </si>
  <si>
    <t>Accrued Utility Revenues (173)</t>
  </si>
  <si>
    <t>Miscellaneous Current and Accrued Assets (174)</t>
  </si>
  <si>
    <t xml:space="preserve">         Other:- </t>
  </si>
  <si>
    <t>4.  Enter on this page engineering, supervision, administrative, and allowance for funds used during construction, etc., which are first</t>
  </si>
  <si>
    <t xml:space="preserve">  4.  Give a concise explanation of any retained earnings</t>
  </si>
  <si>
    <t>Funds, Special:</t>
  </si>
  <si>
    <t>Bonds</t>
  </si>
  <si>
    <t xml:space="preserve">   - Depreciation Fund</t>
  </si>
  <si>
    <t xml:space="preserve">   - Other Special</t>
  </si>
  <si>
    <t xml:space="preserve">   - Dividends</t>
  </si>
  <si>
    <t xml:space="preserve">   - Sinking</t>
  </si>
  <si>
    <t xml:space="preserve">   - Expense</t>
  </si>
  <si>
    <t>Gains or Loss on Disposition of  Property</t>
  </si>
  <si>
    <t xml:space="preserve">   - Installments Received on</t>
  </si>
  <si>
    <t xml:space="preserve">     Net Cash Provided by (Used in) Operating Activities (Total of lines 2 thru 20)</t>
  </si>
  <si>
    <t>Cash Flows from Investment Activities:</t>
  </si>
  <si>
    <t xml:space="preserve">    Construction and Acquisition of Plant (including Land):</t>
  </si>
  <si>
    <t xml:space="preserve">         Gross Additions to Utility Plant</t>
  </si>
  <si>
    <t xml:space="preserve">         Gross Additions to Common Utility Plant</t>
  </si>
  <si>
    <t>Reconciliation between PSC and Stockholders Report</t>
  </si>
  <si>
    <t>110-113</t>
  </si>
  <si>
    <t>Comparative Balance Sheet</t>
  </si>
  <si>
    <t>12-90</t>
  </si>
  <si>
    <t>114-115</t>
  </si>
  <si>
    <t>Comparative Statement of Income for the Year</t>
  </si>
  <si>
    <t>12-94</t>
  </si>
  <si>
    <t>116-119</t>
  </si>
  <si>
    <t>Comparative Statement of Retained Earnings for the Year</t>
  </si>
  <si>
    <t>118-119</t>
  </si>
  <si>
    <t>120-121</t>
  </si>
  <si>
    <t>New York State Intrastate Revenue</t>
  </si>
  <si>
    <t>121</t>
  </si>
  <si>
    <t xml:space="preserve">Reporting </t>
  </si>
  <si>
    <t>Company *</t>
  </si>
  <si>
    <t xml:space="preserve">       TOTAL Assets and Other Debits (Enter Total of lines 4, 14, 34,</t>
  </si>
  <si>
    <t>Taxes-Other Income and Deductions</t>
  </si>
  <si>
    <t>Deficient Deferred FIT Balance Related to:</t>
  </si>
  <si>
    <t>1986 &amp; Prior Vintage Yr. Assets/Liab.</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</si>
  <si>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</si>
  <si>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</si>
  <si>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</si>
  <si>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</si>
  <si>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</si>
  <si>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</si>
  <si>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</si>
  <si>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NYC Special Franchise</t>
  </si>
  <si>
    <t xml:space="preserve">   Public Utility Excise</t>
  </si>
  <si>
    <t>Other (list):</t>
  </si>
  <si>
    <t>Page 258</t>
  </si>
  <si>
    <t>Page 259</t>
  </si>
  <si>
    <t>Extraordinary</t>
  </si>
  <si>
    <t>Adjustment to</t>
  </si>
  <si>
    <t xml:space="preserve">     New York State Jurisdiction</t>
  </si>
  <si>
    <t>Other Plan Assets (Specify ....................................)</t>
  </si>
  <si>
    <t>Unrecognized Transition Obligation</t>
  </si>
  <si>
    <t>Gains or (Losses) Unrecognized in Market Related Value of Assets</t>
  </si>
  <si>
    <t>(328)  Other Power Pumping Equipment</t>
  </si>
  <si>
    <t>(328)</t>
  </si>
  <si>
    <t xml:space="preserve">  TOTAL Pumping Equipment  (Total of lines 17 thru 25)</t>
  </si>
  <si>
    <t xml:space="preserve">          4. WATER TREATMENT PLANT</t>
  </si>
  <si>
    <t>Interstate</t>
  </si>
  <si>
    <t>(Taxes Accrued</t>
  </si>
  <si>
    <t>Other Utility Depts.</t>
  </si>
  <si>
    <t>Operating Income</t>
  </si>
  <si>
    <t>(See Instruction 5)</t>
  </si>
  <si>
    <t>(Account 236)</t>
  </si>
  <si>
    <t xml:space="preserve">Pg 114, L 8, 9, 10 (d) </t>
  </si>
  <si>
    <t xml:space="preserve">  2.  Report amounts in account 414, Other Utility Operating</t>
  </si>
  <si>
    <t>tingency relates and the tax effects together with an explana-</t>
  </si>
  <si>
    <t>Adjustments (Explain)</t>
  </si>
  <si>
    <t>3. The number of employees assignable to the water company  from joint functions of the parent or affiliates may be determined by estimate, on the basis of employee equivalents.</t>
  </si>
  <si>
    <t>Payroll Period ended (Date)</t>
  </si>
  <si>
    <t>and contract work during the year.  Report also the applicable taxes included in Accounts 408 and</t>
  </si>
  <si>
    <t>409 and income after such taxes.  Give the bases of any allocation of expenses between utility</t>
  </si>
  <si>
    <t>From Insert Page</t>
  </si>
  <si>
    <t>Advances from Associated Companies (Account 223)</t>
  </si>
  <si>
    <t>Other Long Term Debt (Account 224)</t>
  </si>
  <si>
    <t>Page 256</t>
  </si>
  <si>
    <t>Page 257</t>
  </si>
  <si>
    <t>Page 256-A</t>
  </si>
  <si>
    <t>Page 257-A</t>
  </si>
  <si>
    <t>Preferred Stock Issued</t>
  </si>
  <si>
    <t>Pg 115, L 3, (d)</t>
  </si>
  <si>
    <t>Other Paid-in Capital</t>
  </si>
  <si>
    <t>Pg 115, L 4=&gt;8 - L 9=&gt;10 (d)</t>
  </si>
  <si>
    <t>Retained Earnings</t>
  </si>
  <si>
    <t>Pg 115, L 11 (d)</t>
  </si>
  <si>
    <t xml:space="preserve">Reacquired Capital Stock </t>
  </si>
  <si>
    <t>Pg 115, L 12 (d) (-)</t>
  </si>
  <si>
    <t xml:space="preserve">          Total Proprietary Capital</t>
  </si>
  <si>
    <t>Pg 115, L 21 (d)</t>
  </si>
  <si>
    <t>Pg 115, L 30 (d)</t>
  </si>
  <si>
    <t>Accounts Payable</t>
  </si>
  <si>
    <t>Pg 115, L 31 (d)</t>
  </si>
  <si>
    <t>(Less) Accum. Prov. for Depr. Amort. Depl. (108-113,115, 119.1, 119.2)</t>
  </si>
  <si>
    <t xml:space="preserve">     Net Utility Plant ( Total of line 2 less 3)</t>
  </si>
  <si>
    <t>-</t>
  </si>
  <si>
    <t>OTHER PROPERTY AND INVESTMENTS</t>
  </si>
  <si>
    <t>Nonutility Property (121)</t>
  </si>
  <si>
    <t>(Less) Accum. Prov. for Depr. and Amort. (122)</t>
  </si>
  <si>
    <t>Investments in Associated Companies (123)</t>
  </si>
  <si>
    <t>Investment in Subsidiary Companies (123.1)</t>
  </si>
  <si>
    <t>Other Investments (124)</t>
  </si>
  <si>
    <t>Sinking Funds (125)</t>
  </si>
  <si>
    <t>Depreciation Funds (126)</t>
  </si>
  <si>
    <t>Other Special Funds (128)</t>
  </si>
  <si>
    <t xml:space="preserve">     TOTAL Other Property and Investments (Total of lines 6 thru 13)</t>
  </si>
  <si>
    <t>CURRENT AND ACCRUED ASSETS</t>
  </si>
  <si>
    <t>Cash (131)</t>
  </si>
  <si>
    <t>Interest Special Deposits (132)</t>
  </si>
  <si>
    <t>Dividend Special Deposits (133)</t>
  </si>
  <si>
    <t xml:space="preserve">used, the bases thereof should be set forth in a footnote. </t>
  </si>
  <si>
    <t xml:space="preserve">         (b) Bonds, debentures and other long-term debt.</t>
  </si>
  <si>
    <t xml:space="preserve">     acquired with liabilities assumed on pages 124-125.</t>
  </si>
  <si>
    <t xml:space="preserve">         (c) Include commercial paper.</t>
  </si>
  <si>
    <t xml:space="preserve">         (d) Identify separately such items as investments,</t>
  </si>
  <si>
    <t xml:space="preserve">         TOTAL Dividends Declared -- Preferred Stock (Acct. 437) (Total of lines 24 thru 28)</t>
  </si>
  <si>
    <t>Dividends Declared -- Common Stock (Account 438)</t>
  </si>
  <si>
    <t>250-251</t>
  </si>
  <si>
    <t>12-91</t>
  </si>
  <si>
    <t>16.  Give particulars (details) concerning any long-term debt</t>
  </si>
  <si>
    <t xml:space="preserve">                                                ______________________________________________</t>
  </si>
  <si>
    <t>Plant Acquisition Adjustments</t>
  </si>
  <si>
    <t>Pg 200, L 12, 13 (c)</t>
  </si>
  <si>
    <t>Accum. Gains &amp; Losses -</t>
  </si>
  <si>
    <t xml:space="preserve">      Utility Land &amp; Land Rights</t>
  </si>
  <si>
    <t>Pg 200, L 14 (c)</t>
  </si>
  <si>
    <t>Total Plant</t>
  </si>
  <si>
    <t>information will carry to other sheets in the file.</t>
  </si>
  <si>
    <t>Security Holders and Voting Powers</t>
  </si>
  <si>
    <t>106-107</t>
  </si>
  <si>
    <t xml:space="preserve">           Net  Utility Operating Income (Enter Total of</t>
  </si>
  <si>
    <t xml:space="preserve">     3. Where a net-of-tax rate for borrowed funds is used,</t>
  </si>
  <si>
    <t xml:space="preserve">types of construction, (e) basis of differentiation in rates for      </t>
  </si>
  <si>
    <t xml:space="preserve">TOTAL votes of security holders </t>
  </si>
  <si>
    <t xml:space="preserve">     listed below</t>
  </si>
  <si>
    <t>Page 106</t>
  </si>
  <si>
    <t>end of year for election of directors of</t>
  </si>
  <si>
    <t>the respondent and number of such</t>
  </si>
  <si>
    <t>votes cast by proxy.</t>
  </si>
  <si>
    <t>Total:</t>
  </si>
  <si>
    <t>By proxy:</t>
  </si>
  <si>
    <t xml:space="preserve">          5. TRANSMISSION &amp; DISTRIBUTION PLANT</t>
  </si>
  <si>
    <t>(340)  Land and Land Rights</t>
  </si>
  <si>
    <t>(340)</t>
  </si>
  <si>
    <t>(341)  Structures and Improvements</t>
  </si>
  <si>
    <t>(341)</t>
  </si>
  <si>
    <t>(342)  Distribution Reservoirs &amp; Standpipes</t>
  </si>
  <si>
    <t>(342)</t>
  </si>
  <si>
    <t>(343)  Transmission &amp; Distribution Mains</t>
  </si>
  <si>
    <t>(343)</t>
  </si>
  <si>
    <t>(344)  Fire Mains</t>
  </si>
  <si>
    <t>(344)</t>
  </si>
  <si>
    <t>(345)  Services</t>
  </si>
  <si>
    <t xml:space="preserve">          TOTAL (Enter Total of lines 3 thru 7) </t>
  </si>
  <si>
    <t>Leased to Others (104)</t>
  </si>
  <si>
    <t>Held for Future Use  (105)</t>
  </si>
  <si>
    <t>loss.  Include name of party acquiring the property (when</t>
  </si>
  <si>
    <t>number of such transactions disclosed in column (a).</t>
  </si>
  <si>
    <t>acquired by another utility or associated company) and the</t>
  </si>
  <si>
    <t>3. Give the date of Commission approval of journal entries in</t>
  </si>
  <si>
    <t>date transaction was completed.  Identify property by type:</t>
  </si>
  <si>
    <t>column (b), when approval is required.  Where approval is</t>
  </si>
  <si>
    <t>Leased, Held for Future Use, or Nonutility.</t>
  </si>
  <si>
    <t>required but has not been received, give explanation following</t>
  </si>
  <si>
    <t xml:space="preserve">      water plant in service, pages 202-205, column (d), excluding retirements of non-depreciable property.</t>
  </si>
  <si>
    <t>lines and columns provided.  In determining this segregation</t>
  </si>
  <si>
    <t>The amount reported on Line 9 less the amount on Line 10 should total the amount reported on Line 5 of Page 364.</t>
  </si>
  <si>
    <t xml:space="preserve">    Allowance for Other Funds Used During Construction (419.1)</t>
  </si>
  <si>
    <t xml:space="preserve">    Miscellaneous Nonoperating Income (421)</t>
  </si>
  <si>
    <t xml:space="preserve">    Gain in Disposition of Property (421.1)</t>
  </si>
  <si>
    <t>Page 365</t>
  </si>
  <si>
    <t>The data requested on Lines 1 through 12  are for the internal reserve, the establishment of which is required by the Commission's</t>
  </si>
  <si>
    <t>owner-ship, state the fact in a footnote, and give full particulars concerning</t>
  </si>
  <si>
    <t>respondent's title.</t>
  </si>
  <si>
    <t xml:space="preserve">2. In column (i) indicate whether some is high pressure, low pressure, </t>
  </si>
  <si>
    <t>or other characteristics.</t>
  </si>
  <si>
    <t>Open</t>
  </si>
  <si>
    <t>Dimensions</t>
  </si>
  <si>
    <t>Service</t>
  </si>
  <si>
    <t>of overflow</t>
  </si>
  <si>
    <t>Material</t>
  </si>
  <si>
    <t>ft..</t>
  </si>
  <si>
    <t xml:space="preserve">zone </t>
  </si>
  <si>
    <t>closed</t>
  </si>
  <si>
    <t>supplied</t>
  </si>
  <si>
    <t>Page 406</t>
  </si>
  <si>
    <t>MAINS</t>
  </si>
  <si>
    <t>concerning respondent's title.</t>
  </si>
  <si>
    <t>Length of Pipe to the nearest foot</t>
  </si>
  <si>
    <t>Total Length of Pipes</t>
  </si>
  <si>
    <t xml:space="preserve">Diameter </t>
  </si>
  <si>
    <t>Private</t>
  </si>
  <si>
    <t>Public</t>
  </si>
  <si>
    <t>of pipe</t>
  </si>
  <si>
    <t>Cast</t>
  </si>
  <si>
    <t>Wrought</t>
  </si>
  <si>
    <t>IMPORTANT CHANGES DURING THE YEAR</t>
  </si>
  <si>
    <t xml:space="preserve">   Give particulars (details) concerning the matters indicated</t>
  </si>
  <si>
    <t xml:space="preserve">   6.  Obligations incurred as a result of issuance of securities</t>
  </si>
  <si>
    <t>In certain instances, a portion of the OPEB internal reserve may not be subject to the accrual of interest (e.g., in the company's last rate</t>
  </si>
  <si>
    <t>case, a portion of the reserve may have been used as a rate base reduction).  Report on Line 12 the balance of the reserve, net of its</t>
  </si>
  <si>
    <t>Civic, Political and Related Activies, Expenditures for</t>
  </si>
  <si>
    <t xml:space="preserve">   - In Associated Companies</t>
  </si>
  <si>
    <t>Commission Expenses, Regulatory</t>
  </si>
  <si>
    <t xml:space="preserve">   - In Securities</t>
  </si>
  <si>
    <t xml:space="preserve">   - Other</t>
  </si>
  <si>
    <t>Compensation, Officers and Directors</t>
  </si>
  <si>
    <t xml:space="preserve">Construction Overhead Procedure, </t>
  </si>
  <si>
    <t xml:space="preserve">    General Description</t>
  </si>
  <si>
    <t>Meters, Customers</t>
  </si>
  <si>
    <t xml:space="preserve">1.     The completed original of this report form, properly filled out, shall be filed with </t>
  </si>
  <si>
    <t xml:space="preserve">the Public Service Commission, Albany, N.Y., on or before the 31st of March next following the end of </t>
  </si>
  <si>
    <t xml:space="preserve">the year to which the report applies.  At least one additional copy shall be retained in the files of </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</si>
  <si>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</si>
  <si>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</si>
  <si>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</si>
  <si>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 xml:space="preserve">     Percentage decrease in PBO for each 100 basis-point increase in the discount rate</t>
  </si>
  <si>
    <t xml:space="preserve">     Liability gain or (loss): {(6) x (7) x (8)} x 100 -- see instructions</t>
  </si>
  <si>
    <t>shall be understood to mean the reporting utility.</t>
  </si>
  <si>
    <t xml:space="preserve">4.     If the report is made for a period other than the calendar year, the period covered must be clearly </t>
  </si>
  <si>
    <t>104-105</t>
  </si>
  <si>
    <t>12-95</t>
  </si>
  <si>
    <t>List each note separately and state the purpose for which issued.  Show also in Column (a) date of</t>
  </si>
  <si>
    <t xml:space="preserve">  TOTAL Intangible Plant (Enter Total of lines 2, 3, and 4)</t>
  </si>
  <si>
    <t xml:space="preserve">          2. SOURCE OF SUPPLY PLANT</t>
  </si>
  <si>
    <t>(310)  Land and Land Rights</t>
  </si>
  <si>
    <t>(310)</t>
  </si>
  <si>
    <t>(311)  Structures and Improvements</t>
  </si>
  <si>
    <t>(311)</t>
  </si>
  <si>
    <t xml:space="preserve">          TOTALS (Accounts 460.1, 461.1)</t>
  </si>
  <si>
    <t xml:space="preserve">2.  Explain in a footnote any difference between the amount for book cost of plant retired, line 11, column (c), and that reported for </t>
  </si>
  <si>
    <t>to construction, depreciation, nor the rate base allowance related to capitalized OPEB costs) in the company's latest rate proceeding,</t>
  </si>
  <si>
    <t>adjusted to actual applicable sales as per the above Policy Statement.</t>
  </si>
  <si>
    <t>amounts to be reserved or appropriated as well as the totals</t>
  </si>
  <si>
    <t>propriation of retained earnings.</t>
  </si>
  <si>
    <t>eventually to be accumulated.</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</si>
  <si>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</si>
  <si>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</si>
  <si>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</si>
  <si>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</si>
  <si>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</si>
  <si>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Current and Projected Customer Growth Patterns.</t>
  </si>
  <si>
    <t>respective other paid-in capital accounts.  Provide a subheading for each account and show a total</t>
  </si>
  <si>
    <t>for the account, as well as total of all accounts for reconciliation with the balance sheet.</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</si>
  <si>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</si>
  <si>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</si>
  <si>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</si>
  <si>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</si>
  <si>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</si>
  <si>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</si>
  <si>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</si>
  <si>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</si>
  <si>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</si>
  <si>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 xml:space="preserve">of less than $1,000 may be grouped by classes within the </t>
  </si>
  <si>
    <t xml:space="preserve">         Respondent</t>
  </si>
  <si>
    <t>Un-</t>
  </si>
  <si>
    <t>Pump</t>
  </si>
  <si>
    <t>whom the franchise rights were acquired.  If acquired without</t>
  </si>
  <si>
    <t xml:space="preserve">   8.  State the estimated annual effect and nature of any im-</t>
  </si>
  <si>
    <t>the payment of consideration, state that fact.</t>
  </si>
  <si>
    <t>portant wage scale changes during the year.</t>
  </si>
  <si>
    <t xml:space="preserve">   2.  Acquisition of ownership in other companies by</t>
  </si>
  <si>
    <t xml:space="preserve">   9.  State briefly the status of any materially important legal</t>
  </si>
  <si>
    <t xml:space="preserve">     Noncash Charges (Credits) to Income:</t>
  </si>
  <si>
    <t>(Less) Reacquired Capital Stock (217)</t>
  </si>
  <si>
    <t xml:space="preserve">     TOTAL Proprietary Capital ( Total of lines 2 thru 12)</t>
  </si>
  <si>
    <t>LONG-TERM DEBT</t>
  </si>
  <si>
    <t>Bonds (221)</t>
  </si>
  <si>
    <t>(Less) Reacquired Bonds (222)</t>
  </si>
  <si>
    <t>Advances from Associated Companies (223)</t>
  </si>
  <si>
    <t>Other Long-Term Debt (224)</t>
  </si>
  <si>
    <t>Unamortized Premium on Long-Term Debt (225)</t>
  </si>
  <si>
    <t>2. Report in section B the rates used to compute amortization charges for water plant (Accounts 404 and 405).  State the basis used</t>
  </si>
  <si>
    <t>Plant Base</t>
  </si>
  <si>
    <t>Avg. Service</t>
  </si>
  <si>
    <t>Net Salvage</t>
  </si>
  <si>
    <t>Depr. Rates</t>
  </si>
  <si>
    <t>Mortality Curve</t>
  </si>
  <si>
    <t>Remaining</t>
  </si>
  <si>
    <t>to compute charges and whether any changes have been made in the basis or rates used from the preceding report year.</t>
  </si>
  <si>
    <t>(In thousands)</t>
  </si>
  <si>
    <t>Life</t>
  </si>
  <si>
    <t>(Percent)</t>
  </si>
  <si>
    <t>Type</t>
  </si>
  <si>
    <t xml:space="preserve">     accounts other than accrued and prepaid tax accounts.</t>
  </si>
  <si>
    <t>NYS Jurisdiction Internal Reserve Balance Subject to Accrual of Interest (net of tax)</t>
  </si>
  <si>
    <t>Date of Valuation for Amounts Reported on Lines 1 - 12.</t>
  </si>
  <si>
    <t>Discount Rate</t>
  </si>
  <si>
    <t>Expected Long-Term Rate of Return on Assets (Exterior Fund)</t>
  </si>
  <si>
    <t>Interest Rate Applied to NYS Jurisdiction Internal Reserve Balance</t>
  </si>
  <si>
    <t>NET PERIODIC OPEB COST</t>
  </si>
  <si>
    <t>Actual Return on Plan Assets [ (Gain) or Loss ]</t>
  </si>
  <si>
    <t>Amortization of (Gains) or Losses from Earlier Periods</t>
  </si>
  <si>
    <t>amounts were capitalized during the year, listing Account</t>
  </si>
  <si>
    <t>such amounts identified by "Est."</t>
  </si>
  <si>
    <t xml:space="preserve">  during the year.  Report also support given to others during the</t>
  </si>
  <si>
    <t xml:space="preserve">  describing the specific area of R &amp; D (such as safety,</t>
  </si>
  <si>
    <t xml:space="preserve">   Net Cash From Financing Activities</t>
  </si>
  <si>
    <t>Net Increase/(Decrease) In Cash Equivalents</t>
  </si>
  <si>
    <t>Cash &amp; Cash Equivalents At Beginning Of Year</t>
  </si>
  <si>
    <t>Pg 123, L 85 (b)</t>
  </si>
  <si>
    <t>Cash &amp; Cash Equivalents At End Of Year</t>
  </si>
  <si>
    <t>SALES FOR RESALE AND PURCHASED WATER (Account 466 and 602)</t>
  </si>
  <si>
    <t>1. Give below the particulars called for concerning each prepayment.</t>
  </si>
  <si>
    <t>2. Minor items may be grouped by classes, showing number of such items.</t>
  </si>
  <si>
    <t xml:space="preserve">End of Year </t>
  </si>
  <si>
    <t>Nature of Prepayment</t>
  </si>
  <si>
    <t>Prepaid insurance</t>
  </si>
  <si>
    <t>Prepaid rents</t>
  </si>
  <si>
    <t>Prepaid interest</t>
  </si>
  <si>
    <t xml:space="preserve">       a. The chart must show the relationship between the utility and the affiliates.</t>
  </si>
  <si>
    <t>3.  If the respondent has two or more distribution systems, the entries</t>
  </si>
  <si>
    <t>in stock during the year, and also the information called for concerning meters</t>
  </si>
  <si>
    <t xml:space="preserve">hereunder should be identified with the system of which the meters </t>
  </si>
  <si>
    <t>owned by customers.</t>
  </si>
  <si>
    <t>form a part.</t>
  </si>
  <si>
    <t>2.  Under type, classify them as Displacement, Current, Compound, and Fire service.</t>
  </si>
  <si>
    <t>Owned by Company</t>
  </si>
  <si>
    <t>Size</t>
  </si>
  <si>
    <t>Annual</t>
  </si>
  <si>
    <t>Seasonal</t>
  </si>
  <si>
    <t>In stock</t>
  </si>
  <si>
    <t>Mid-season</t>
  </si>
  <si>
    <t xml:space="preserve">at end of </t>
  </si>
  <si>
    <t>Interest Charges</t>
  </si>
  <si>
    <t>Net Income</t>
  </si>
  <si>
    <t>FOOTNOTES</t>
  </si>
  <si>
    <t>Page 112</t>
  </si>
  <si>
    <t xml:space="preserve">RECONCILIATION BETWEEN FERC, PSC AND STOCKHOLDER'S </t>
  </si>
  <si>
    <t>Operating Activities</t>
  </si>
  <si>
    <t>Investing Activities</t>
  </si>
  <si>
    <t>Financing Activities</t>
  </si>
  <si>
    <t>Report below information applicable to Account 255.  Where appropriate, segregate the balances and transactions</t>
  </si>
  <si>
    <t>by utility and nonutility operations.  Explain by footnote any correction adjustments to the account  balance shown in</t>
  </si>
  <si>
    <t>column (g).  Include in column (i) the average period over which the tax credits are amortized.</t>
  </si>
  <si>
    <t xml:space="preserve">Uniform Systems of Accounts prescribed by this Commission.  Whenever the term respondent is used, it </t>
  </si>
  <si>
    <t xml:space="preserve">  given, for the respective income deduction and interest</t>
  </si>
  <si>
    <t xml:space="preserve">115 Accumulated Provision for Amortization of </t>
  </si>
  <si>
    <t xml:space="preserve">    Plant Acquisition Adjustments</t>
  </si>
  <si>
    <t>118.2 Other Utility Plant</t>
  </si>
  <si>
    <t>119.2 Accumulated Provision for Depreciation and</t>
  </si>
  <si>
    <t xml:space="preserve">            Amortization of Other Utility Plant</t>
  </si>
  <si>
    <t>Page 204</t>
  </si>
  <si>
    <t>Page 205</t>
  </si>
  <si>
    <t>CONSTRUCTION WORK IN PROGRESS (Account 107)</t>
  </si>
  <si>
    <t xml:space="preserve">1. For each department and common plant in service, report below descriptions and balances at </t>
  </si>
  <si>
    <t>listed in column (a).  If plant mortality studies are prepared to assist in estimating average service lives, show in column (f)</t>
  </si>
  <si>
    <t>the type mortality curve selected as most appropriate for the account and in column (g), if available, the weighted average</t>
  </si>
  <si>
    <t>grouped is shown).</t>
  </si>
  <si>
    <t>Page 313</t>
  </si>
  <si>
    <t>RECONCILIATION OF REPORTED NET INCOME WITH TAXABLE INCOME FOR FEDERAL INCOME TAXES</t>
  </si>
  <si>
    <t xml:space="preserve">Report the reconciliation of reported net income for the year with taxable income used in computing Federal income </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</si>
  <si>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</si>
  <si>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</si>
  <si>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</si>
  <si>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2.  On page 208 furnish information concerning construction overheads.</t>
  </si>
  <si>
    <t>standing in the hands of the general public where the options,</t>
  </si>
  <si>
    <t xml:space="preserve">   2.  If any security other than stock carries voting rights, </t>
  </si>
  <si>
    <t>4.  The identification of each class of preferred stock should show the dividend rate and whether the dividends are cumulative</t>
  </si>
  <si>
    <t>Deferred Credits</t>
  </si>
  <si>
    <t>Page 261</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</si>
  <si>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</si>
  <si>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</si>
  <si>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</si>
  <si>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</si>
  <si>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</si>
  <si>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</si>
  <si>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</si>
  <si>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</si>
  <si>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</si>
  <si>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</si>
  <si>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</si>
  <si>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Pg 118, L 52 (c)</t>
  </si>
  <si>
    <t xml:space="preserve">          Income Available</t>
  </si>
  <si>
    <t xml:space="preserve">  5.  If the notes to financial statements relating to the </t>
  </si>
  <si>
    <t xml:space="preserve">gent assets or liabilities existing at end of year, including a </t>
  </si>
  <si>
    <t xml:space="preserve">respondent company appearing in the annual report to the </t>
  </si>
  <si>
    <t xml:space="preserve">  Provide a subheading for each account and show a</t>
  </si>
  <si>
    <t xml:space="preserve">  cost of property classified as nonutility operations should</t>
  </si>
  <si>
    <t xml:space="preserve">   4.  State the classes of utility and other services furnished by respondent during the year</t>
  </si>
  <si>
    <t>in each State in which the respondent operated.</t>
  </si>
  <si>
    <t xml:space="preserve">                   - Paid-in-Capital</t>
  </si>
  <si>
    <t xml:space="preserve">     Credit:</t>
  </si>
  <si>
    <t xml:space="preserve">               discounts are forfeited.</t>
  </si>
  <si>
    <t>Total Water Operating Revenues</t>
  </si>
  <si>
    <t>Page 300</t>
  </si>
  <si>
    <t>SALES OF WATER BY RATE SCHEDULES</t>
  </si>
  <si>
    <t xml:space="preserve">     1.    Report below for each rate schedule in effect during</t>
  </si>
  <si>
    <t xml:space="preserve">     3.    Where the same customers are served under more than</t>
  </si>
  <si>
    <t>Title of Account</t>
  </si>
  <si>
    <t>Saving the File</t>
  </si>
  <si>
    <t>PLAN  (1)</t>
  </si>
  <si>
    <t>Plant</t>
  </si>
  <si>
    <t>(1) ___   Yes……..Enter the date when such independent accountant was initially engaged:</t>
  </si>
  <si>
    <t>Give particulars of any notes pledged or discounted, also of any collateral held as guarantee of payment of any note or account.</t>
  </si>
  <si>
    <t>End of</t>
  </si>
  <si>
    <t>Interest</t>
  </si>
  <si>
    <t>7.     If the utility conducts operations both within and without the State of New York, data should be</t>
  </si>
  <si>
    <t xml:space="preserve">reported so that there will be shown the quantities of commodities sold within this State, and </t>
  </si>
  <si>
    <t xml:space="preserve">(separately by accounts) the operating revenues from sources within this State, the operating revenue </t>
  </si>
  <si>
    <t>deductions applicable thereto and the plant investment as of the end of the year within this State.</t>
  </si>
  <si>
    <t>8.     All entries shall be made in black or dark blue except those of a contrary or opposite nature, which</t>
  </si>
  <si>
    <t xml:space="preserve">should be made in red or enclosed in parentheses.  Inserts, if any, should be appropriately identified </t>
  </si>
  <si>
    <t>with the schedules to which they relate.</t>
  </si>
  <si>
    <t>9.     Insert the initials of the reporting utility and the year which the report covers in the space</t>
  </si>
  <si>
    <t>provided on each page.</t>
  </si>
  <si>
    <t>10.   Cents are to be omitted on all schedules except where they apply to averages and figures per unit</t>
  </si>
  <si>
    <t>where cents are important.  The amounts shown on all supporting schedules shall agree with the item</t>
  </si>
  <si>
    <t>in the statement they support.</t>
  </si>
  <si>
    <t>NYPSC 347-97</t>
  </si>
  <si>
    <t>{Home}</t>
  </si>
  <si>
    <t>Pg 122, L 32 (b)</t>
  </si>
  <si>
    <t>Acquisition Of Other Non-Current Assets</t>
  </si>
  <si>
    <t>Pg 122, L 34=&gt;36 (b)</t>
  </si>
  <si>
    <t>Investments In &amp; Advances to Affiliates.</t>
  </si>
  <si>
    <t>Pg 122, L 37 (b)</t>
  </si>
  <si>
    <t>Contributions &amp;  Advances from Affiliates</t>
  </si>
  <si>
    <t>Pg 122, L 38 (b)</t>
  </si>
  <si>
    <t>Net Proceeds - Sale Or Disposition Of:</t>
  </si>
  <si>
    <t xml:space="preserve">  Property, Plant &amp; Equipment</t>
  </si>
  <si>
    <t>issues which were redeemed in prior years.</t>
  </si>
  <si>
    <t>including name of pledgee and purpose of the pledge.</t>
  </si>
  <si>
    <t>Reacquired Bonds, 223, Advances from Associated Companies,</t>
  </si>
  <si>
    <t>7.  In column (c) show the expense, premium or discount with</t>
  </si>
  <si>
    <t>11.  Explain any debits and credits other than amortiza-</t>
  </si>
  <si>
    <t>SPECIAL DEPOSITS (Accounts 132, 133, 134)</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</si>
  <si>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</si>
  <si>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</si>
  <si>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</si>
  <si>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associated with issues redeemed during the year.  Also, give in</t>
  </si>
  <si>
    <t xml:space="preserve">Commission authorization numbers and dates.  </t>
  </si>
  <si>
    <t>Collection of Accounts Written Off</t>
  </si>
  <si>
    <t>Balance End of Year</t>
  </si>
  <si>
    <t>4. Summarize the collection and write-off practices applied to overdue customers' accounts.</t>
  </si>
  <si>
    <t>Page 213</t>
  </si>
  <si>
    <t>RECEIVABLES FROM ASSOCIATED COMPANIES (Accounts 145, 146)</t>
  </si>
  <si>
    <t>Describe the actual consideration given therefor and state from</t>
  </si>
  <si>
    <t>amendments.</t>
  </si>
  <si>
    <t>Taxes Applic. to Other Income and Deductions</t>
  </si>
  <si>
    <t xml:space="preserve">Pension Related or Other Funds or Credits this Commission Directed the Company </t>
  </si>
  <si>
    <t>TOTAL SOURCE OF SUPPLY EXPENSE</t>
  </si>
  <si>
    <t>2.  PUMPING  EXPENSES</t>
  </si>
  <si>
    <t>4.  Show separately interest credits under a sinking fund or similar method of depreciation accounting.</t>
  </si>
  <si>
    <t>PREPAYMENTS (ACCOUNT 165)</t>
  </si>
  <si>
    <t xml:space="preserve">      or purchaser, and date of transaction.  If proposed journal entries have been filed with the Commission as required by the Uniform</t>
  </si>
  <si>
    <t xml:space="preserve">      System of Accounts, give also the date of such filing.</t>
  </si>
  <si>
    <t>Beginning of Year</t>
  </si>
  <si>
    <t>Addition</t>
  </si>
  <si>
    <t>Retirements</t>
  </si>
  <si>
    <t>Transfers</t>
  </si>
  <si>
    <t xml:space="preserve">          1. INTANGIBLE PLANT</t>
  </si>
  <si>
    <t>(301)  Organization</t>
  </si>
  <si>
    <t>(301)</t>
  </si>
  <si>
    <t>(302)  Franchises and Consents</t>
  </si>
  <si>
    <t>(302)</t>
  </si>
  <si>
    <t>(303)  Miscellaneous Intangible Plant</t>
  </si>
  <si>
    <t>(303)</t>
  </si>
  <si>
    <t xml:space="preserve">       Nonoperating Rental Income (418)</t>
  </si>
  <si>
    <t xml:space="preserve">       Equity in Earnings of Subsidiary Companies</t>
  </si>
  <si>
    <t xml:space="preserve">    Interest and Dividend Income (419)</t>
  </si>
  <si>
    <t xml:space="preserve">      rate of each, cost to respondent, number of shares or principal amount, and book cost at end of year.</t>
  </si>
  <si>
    <t>Balance</t>
  </si>
  <si>
    <t>Name of Fund and trustee if any</t>
  </si>
  <si>
    <t xml:space="preserve">Fair Value of Plan Assets at End of the Period </t>
  </si>
  <si>
    <t>*  Specify the source of any amount reported on Line 4.</t>
  </si>
  <si>
    <t>** Specify the type and amount of any expenses reported on Line 8.</t>
  </si>
  <si>
    <t>quantities treated by each process, and the chemicals used in connection therewith.</t>
  </si>
  <si>
    <t xml:space="preserve">   4.  If certain quantities of water are subject to more than one method of treatment,</t>
  </si>
  <si>
    <t xml:space="preserve">   2. If respondent has two or more treatment plants, show the information </t>
  </si>
  <si>
    <t xml:space="preserve">    TOTAL (Account 283)(Total of 30 and 31)</t>
  </si>
  <si>
    <t xml:space="preserve">   </t>
  </si>
  <si>
    <t>TOTAL (Accounts 281, 282, 283)</t>
  </si>
  <si>
    <t xml:space="preserve">  Water</t>
  </si>
  <si>
    <t xml:space="preserve">     TOTAL</t>
  </si>
  <si>
    <t>Page 264</t>
  </si>
  <si>
    <t>Page 265</t>
  </si>
  <si>
    <t>If applicable, see insert pages below:</t>
  </si>
  <si>
    <t>TOTAL OPERATION</t>
  </si>
  <si>
    <t>Page 307</t>
  </si>
  <si>
    <t>MAINTENANCE OF WATER TREATMENT EQUIPMENT</t>
  </si>
  <si>
    <t>TOTAL WATER TREATMENT EXPENSES</t>
  </si>
  <si>
    <t>4. TRANSMISSION AND DISTRIBUTION  EXPENSES</t>
  </si>
  <si>
    <t>STORAGE FACILITIES EXPENSE</t>
  </si>
  <si>
    <t>TRANSMISSION AND DISTRIBUTION LINE EXPENSES</t>
  </si>
  <si>
    <t>METER EXPENSES</t>
  </si>
  <si>
    <t>CUSTOMER INSTALLATIONS EXPENSE</t>
  </si>
  <si>
    <t>MISC EXPENSES</t>
  </si>
  <si>
    <t>meets the requirements of the above instructions.  For electronic reporting purposes complete line 27 and provide the</t>
  </si>
  <si>
    <t>substitute page in the context of a footnote.</t>
  </si>
  <si>
    <t>Particulars (Details)</t>
  </si>
  <si>
    <t>Net Income for the Year (Page 118)</t>
  </si>
  <si>
    <t>On lines 1-21 report the terms of the Pension Plan for the holding company or parent company; on lines 22-32 report</t>
  </si>
  <si>
    <t>MANAGEMENT CHARGES</t>
  </si>
  <si>
    <t xml:space="preserve">      3            0                 13        </t>
  </si>
  <si>
    <t xml:space="preserve">      0            0                   8        </t>
  </si>
  <si>
    <t xml:space="preserve">      0            0                   1        </t>
  </si>
  <si>
    <t xml:space="preserve">         Less Allowance for Other Funds Used During Construction</t>
  </si>
  <si>
    <t>FOR YEAR</t>
  </si>
  <si>
    <t>TOTALS (ACCOUNT 233)</t>
  </si>
  <si>
    <t>TOTALS (ACCOUNT 234)</t>
  </si>
  <si>
    <t>Page 255</t>
  </si>
  <si>
    <t>Policy Statement (issued January 15, 1993), in Case 92-M-1005.</t>
  </si>
  <si>
    <t>In column (b) report all depreciable plant balances to which rates are applied showing subtotals by functional classifications</t>
  </si>
  <si>
    <t>Long Island Water</t>
  </si>
  <si>
    <t>Description</t>
  </si>
  <si>
    <t>USOA</t>
  </si>
  <si>
    <t>Adjustments</t>
  </si>
  <si>
    <t>Eliminations</t>
  </si>
  <si>
    <t>Ref</t>
  </si>
  <si>
    <t>Report</t>
  </si>
  <si>
    <t>Balance Sheet</t>
  </si>
  <si>
    <t>Assets</t>
  </si>
  <si>
    <t xml:space="preserve">  Total Net Utility Plant</t>
  </si>
  <si>
    <t xml:space="preserve">  Other Property &amp; Investments</t>
  </si>
  <si>
    <t xml:space="preserve">  Current Assets</t>
  </si>
  <si>
    <t xml:space="preserve">  Deferred Debits</t>
  </si>
  <si>
    <t>Liabilities &amp; Capital</t>
  </si>
  <si>
    <t xml:space="preserve">  Proprietary Capital</t>
  </si>
  <si>
    <t xml:space="preserve">  Long Term Debt</t>
  </si>
  <si>
    <t>For notes receivable list each note separately and state purpose for which received.  Show also in column (a) date of note, date</t>
  </si>
  <si>
    <t>of maturity and interest rate.</t>
  </si>
  <si>
    <t>4.</t>
  </si>
  <si>
    <t>If any note was received in satisfaction of an open account, state the period covered by such open account.</t>
  </si>
  <si>
    <t>5.</t>
  </si>
  <si>
    <t xml:space="preserve">   Amortization  (112, 119.1,  119.2)</t>
  </si>
  <si>
    <t xml:space="preserve">          TOTAL Leased to Others (Enter Total of lines 25 and 26)</t>
  </si>
  <si>
    <t xml:space="preserve">     to Use for OPEB Purposes</t>
  </si>
  <si>
    <t>Advance</t>
  </si>
  <si>
    <t>In.</t>
  </si>
  <si>
    <t>In Use</t>
  </si>
  <si>
    <t>Draw down</t>
  </si>
  <si>
    <t>(city, village or town)</t>
  </si>
  <si>
    <t>develop-</t>
  </si>
  <si>
    <t>(ground</t>
  </si>
  <si>
    <t>(driven,</t>
  </si>
  <si>
    <t>diameter</t>
  </si>
  <si>
    <t xml:space="preserve">Below </t>
  </si>
  <si>
    <t xml:space="preserve">Method of </t>
  </si>
  <si>
    <t>daily yield,</t>
  </si>
  <si>
    <t xml:space="preserve">and designation of </t>
  </si>
  <si>
    <t>ment</t>
  </si>
  <si>
    <t>ion</t>
  </si>
  <si>
    <t>each</t>
  </si>
  <si>
    <t>surface)</t>
  </si>
  <si>
    <t>dug</t>
  </si>
  <si>
    <t>of well</t>
  </si>
  <si>
    <t>surface not.</t>
  </si>
  <si>
    <t xml:space="preserve">    Cash Outflows for Construction </t>
  </si>
  <si>
    <t>CWIP as a % of Plant</t>
  </si>
  <si>
    <t>5 Year Book Source</t>
  </si>
  <si>
    <t>Current Assets</t>
  </si>
  <si>
    <t>Pg 1, L 13</t>
  </si>
  <si>
    <t>Current Liabilities</t>
  </si>
  <si>
    <t>DISTRIBUTION OF TAXES CHARGED (Show utility dept. where applicable and acct. charged.)</t>
  </si>
  <si>
    <t>Prepaid Taxes</t>
  </si>
  <si>
    <t>Kind of Tax</t>
  </si>
  <si>
    <t>Taxes Accrued</t>
  </si>
  <si>
    <t>(Include in</t>
  </si>
  <si>
    <t>Taxes Charged</t>
  </si>
  <si>
    <t>Taxes Paid</t>
  </si>
  <si>
    <t>Particulars Concerning Certain Other Income Accounts</t>
  </si>
  <si>
    <t>332</t>
  </si>
  <si>
    <t>316</t>
  </si>
  <si>
    <t>Gain and Loss on Disposition of Property</t>
  </si>
  <si>
    <t>317</t>
  </si>
  <si>
    <t>Particulars Concerning Certain Income Deduction and</t>
  </si>
  <si>
    <t xml:space="preserve">  Interest Charges Accounts</t>
  </si>
  <si>
    <t>340</t>
  </si>
  <si>
    <t>Expenditures, Outstanding at the end of the year.</t>
  </si>
  <si>
    <t xml:space="preserve">  Uniform System of Accounts.)</t>
  </si>
  <si>
    <t xml:space="preserve">  2.  Indicate in column (a) the class of plant or operating function</t>
  </si>
  <si>
    <t xml:space="preserve">  for which the project was undertaken, if payments were made in</t>
  </si>
  <si>
    <t>expiration dates, and other material information relating to</t>
  </si>
  <si>
    <t xml:space="preserve">become vested with voting rights, then show such 10 </t>
  </si>
  <si>
    <t>Page 121</t>
  </si>
  <si>
    <t>STATEMENT OF CASH FLOWS</t>
  </si>
  <si>
    <t xml:space="preserve">  1.  If the notes to the cash flow statement in the respondents</t>
  </si>
  <si>
    <t xml:space="preserve">  3.  Operating Activities -- Other:  Include gains and losses</t>
  </si>
  <si>
    <t xml:space="preserve">  (c) Gain on Resale or Cancellation of Reacquired Capital Stock (Account 210) - Report balance at</t>
  </si>
  <si>
    <t xml:space="preserve">beginning of year, credits, debits, and balance at end of year with a designation of the nature of </t>
  </si>
  <si>
    <t xml:space="preserve">Preferred Stock Subscribed, show the subscription price and      </t>
  </si>
  <si>
    <t>4. For Premium on Account 207, Capital Stock, designate</t>
  </si>
  <si>
    <t xml:space="preserve">the balance due on each class at the end of year.              </t>
  </si>
  <si>
    <t>with a double asterisk any amounts representing the excess</t>
  </si>
  <si>
    <t>Account 430, Interest on Debt to Associated Companies.</t>
  </si>
  <si>
    <t>of associated companies from which advances were received.</t>
  </si>
  <si>
    <t>The amount reported on Line 24 is to include the amortization of gains and losses arising from changes in</t>
  </si>
  <si>
    <t>assumptions.</t>
  </si>
  <si>
    <t>options made during the reporting year.  Quantify the effects of each revision on each of the amounts reported on</t>
  </si>
  <si>
    <t>Page **.  Use a separate insert sheet if more space is necessary.</t>
  </si>
  <si>
    <t>Page 363</t>
  </si>
  <si>
    <t>ANALYSIS OF OPEB COSTS, FUNDING AND DEFERRALS  (Continued)</t>
  </si>
  <si>
    <t>Company</t>
  </si>
  <si>
    <t>ANALYSIS OF OPEB COSTS</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</si>
  <si>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</si>
  <si>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</si>
  <si>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</si>
  <si>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depreciation, rents, amortization and net income, before</t>
  </si>
  <si>
    <t>grouped.</t>
  </si>
  <si>
    <t>Income from Nonutility Operations (Accounts 417 and 417.1)</t>
  </si>
  <si>
    <t>Miscellaneous Nonoperating Income (Account 421)</t>
  </si>
  <si>
    <t>Page 316</t>
  </si>
  <si>
    <t>GAIN OR LOSS ON DISPOSITION OF PROPERTY  (Accounts421.1 and 421.2)</t>
  </si>
  <si>
    <t>1. Give a brief description of property creating the gain or</t>
  </si>
  <si>
    <t>Water Treatment System/Treatment Process</t>
  </si>
  <si>
    <t>405</t>
  </si>
  <si>
    <t>Distribution Reservoirs and Stand Pipes</t>
  </si>
  <si>
    <t>406</t>
  </si>
  <si>
    <t>Mains</t>
  </si>
  <si>
    <t>407-408</t>
  </si>
  <si>
    <t>Service Pipes</t>
  </si>
  <si>
    <t>409</t>
  </si>
  <si>
    <t>Customer Meters</t>
  </si>
  <si>
    <t>410</t>
  </si>
  <si>
    <t>Fire Hydrants</t>
  </si>
  <si>
    <t>411</t>
  </si>
  <si>
    <t>Verification</t>
  </si>
  <si>
    <t>Index</t>
  </si>
  <si>
    <t>{Set "Print-Margin-Left";".5in"}</t>
  </si>
  <si>
    <t xml:space="preserve">4. In column (i), assign a designation no. or letter to each </t>
  </si>
  <si>
    <t xml:space="preserve">*  If electric is used, give name of the company from which purchased.  Where station is serving two </t>
  </si>
  <si>
    <t>Total Taxes</t>
  </si>
  <si>
    <t>Net Income (after taxes)</t>
  </si>
  <si>
    <t>Page 315</t>
  </si>
  <si>
    <t>8.  For each amount comprising the reported balance and changes in Account 102, state the property purchased or sold, name of vendor</t>
  </si>
  <si>
    <t xml:space="preserve">       Revenues From Merchandising, Jobbing and Contract Work (415)</t>
  </si>
  <si>
    <t>VOTING SECURITIES</t>
  </si>
  <si>
    <t>Number of votes as of (date):</t>
  </si>
  <si>
    <t>classifications, amortization of limited-term water Plant (Account 404); and (c) Amortization of Other Water Plant (Account 405).</t>
  </si>
  <si>
    <t>Depreciable</t>
  </si>
  <si>
    <t>Estimated</t>
  </si>
  <si>
    <t>Applied</t>
  </si>
  <si>
    <t>1.  Report below water operating revenues for the year for each account.</t>
  </si>
  <si>
    <t xml:space="preserve">    TOTAL Current and Accrued Assets (Enter Total of lines 16 thru 33)</t>
  </si>
  <si>
    <t>DEFERRED DEBITS</t>
  </si>
  <si>
    <t>Unamortized Debt Expense (181)</t>
  </si>
  <si>
    <t>Extraordinary Property Losses (182)</t>
  </si>
  <si>
    <t>static</t>
  </si>
  <si>
    <t>at G.P.M.</t>
  </si>
  <si>
    <t>thousand</t>
  </si>
  <si>
    <t>system</t>
  </si>
  <si>
    <t>type</t>
  </si>
  <si>
    <t>ft.)*</t>
  </si>
  <si>
    <t xml:space="preserve">          Total Other Property and Investments</t>
  </si>
  <si>
    <t>Formula</t>
  </si>
  <si>
    <t>Cash and Cash Equivalents</t>
  </si>
  <si>
    <t>Pg 114, L 16=&gt;21 (d)</t>
  </si>
  <si>
    <t>Give also a brief explanation of any dividends in arrears</t>
  </si>
  <si>
    <t>on cumulative preferred stock.</t>
  </si>
  <si>
    <t xml:space="preserve">          Total Sales of Water</t>
  </si>
  <si>
    <t>AVERAGE CUSTOMERS PER MONTH</t>
  </si>
  <si>
    <t>Pg 300, L 2 (h)</t>
  </si>
  <si>
    <t>Pg 300, L 3, 4 (h)</t>
  </si>
  <si>
    <t>Pg 300, L 5, 6 (h)</t>
  </si>
  <si>
    <t>Pg 300, L 9 (h)</t>
  </si>
  <si>
    <t>Pg 300, L 7, 8, 10 (h)</t>
  </si>
  <si>
    <t>Description (See Instructions for Explanations of Codes)</t>
  </si>
  <si>
    <t>Amounts</t>
  </si>
  <si>
    <t>highest voting powers in the respondent, and state the</t>
  </si>
  <si>
    <t>or contingent; if contingent, describe the contingency.</t>
  </si>
  <si>
    <t xml:space="preserve">interests in the trust.  If the stock book was not closed or a </t>
  </si>
  <si>
    <t>warrants, or rights outstanding at the end of the year for</t>
  </si>
  <si>
    <t>list of stockholders was not compiled within one year prior</t>
  </si>
  <si>
    <t>gals</t>
  </si>
  <si>
    <t>dry year</t>
  </si>
  <si>
    <t>daily</t>
  </si>
  <si>
    <t>(r)</t>
  </si>
  <si>
    <t>(s)</t>
  </si>
  <si>
    <t>(t)</t>
  </si>
  <si>
    <t>(u)</t>
  </si>
  <si>
    <t>(v)</t>
  </si>
  <si>
    <t>(w)</t>
  </si>
  <si>
    <t>(x)</t>
  </si>
  <si>
    <t>(y)</t>
  </si>
  <si>
    <t>(z)</t>
  </si>
  <si>
    <t>Page 401</t>
  </si>
  <si>
    <t>If the event involves the purchase of an annuity contract(s), state whether they are participating or nonparticipating</t>
  </si>
  <si>
    <t xml:space="preserve">         TOTAL Dividends Declared -- Common Stock (Acct. 438) (Total of lines 31 thru 35)</t>
  </si>
  <si>
    <t>Transfers from Acct. 216.1, Unappropriated Undistributed Subsidiary Earnings</t>
  </si>
  <si>
    <t xml:space="preserve">   revenues if, after the refund is allocated among the gas, electric and steam departments in a manner</t>
  </si>
  <si>
    <t xml:space="preserve">Provide separate totals for Accounts 233, Notes Payable to Associated Companies, and 234, Accounts </t>
  </si>
  <si>
    <t>Payable to Associated Companies.</t>
  </si>
  <si>
    <t>Gain on Disposition of Property:</t>
  </si>
  <si>
    <t>TOTAL GAIN</t>
  </si>
  <si>
    <t>Loss on Disposition of Property:</t>
  </si>
  <si>
    <t>TOTAL LOSS</t>
  </si>
  <si>
    <t>Page 317</t>
  </si>
  <si>
    <t>PARTICULARS CONCERNING CERTAIN INCOME DEDUCTIONS AND INTEREST CHARGES ACCOUNTS</t>
  </si>
  <si>
    <t xml:space="preserve">     2.  At Other (Specify), include deferrals relating to other income and deductions.</t>
  </si>
  <si>
    <t xml:space="preserve">   Balance at</t>
  </si>
  <si>
    <t>Account Subdivisions</t>
  </si>
  <si>
    <t>1987 to Current Vintage Yr. Assets/Liabs.</t>
  </si>
  <si>
    <t>Average Remaining Amortization Period for:</t>
  </si>
  <si>
    <t>Protected Excess Deferred FIT Balance</t>
  </si>
  <si>
    <t>302-304</t>
  </si>
  <si>
    <t xml:space="preserve">authorization, as appropriate, and the amount of obligation or </t>
  </si>
  <si>
    <t>elsewhere in the report, make a reference to the schedule in</t>
  </si>
  <si>
    <t>guarantee.</t>
  </si>
  <si>
    <t>which it appears.</t>
  </si>
  <si>
    <t xml:space="preserve">   7.  Changes in articles of incorporation or amendments to</t>
  </si>
  <si>
    <t xml:space="preserve">   1.  Changes in and important additions to franchise rights:</t>
  </si>
  <si>
    <t>charter:  Explain the nature and purpose of such changes or</t>
  </si>
  <si>
    <t xml:space="preserve">FIRE DATA          </t>
  </si>
  <si>
    <t xml:space="preserve">  Date of largest fire damage during year</t>
  </si>
  <si>
    <t xml:space="preserve">  Number of 250 g.p.m. fire streams used</t>
  </si>
  <si>
    <t xml:space="preserve">  Duration of maximum fire draft (hrs.)</t>
  </si>
  <si>
    <t xml:space="preserve">  Number of hydrants used.</t>
  </si>
  <si>
    <t xml:space="preserve">If the respondent's name is long, the "Year ended December 31, 19__" may over pass </t>
  </si>
  <si>
    <t>Excess/Deficient Deferred Federal Income Taxes</t>
  </si>
  <si>
    <t>266</t>
  </si>
  <si>
    <t>Temporary Income Tax Differences</t>
  </si>
  <si>
    <t>267</t>
  </si>
  <si>
    <t>Income Account Supporting Schedules</t>
  </si>
  <si>
    <t>Water Operating Revenues</t>
  </si>
  <si>
    <t>300-301</t>
  </si>
  <si>
    <t>300</t>
  </si>
  <si>
    <t>Sales of Water by Rate Schedule</t>
  </si>
  <si>
    <t>301</t>
  </si>
  <si>
    <t>Sales of Water by Municipality</t>
  </si>
  <si>
    <t>304</t>
  </si>
  <si>
    <t xml:space="preserve">  Average daily for each pump  (gals.…T.......)</t>
  </si>
  <si>
    <t>..…T......gals.</t>
  </si>
  <si>
    <t xml:space="preserve">  Blended Phosphates</t>
  </si>
  <si>
    <t xml:space="preserve">  Sodium Hydroxide</t>
  </si>
  <si>
    <t>lbs</t>
  </si>
  <si>
    <t>gal</t>
  </si>
  <si>
    <t>Elevated Tank</t>
  </si>
  <si>
    <t>I am familiar with the preparation of the foregoing report know generally the contents thereof.  The said report which</t>
  </si>
  <si>
    <t xml:space="preserve">                                            (Here insert exact identification of the sections and pages comprising this report)</t>
  </si>
  <si>
    <t>Other Income and Deductions</t>
  </si>
  <si>
    <t>1. Show the requested information concerning surface water supply.  In the lower section of</t>
  </si>
  <si>
    <t>state that fact in a footnote, and give full particulars concerning respondent's title.</t>
  </si>
  <si>
    <t>the sechedule insert in "Designation"column some letter or other symbol which will identify</t>
  </si>
  <si>
    <t>Report on line 1 the actuarial present value of benefits determined as of a specific date during the calendar year according</t>
  </si>
  <si>
    <t xml:space="preserve">       (Less) Costs and Exp. of Merchandising, Job. &amp; Contract Work (416)</t>
  </si>
  <si>
    <t xml:space="preserve">  charges accounts.  Provide a subheading for each</t>
  </si>
  <si>
    <t>above subaccounts if the number of items so grouped</t>
  </si>
  <si>
    <t xml:space="preserve">  account and a total for the account.  Additional columns</t>
  </si>
  <si>
    <t>is shown.</t>
  </si>
  <si>
    <t>Report on Line 9 the expected long-term return on plan assets.</t>
  </si>
  <si>
    <t>Unrecognized Gains or (Losses)</t>
  </si>
  <si>
    <t>7.</t>
  </si>
  <si>
    <t>Report on line 14 the net asset gain or loss deferred during the reporting year for later recognition.  Do not include in this</t>
  </si>
  <si>
    <t>Materially important transactions.</t>
  </si>
  <si>
    <t>Account 411.2</t>
  </si>
  <si>
    <t>Credited</t>
  </si>
  <si>
    <t>Debited</t>
  </si>
  <si>
    <t>Accelerated Amortization (Account 281)</t>
  </si>
  <si>
    <t>Pollution Control</t>
  </si>
  <si>
    <t>Defense Facilities</t>
  </si>
  <si>
    <t>13.  If the respondent has pledged any of its long-term debt</t>
  </si>
  <si>
    <t>Convert the basis points and percentages reported on line 7 and 8 to their decimal equivalents before entering them in the</t>
  </si>
  <si>
    <t>Total Other Interest Expense</t>
  </si>
  <si>
    <t>Page 320</t>
  </si>
  <si>
    <t>-Total PW, Fuel and Chemicals</t>
  </si>
  <si>
    <t>-Wages and Benefits</t>
  </si>
  <si>
    <t xml:space="preserve">     Other Expenses</t>
  </si>
  <si>
    <t>Depreciation and Amortization</t>
  </si>
  <si>
    <t>Depreciation Exp</t>
  </si>
  <si>
    <t>Show separately by footnote the total amount of notes and accounts receivable from directors, officers, and</t>
  </si>
  <si>
    <t>Pension Settlements and Curtailments, Analysis of</t>
  </si>
  <si>
    <t>Water Operating Revenues, Other</t>
  </si>
  <si>
    <t>Plant Data, Miscellaneous</t>
  </si>
  <si>
    <t>Water Purchased</t>
  </si>
  <si>
    <t>Plant Leased to Others</t>
  </si>
  <si>
    <t>Water Treatment System</t>
  </si>
  <si>
    <t>Plant, Other Utility</t>
  </si>
  <si>
    <t>Plant, Summary of</t>
  </si>
  <si>
    <t>Power Purchased for Pumping</t>
  </si>
  <si>
    <t>Premium on Capital Stock</t>
  </si>
  <si>
    <t>302-303</t>
  </si>
  <si>
    <t>Adjustments to Retained Earnings</t>
  </si>
  <si>
    <t>Department or</t>
  </si>
  <si>
    <t>Beginning of</t>
  </si>
  <si>
    <t>Departments</t>
  </si>
  <si>
    <t>Which Use Material</t>
  </si>
  <si>
    <t xml:space="preserve"> Fuel Stock (Account 150.151)</t>
  </si>
  <si>
    <t xml:space="preserve"> Fuel Stock Expenses Undistributed (Account 150.152)</t>
  </si>
  <si>
    <t xml:space="preserve"> Residuals and Extracted Products</t>
  </si>
  <si>
    <t xml:space="preserve"> Plant Materials and Operating Supplies (Account 150.154)</t>
  </si>
  <si>
    <t>EXTRAORDINARY PROPERTY LOSSES (Account 182)</t>
  </si>
  <si>
    <t>Description of Extraordinary Loss</t>
  </si>
  <si>
    <t>Losses</t>
  </si>
  <si>
    <t>WRITTEN OFF DURING</t>
  </si>
  <si>
    <t>Accounts Written Off</t>
  </si>
  <si>
    <t xml:space="preserve">                                                         )    ss.:</t>
  </si>
  <si>
    <t xml:space="preserve">                       (Here insert the official title of the deponent)       (Here insert exact name of the reporting company)</t>
  </si>
  <si>
    <t xml:space="preserve">     Deposits of Company Funds</t>
  </si>
  <si>
    <t xml:space="preserve">     Transfers from Pension Related Funds</t>
  </si>
  <si>
    <t xml:space="preserve">     Other  *</t>
  </si>
  <si>
    <t xml:space="preserve">  Softening</t>
  </si>
  <si>
    <t xml:space="preserve">  Iron Removal</t>
  </si>
  <si>
    <t>(315)   Inflitration Galleries &amp; Tunnels</t>
  </si>
  <si>
    <t>105 Plant Held for Future Use</t>
  </si>
  <si>
    <t xml:space="preserve">    Plant Held for Future Use</t>
  </si>
  <si>
    <t>or assumption of liabilities or guarantees including issuance of</t>
  </si>
  <si>
    <t>2. Where quantities of water are requested, insert in col. (a)</t>
  </si>
  <si>
    <t>3.  Utilize the blank spaces,. column (a), for inserting designations</t>
  </si>
  <si>
    <t>Interest on Debt to Associated Companies (Account 430)</t>
  </si>
  <si>
    <t>Total Interest on Debt to Associated Companies</t>
  </si>
  <si>
    <t xml:space="preserve">  a. the amount recorded as income for the current year</t>
  </si>
  <si>
    <t>This amount should reflect the addition of a pro rata portion of the service cost and interest cost and the subtraction of</t>
  </si>
  <si>
    <t xml:space="preserve">  b. the amount deferred on the balance sheet</t>
  </si>
  <si>
    <t>benefit payments.  It should also reflect any plan changes made during the year.</t>
  </si>
  <si>
    <t>(315)</t>
  </si>
  <si>
    <t>(316)   Supply Mains</t>
  </si>
  <si>
    <t>(316)</t>
  </si>
  <si>
    <t>PARTICULARS CONCERNING CERTAIN OTHER INCOME ACCOUNTS</t>
  </si>
  <si>
    <t xml:space="preserve">  Report the information specified below, in the order</t>
  </si>
  <si>
    <t xml:space="preserve">  taxes from operations.  Give the basis of any allocation of </t>
  </si>
  <si>
    <t xml:space="preserve">  given, for the respective other income accounts.</t>
  </si>
  <si>
    <t>6. If commission approval was required for any advance made or security acquired, designate such fact and in a  footnote give date of authorization and case number.</t>
  </si>
  <si>
    <t>the case of a Class B company or $5,000 in the case of a Class A company, including payments for legislative services, except those which</t>
  </si>
  <si>
    <t>fund necessary to meet the requirement set forth in the Employee Retirement Income Security Act of 1974.</t>
  </si>
  <si>
    <t>Interest Cost</t>
  </si>
  <si>
    <t>11.</t>
  </si>
  <si>
    <t>here shall represent the revenues subject to assessment under Section 18a of the Public Service Law.</t>
  </si>
  <si>
    <t>Revenues</t>
  </si>
  <si>
    <t>Description of Account</t>
  </si>
  <si>
    <t>Intrastate</t>
  </si>
  <si>
    <t xml:space="preserve">2. If respondent gives fire protection without direct charge, the hydrants used for </t>
  </si>
  <si>
    <t>treatment other than as specified by the Uniform System of</t>
  </si>
  <si>
    <t>were issued.</t>
  </si>
  <si>
    <t>Accounts.</t>
  </si>
  <si>
    <t>AMORTIZATION PERIOD</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</si>
  <si>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</si>
  <si>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</si>
  <si>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</si>
  <si>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</si>
  <si>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</si>
  <si>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</si>
  <si>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</si>
  <si>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Amount of</t>
  </si>
  <si>
    <t xml:space="preserve">       Premium or</t>
  </si>
  <si>
    <t>of Issue</t>
  </si>
  <si>
    <t>Date From</t>
  </si>
  <si>
    <t>Date To</t>
  </si>
  <si>
    <t>outstanding</t>
  </si>
  <si>
    <t>Debt Issued</t>
  </si>
  <si>
    <t xml:space="preserve">          Discount</t>
  </si>
  <si>
    <t>without reduction</t>
  </si>
  <si>
    <t xml:space="preserve">(2) __x   No. </t>
  </si>
  <si>
    <t>settlement or curtailment, (2) date of occurrence, (3) amount of gain or loss originally deferred, (4) period of amortization</t>
  </si>
  <si>
    <t>2. If any portion of the mains was held by respondent under any title other than full ownership, state that fact in a footnote and give the particulars</t>
  </si>
  <si>
    <t>page identification of the reporting company set forth in paragraph 9 below, may be disregarded.  Extra</t>
  </si>
  <si>
    <t>copies of any page will be furnished upon request.</t>
  </si>
  <si>
    <t>Other Interest Expense (Account 431)</t>
  </si>
  <si>
    <t>PERCENT OF REVENUES</t>
  </si>
  <si>
    <t>DOLLARS PER THOUSAND GALLONS SOLD</t>
  </si>
  <si>
    <t>Purchased Water, Fuel or Power for Pumping</t>
  </si>
  <si>
    <t>and Chemicals</t>
  </si>
  <si>
    <t>1. Brief company history and description of service territory.</t>
  </si>
  <si>
    <t>2. Major short-term goals and objectives.</t>
  </si>
  <si>
    <t>3. Major operating divisions and functions.</t>
  </si>
  <si>
    <t>4. Current and projected customer growth patterns.</t>
  </si>
  <si>
    <t>Accrued Int.-OPEB Internal Reserve</t>
  </si>
  <si>
    <t xml:space="preserve">  Depreciation, Amortization, and Depletion</t>
  </si>
  <si>
    <t>200-201</t>
  </si>
  <si>
    <t>12-89</t>
  </si>
  <si>
    <t>6. SALES EXPENSES</t>
  </si>
  <si>
    <t>SALES EXPENSES</t>
  </si>
  <si>
    <t>7. ADMINISTRATIVE AND GENERAL EXPENSES</t>
  </si>
  <si>
    <t>ADMINISTRATION &amp; GENERAL SALARIES</t>
  </si>
  <si>
    <t>OFFICE SUPPLIES &amp; OTHER EXPENSES</t>
  </si>
  <si>
    <t>ADMINISTRATIVE EXPENSES TRANSFERRED - CR.</t>
  </si>
  <si>
    <t>OUTSIDE SERVICES EMPLOYED</t>
  </si>
  <si>
    <t>PROPERTY INSURANCE</t>
  </si>
  <si>
    <t>INJURIES AND DAMAGES</t>
  </si>
  <si>
    <t>EMPLOYEE PENSIONS AND BENEFITS</t>
  </si>
  <si>
    <t>FRANCHISE REQUIREMENTS</t>
  </si>
  <si>
    <t xml:space="preserve">   Depreciation  (109, 119.1,  119.2)</t>
  </si>
  <si>
    <t>Fuel or Purchased Power for Pumping</t>
  </si>
  <si>
    <t>326-327</t>
  </si>
  <si>
    <t>310</t>
  </si>
  <si>
    <t>Depreciation and Amortization of Water Plant</t>
  </si>
  <si>
    <t xml:space="preserve">When you have completed the report, you may want to print out the entire report.  To do this,  select Print under the File menu.  In the Print Dialogue box that appears chose the Entire Workbook option in the Print What Section. </t>
  </si>
  <si>
    <t>which amortization of deferred gains or losses was not completed by December 31 of last year, the (1) type of event, e.g.</t>
  </si>
  <si>
    <t>identical contracts without the participating feature.</t>
  </si>
  <si>
    <t>3. Report all available information called for in section C every fifth year beginning with report year 1972, reporting annually only</t>
  </si>
  <si>
    <t>changes to columns (c) through (g) from the complete report of the preceding year.</t>
  </si>
  <si>
    <t>(102)</t>
  </si>
  <si>
    <t>A substitute page, designed to meet a particular need of a company, may be used as long as the data is consistent and</t>
  </si>
  <si>
    <t xml:space="preserve">    Assigned to - Construction (Estimated)</t>
  </si>
  <si>
    <t>MISC CUSTOMER ACCOUNT EXPENSES</t>
  </si>
  <si>
    <t>TOTAL CUSTOMER ACCOUNT EXPENSES</t>
  </si>
  <si>
    <t>Page 308</t>
  </si>
  <si>
    <t xml:space="preserve">     TOTAL ADMINISTRATIVE AND GENERAL EXPENSES</t>
  </si>
  <si>
    <t xml:space="preserve"> TOTAL WATER  O&amp;M EXPENSES  -  SUM OF 7 CATEGORIES ABOVE</t>
  </si>
  <si>
    <t>and extent of work, etc. the  overhead charges are intended</t>
  </si>
  <si>
    <t xml:space="preserve">used during construction rate(s) used by the company </t>
  </si>
  <si>
    <t>to cover,  (b) the general procedure for determining the</t>
  </si>
  <si>
    <t>during the reporting year.</t>
  </si>
  <si>
    <t>Customer Advances for Construction</t>
  </si>
  <si>
    <t>Pg 115, L 45 (d)</t>
  </si>
  <si>
    <t>a method of approximation giving substantially correct results</t>
  </si>
  <si>
    <t>respect to the amount of bonds or other long-term debt</t>
  </si>
  <si>
    <t xml:space="preserve">tion debited to Account 428, Amortization of Debt </t>
  </si>
  <si>
    <t>of reduction in the gross rate for tax effects.</t>
  </si>
  <si>
    <t>Description of Each Construction Overhead</t>
  </si>
  <si>
    <t xml:space="preserve">COMPUTATION OF ALLOWANCE FOR FUNDS USED DURING CONSTRUCTION RATES </t>
  </si>
  <si>
    <t xml:space="preserve">1. Components of Formula                                                                                                                                   </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</si>
  <si>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</si>
  <si>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</si>
  <si>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</si>
  <si>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</si>
  <si>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</si>
  <si>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</si>
  <si>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</si>
  <si>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</si>
  <si>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</si>
  <si>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</si>
  <si>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</si>
  <si>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</si>
  <si>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</si>
  <si>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</si>
  <si>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</si>
  <si>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 xml:space="preserve">3. Rate for Other Funds             </t>
  </si>
  <si>
    <t xml:space="preserve">12.  In a footnote, give explanatory </t>
  </si>
  <si>
    <t>15.  If interest expense was incurred during the year on</t>
  </si>
  <si>
    <t>Life Insurance</t>
  </si>
  <si>
    <t>Other</t>
  </si>
  <si>
    <t>CAPITAL STOCK EXPENSE (Account 214)</t>
  </si>
  <si>
    <t>Page 359-A</t>
  </si>
  <si>
    <t>ANALYSIS OF PENSION SETTLEMENTS, CURTAILMENTS AND TERMINATIONS</t>
  </si>
  <si>
    <t>ANALYSIS OF PENSION SETTLEMENTS, CURTAILMENTS AND TERMINATIONS (Continued)</t>
  </si>
  <si>
    <t>Transfers, etc.</t>
  </si>
  <si>
    <t>Minor Items-Other Nonutility Property</t>
  </si>
  <si>
    <t>Unprotected Excess Deferred FIT Balance</t>
  </si>
  <si>
    <t>Deficient Deferred FIT Balance</t>
  </si>
  <si>
    <t>*NOTE:  Do not include deferred Federal income taxes recorded purely from the implementation of FAS-109, Accounting for Income Taxes</t>
  </si>
  <si>
    <t>Page 266</t>
  </si>
  <si>
    <t xml:space="preserve">  and Other Accounts, and enter such amounts in the appropriate</t>
  </si>
  <si>
    <t>may be used.</t>
  </si>
  <si>
    <t>Allocation of</t>
  </si>
  <si>
    <t>Direct Payroll</t>
  </si>
  <si>
    <t>Payroll Charged for</t>
  </si>
  <si>
    <t>Distribution</t>
  </si>
  <si>
    <t>Clearing Accounts</t>
  </si>
  <si>
    <t>Operation</t>
  </si>
  <si>
    <t xml:space="preserve">     Source of Supply</t>
  </si>
  <si>
    <t xml:space="preserve">     Pumping</t>
  </si>
  <si>
    <t xml:space="preserve">     Water Treatment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</si>
  <si>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</si>
  <si>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</si>
  <si>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</si>
  <si>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</si>
  <si>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</si>
  <si>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Total Misc. Amortization</t>
  </si>
  <si>
    <t>Total Donations</t>
  </si>
  <si>
    <t>Page 318</t>
  </si>
  <si>
    <t>Life Insurance (Account 426.2)</t>
  </si>
  <si>
    <t>Total Life Insurance</t>
  </si>
  <si>
    <t>Penalties (Account 426.3)</t>
  </si>
  <si>
    <t xml:space="preserve">   Net Cash From Investing Activities</t>
  </si>
  <si>
    <t>Cash Flows From Financing Activities</t>
  </si>
  <si>
    <t>Net Proceeds (Payments) - Issuing &amp; Retiring:</t>
  </si>
  <si>
    <t xml:space="preserve">  Long-Term Debt</t>
  </si>
  <si>
    <t>Pg 123, L 58, 61, 62, 70, 73, 74 (b)</t>
  </si>
  <si>
    <t xml:space="preserve">  Common Stock</t>
  </si>
  <si>
    <t>Pg 123, L 60+72 (b)</t>
  </si>
  <si>
    <t xml:space="preserve">  Preferred Stock</t>
  </si>
  <si>
    <t>Pg 123, L 59+71 (b)</t>
  </si>
  <si>
    <t xml:space="preserve">  Short-Term Debt</t>
  </si>
  <si>
    <t>Pg 123, L 63, 75 (b)</t>
  </si>
  <si>
    <t>Dividends Paid</t>
  </si>
  <si>
    <t>Pg 123, L 77, 78 (b)</t>
  </si>
  <si>
    <t>Other Cash Flows - Financing Activities</t>
  </si>
  <si>
    <t>Pg 123, L 64=&gt;66, 76 (b)</t>
  </si>
  <si>
    <t xml:space="preserve">          TOTAL OPERATION</t>
  </si>
  <si>
    <t>MAINTENANCE</t>
  </si>
  <si>
    <t>MAINTENANCE SUPERVISION &amp; ENGINEERING</t>
  </si>
  <si>
    <t xml:space="preserve">  Total head required for max. fire draft (ft.)</t>
  </si>
  <si>
    <t xml:space="preserve">  zones  designate according to zones.</t>
  </si>
  <si>
    <t>Page 403</t>
  </si>
  <si>
    <t>Page 404</t>
  </si>
  <si>
    <t>WATER TREATMENT SYSTEM</t>
  </si>
  <si>
    <t>Title and Department</t>
  </si>
  <si>
    <t>Term Expired</t>
  </si>
  <si>
    <t>Salary</t>
  </si>
  <si>
    <t>Line</t>
  </si>
  <si>
    <t>Over Which Jurisdiction</t>
  </si>
  <si>
    <t>or Current</t>
  </si>
  <si>
    <t>Major Operating Divisions and Functions.</t>
  </si>
  <si>
    <t xml:space="preserve">              ACCUMULATED DEFERRED OPEB EXPENSE</t>
  </si>
  <si>
    <t xml:space="preserve">  (413) Exp. of Plt. Leas. to Others</t>
  </si>
  <si>
    <t xml:space="preserve">  Transportation Expenses-Clearing</t>
  </si>
  <si>
    <t xml:space="preserve">  Other Clearing Accounts</t>
  </si>
  <si>
    <t xml:space="preserve">  (d)  Miscellaneous Paid-In Capital (Account 211) - Classify amounts included in this account </t>
  </si>
  <si>
    <t>according to captions which, together with brief explanations, disclose the general nature of the</t>
  </si>
  <si>
    <t>transactions which gave rise to the reported amounts.</t>
  </si>
  <si>
    <t>Donations Received from Stockholders (Account 208)</t>
  </si>
  <si>
    <t>Accumulated  Deferred Income Taxes - Debit</t>
  </si>
  <si>
    <t>MAINTENANCE OF STRUCTURES &amp; IMPROVEMENTS</t>
  </si>
  <si>
    <t>MAINTENANCE OF COLLECTING &amp; IMPOUNDING RESERVOIRS</t>
  </si>
  <si>
    <t>The pages in WATERAR.XLS are separated by Tabs.  The names of the Tabs are arranged by page number.  The Table of Contents in the file (Tab called Schedules) provides the Description of each Schedule and Page Number of the Schedule.</t>
  </si>
  <si>
    <t>transactions, name of the Commission authorizing the transac-</t>
  </si>
  <si>
    <t xml:space="preserve"> Stores Expense Undistributed (Account 150.163)</t>
  </si>
  <si>
    <t xml:space="preserve">         TOTAL Materials and Supplies (per Balance Sheet)</t>
  </si>
  <si>
    <t xml:space="preserve">  *Prefix the initial letter of thousands, million or billion to indicate in which entries are expressed.</t>
  </si>
  <si>
    <t>TREATMENT PROCESS</t>
  </si>
  <si>
    <t xml:space="preserve">   1.  Show the requested information concerning Water Treatment Processes, the</t>
  </si>
  <si>
    <t>Total</t>
  </si>
  <si>
    <t>No.</t>
  </si>
  <si>
    <t>Name of Person</t>
  </si>
  <si>
    <t>Number of units,</t>
  </si>
  <si>
    <t xml:space="preserve">Depth of </t>
  </si>
  <si>
    <t>Normal</t>
  </si>
  <si>
    <t>Method of Operation</t>
  </si>
  <si>
    <t>construction</t>
  </si>
  <si>
    <t>basins or beds</t>
  </si>
  <si>
    <t>Daily capacity</t>
  </si>
  <si>
    <t>and designation of system</t>
  </si>
  <si>
    <t>or installation</t>
  </si>
  <si>
    <t>sq. ft.</t>
  </si>
  <si>
    <t xml:space="preserve">   5.  Have you engaged as the principal accountant to audit your financial statements an accountant who </t>
  </si>
  <si>
    <t>is not the principal accountant for your previous year's certified financial statements?</t>
  </si>
  <si>
    <t>Page 101</t>
  </si>
  <si>
    <t>Miscellaneous Paid-In Capital (Account 211)</t>
  </si>
  <si>
    <t>Page 253</t>
  </si>
  <si>
    <t>The Commission's September 7, 1993 Policy Statement on pensions and OPEB stated that, except under certain circumstances, the</t>
  </si>
  <si>
    <t>difference between 1)  the rate allowance for OPEB expense, plus any pension related or other funds or credits the company is directed</t>
  </si>
  <si>
    <t>to use for OPEB purposes, and 2)  OPEB expense determined as required therein, are to be deferred for future recovery.   Report on</t>
  </si>
  <si>
    <t>Donations (Account 930.2)</t>
  </si>
  <si>
    <t>Amount of the Company's Latest Rate Allowance for OPEB Expense</t>
  </si>
  <si>
    <t>Amount of OPEB costs actually charged to Construction</t>
  </si>
  <si>
    <t>3.  If preceding year columns (e), (g) and (i) are not derived from previously reported figures, explain any inconsistencies.</t>
  </si>
  <si>
    <t>Number of Thousand Gallons Sold</t>
  </si>
  <si>
    <t>Average Number of Customers</t>
  </si>
  <si>
    <t>5.     Every inquiry must be definitely answered.  If "none" or "not applicable" states the fact, such an</t>
  </si>
  <si>
    <t>not incorporated, state that fact and give the type of organization and the date</t>
  </si>
  <si>
    <t>organized.</t>
  </si>
  <si>
    <t xml:space="preserve">   3.  If at any time during the year the property of respondent was held by a receiver or</t>
  </si>
  <si>
    <t xml:space="preserve">  Income Taxes</t>
  </si>
  <si>
    <t>Page 111</t>
  </si>
  <si>
    <t>Income Statement</t>
  </si>
  <si>
    <t>Operating Revenues</t>
  </si>
  <si>
    <t>Operating Expenses</t>
  </si>
  <si>
    <t>Preferred Stock Subscribed (Account 205)</t>
  </si>
  <si>
    <t>Common Stock Liability for Conversion (Account 203)</t>
  </si>
  <si>
    <t>Preferred Stock Liability for Conversion (Account 206)</t>
  </si>
  <si>
    <t>Premium on Capital Stock (Account 207)</t>
  </si>
  <si>
    <t>"Statement of Policy and Order Concerning the Accounting and Ratemaking Treatment for Pensions and Postretirement Benefits Other</t>
  </si>
  <si>
    <t>TOTALS</t>
  </si>
  <si>
    <t xml:space="preserve">  Cost of Removal</t>
  </si>
  <si>
    <t>DETAIL OF ACCUMULATED PROVISIONS FOR</t>
  </si>
  <si>
    <t>DEPRECIATION &amp;  AMORTIZATION</t>
  </si>
  <si>
    <t xml:space="preserve"> In Service</t>
  </si>
  <si>
    <t xml:space="preserve">   Depreciation  (108, 119.1, 119.2) </t>
  </si>
  <si>
    <t xml:space="preserve">   Amortization  (111, 119.1, 119.2)</t>
  </si>
  <si>
    <t>Excess/Deficient Deferred Federal Income Tax Balances*</t>
  </si>
  <si>
    <t xml:space="preserve">1. </t>
  </si>
  <si>
    <t>Report below the specified excess/deficient accumulated deferred Federal income taxes as of December 31 of the reporting year.</t>
  </si>
  <si>
    <t xml:space="preserve">2. </t>
  </si>
  <si>
    <t>Protected amounts are accumulated deferred taxes that are depreciation related and are protected from rapid write-back by</t>
  </si>
  <si>
    <t>EXPENSES TRANSFERRED - CREDIT</t>
  </si>
  <si>
    <t>TOTAL OPERATIONS</t>
  </si>
  <si>
    <t>MAINTENANCE SUPERVISION AND ENGINEERING</t>
  </si>
  <si>
    <t>Amort. of Debt Disc. and Expense (428)</t>
  </si>
  <si>
    <t xml:space="preserve">      primary account classifications arising from distribution of amounts initially recorded in Account 102.  In showing the clearance of</t>
  </si>
  <si>
    <t>2.  In addition to Account 101, Water Plant in Service (Classified), this page and the next include Account 102, Water</t>
  </si>
  <si>
    <t>3. Insert in the column headings preceding the abbreviation "gals." the initial</t>
  </si>
  <si>
    <t xml:space="preserve">letter of Thousand, Million or Billion to indicate the unit in which the </t>
  </si>
  <si>
    <t xml:space="preserve">2. If respondent has two or more major plants, show the information called for in this  </t>
  </si>
  <si>
    <t>quantities are expressed.</t>
  </si>
  <si>
    <t>Pumping Station and Fire Service Statistics</t>
  </si>
  <si>
    <t>403-404</t>
  </si>
  <si>
    <t>propriate.  Include these amounts in columns (c) and (d)</t>
  </si>
  <si>
    <t>ity with respect to water purchases.  State for each</t>
  </si>
  <si>
    <t xml:space="preserve">  6.  If any notes appearing in the report to stockholders are</t>
  </si>
  <si>
    <t xml:space="preserve">  c. amortization period for the deferred amount (specify beginning and ending dates).</t>
  </si>
  <si>
    <t>Analysis of Pension Settlements, Curtailments and</t>
  </si>
  <si>
    <t xml:space="preserve">  Terminations</t>
  </si>
  <si>
    <t>361-362</t>
  </si>
  <si>
    <t>Analysis of OPEB Costs, Funding and Deferrals</t>
  </si>
  <si>
    <t>363-366</t>
  </si>
  <si>
    <t>Miscellaneous Tax Refunds</t>
  </si>
  <si>
    <t>354-355</t>
  </si>
  <si>
    <t>367</t>
  </si>
  <si>
    <t>Statistical Data</t>
  </si>
  <si>
    <t>Water Production and Consumption</t>
  </si>
  <si>
    <t>400</t>
  </si>
  <si>
    <t>Sources of Supply</t>
  </si>
  <si>
    <t>401-402</t>
  </si>
  <si>
    <t>trustee, give (a) name of receiver or trustee, (b) date such receiver or trustee took</t>
  </si>
  <si>
    <t>account and address of office where the general corporate books are kept, and address</t>
  </si>
  <si>
    <t xml:space="preserve">  Consultative Services</t>
  </si>
  <si>
    <t>355-356</t>
  </si>
  <si>
    <t>Employee Protective Plans</t>
  </si>
  <si>
    <t>357-358</t>
  </si>
  <si>
    <t>Analysis of Pension Costs</t>
  </si>
  <si>
    <t>359-360</t>
  </si>
  <si>
    <t xml:space="preserve">   [ use an im-</t>
  </si>
  <si>
    <t>Total Chemicals</t>
  </si>
  <si>
    <t xml:space="preserve">classifications as indicated in column (a); estimates of amounts by function are acceptable.  In column (d), </t>
  </si>
  <si>
    <t>designate the department or departments which use the class of material.</t>
  </si>
  <si>
    <t>3.  If the respondent owns the services from the mains to the curb or</t>
  </si>
  <si>
    <t>be reflected because it represents a reduction of future pretax pension expense.</t>
  </si>
  <si>
    <t>the reporting utility.</t>
  </si>
  <si>
    <t>3.  If any deposit is held by an associated company, give name of company.</t>
  </si>
  <si>
    <t xml:space="preserve"> Line</t>
  </si>
  <si>
    <t>Description and purpose of deposit</t>
  </si>
  <si>
    <t xml:space="preserve">  No.</t>
  </si>
  <si>
    <t xml:space="preserve">     was charged.  If the actual or estimated amounts of such taxes are known, show the amounts in a footnote and designate whether estimated or</t>
  </si>
  <si>
    <t>maximum</t>
  </si>
  <si>
    <t>year</t>
  </si>
  <si>
    <t>Page 410</t>
  </si>
  <si>
    <t>FIRE HYDRANTS</t>
  </si>
  <si>
    <t>1. Show the requested information concerning fire hydrants used in furnishing</t>
  </si>
  <si>
    <t xml:space="preserve">       L.S.                   _____________________________</t>
  </si>
  <si>
    <t>porting schedules should consist of balances and items immediately prior to transfer (for accounting</t>
  </si>
  <si>
    <t xml:space="preserve">purposes).  If the books are not closed as of that date, the data in the report should nevertheless be </t>
  </si>
  <si>
    <t xml:space="preserve">complete and the amounts reported should be supported by information set forth in, or as part of the </t>
  </si>
  <si>
    <t>books of account.</t>
  </si>
  <si>
    <t xml:space="preserve">  Total available for distribution</t>
  </si>
  <si>
    <t>Page 405</t>
  </si>
  <si>
    <t>NYPSC  347-97</t>
  </si>
  <si>
    <t>DISTRIBUTION  RESERVOIRS AND STANDPIPES</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</si>
  <si>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</si>
  <si>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</si>
  <si>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</si>
  <si>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</si>
  <si>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Miscellaneous Current and Accrued Liabilities (242)</t>
  </si>
  <si>
    <t>No Entry</t>
  </si>
  <si>
    <t xml:space="preserve">  Investments in Affiliated Companies</t>
  </si>
  <si>
    <t xml:space="preserve">        Aggregate all other funds.</t>
  </si>
  <si>
    <t>2.  If any deposit consists of assets other than cash, give a brief description of such assets.</t>
  </si>
  <si>
    <t xml:space="preserve">   Losses</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</si>
  <si>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</si>
  <si>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</si>
  <si>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</si>
  <si>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</si>
  <si>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</si>
  <si>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(Less) Provision  for Deferred Income Taxes -- Cr. (411.2)</t>
  </si>
  <si>
    <t xml:space="preserve">     Investment Tax Credit Adj. -- Net (411.5)</t>
  </si>
  <si>
    <t>to each basic statement, providing a subheading for each</t>
  </si>
  <si>
    <t xml:space="preserve">  expenses between utility/nonutility operations.  The book </t>
  </si>
  <si>
    <t>PLAN</t>
  </si>
  <si>
    <t>Report on line 2 the actuarial present value of all benefits attributed to employee service up to a specific date, based on the</t>
  </si>
  <si>
    <t>Accumulated Benefit Obligation</t>
  </si>
  <si>
    <t>$</t>
  </si>
  <si>
    <t>Purchased</t>
  </si>
  <si>
    <t>Page 305</t>
  </si>
  <si>
    <t xml:space="preserve">                                                               Description of Overhead</t>
  </si>
  <si>
    <t>for the Year</t>
  </si>
  <si>
    <t xml:space="preserve">                                                                                    (a)</t>
  </si>
  <si>
    <t>Page 207</t>
  </si>
  <si>
    <t>GENERAL DESCRIPTION OF CONSTRUCTION OVERHEAD PROCEDURE</t>
  </si>
  <si>
    <t>others to purchase securities of the respondent or any securities</t>
  </si>
  <si>
    <t>or other assets owned by the respondent, including prices,</t>
  </si>
  <si>
    <t>of a list of stockholders, some other class of security has</t>
  </si>
  <si>
    <t>distributed to bondholders, banking institutions or security analysts, submit that.</t>
  </si>
  <si>
    <t xml:space="preserve">          TOTALS (Accounts 460.2, 461.2)</t>
  </si>
  <si>
    <t xml:space="preserve">  7.  Explain in a footnote the basis for determining the </t>
  </si>
  <si>
    <t>(Accounts 433, 436 - 439 inclusive).  Show the contra primary</t>
  </si>
  <si>
    <t>amount reserved or appropriated.  If such reservation or ap-</t>
  </si>
  <si>
    <t>account affected in column (b).</t>
  </si>
  <si>
    <t>propriation is to be recurrent, state the number and annual</t>
  </si>
  <si>
    <t xml:space="preserve">  3.  State the purpose and amount of each reservation or ap-</t>
  </si>
  <si>
    <t xml:space="preserve">    the end of year for each projects in process, of construction.</t>
  </si>
  <si>
    <t>2. Minor projects may be grouped.</t>
  </si>
  <si>
    <t>Construction Work in</t>
  </si>
  <si>
    <t xml:space="preserve"> Description of Each Project</t>
  </si>
  <si>
    <t>Progress (Account 107)</t>
  </si>
  <si>
    <t>Page 206</t>
  </si>
  <si>
    <t>CONSTRUCTION OVERHEADS</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</si>
  <si>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</si>
  <si>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</si>
  <si>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Excess Deferred Taxes</t>
  </si>
  <si>
    <t>Protected Excess Deferred Taxes</t>
  </si>
  <si>
    <t>Unprotected Excess Deferred Taxes</t>
  </si>
  <si>
    <t>Total Excess Deferred Taxes</t>
  </si>
  <si>
    <t>Deficient Deferred Taxes</t>
  </si>
  <si>
    <t>(Less) Accum. Prov. for Uncollectible Acct.-Credit (144)</t>
  </si>
  <si>
    <t>Notes Receivable from Associated Companies (145)</t>
  </si>
  <si>
    <t>Accounts Receivable from Assoc. Companies (146)</t>
  </si>
  <si>
    <t>Materials and Supplies (150)</t>
  </si>
  <si>
    <t>Prepayments (165)</t>
  </si>
  <si>
    <t>Interest and Dividends Receivable (171)</t>
  </si>
  <si>
    <t>C. Factors Used in Estimating Depreciation Charges</t>
  </si>
  <si>
    <t>On lines 1-15 report activities for the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</si>
  <si>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</si>
  <si>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</si>
  <si>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</si>
  <si>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</si>
  <si>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the reservoir with related water shed and structures described in the upper section.</t>
  </si>
  <si>
    <t xml:space="preserve">3. Insert in the headings of columns (q) and (a) to (w) and column (y) the initial </t>
  </si>
  <si>
    <t>2. If any property was held at the end of the year under any title other than full ownership,</t>
  </si>
  <si>
    <t xml:space="preserve">D A M S </t>
  </si>
  <si>
    <t xml:space="preserve">I  N  T  A  K  E  S </t>
  </si>
  <si>
    <t xml:space="preserve">Designation of </t>
  </si>
  <si>
    <t>Area of</t>
  </si>
  <si>
    <t xml:space="preserve">Year of </t>
  </si>
  <si>
    <t>Maxi-</t>
  </si>
  <si>
    <t>Depth</t>
  </si>
  <si>
    <t>water shed</t>
  </si>
  <si>
    <t>Location</t>
  </si>
  <si>
    <t>construc-</t>
  </si>
  <si>
    <t>Type and</t>
  </si>
  <si>
    <t>Length</t>
  </si>
  <si>
    <t>mum</t>
  </si>
  <si>
    <t>Num-</t>
  </si>
  <si>
    <t>Kind</t>
  </si>
  <si>
    <t>Diameter</t>
  </si>
  <si>
    <t>below</t>
  </si>
  <si>
    <t>sq. miles</t>
  </si>
  <si>
    <t>(village or town)</t>
  </si>
  <si>
    <t>tion</t>
  </si>
  <si>
    <t>material</t>
  </si>
  <si>
    <t>ft.</t>
  </si>
  <si>
    <t>make suitable deduction on line 33.</t>
  </si>
  <si>
    <t>separately for each plant.</t>
  </si>
  <si>
    <t>of Retained Earnings for the year, Statement of Cash</t>
  </si>
  <si>
    <t>tion of amounts as plant adjustments and requirements as</t>
  </si>
  <si>
    <t>Pension Reserve</t>
  </si>
  <si>
    <t xml:space="preserve">   5.  In column (d) specify short tons gallons, or other unit in which quantities of</t>
  </si>
  <si>
    <t xml:space="preserve">   3.  Insert the heading of column (b) preceding the abbreviation "gals." the initial</t>
  </si>
  <si>
    <t>chemicals in column (c) are expressed..</t>
  </si>
  <si>
    <t>Chemicals used</t>
  </si>
  <si>
    <t>Process</t>
  </si>
  <si>
    <t>purified</t>
  </si>
  <si>
    <t>Units</t>
  </si>
  <si>
    <t>Number of Units</t>
  </si>
  <si>
    <t>Total  Cost</t>
  </si>
  <si>
    <t xml:space="preserve">  Sedimentation</t>
  </si>
  <si>
    <t xml:space="preserve">  Coagulation</t>
  </si>
  <si>
    <t xml:space="preserve">to be erroneous, the reporting utility shall be duly notified and given a reasonable time within which </t>
  </si>
  <si>
    <t>to make the necessary amendments or corrections.</t>
  </si>
  <si>
    <t xml:space="preserve">3.     All accounting terms and phrases used in this form are to be interpreted in accordance with the </t>
  </si>
  <si>
    <t>EXTERNALLY HELD OPEB DEDICATED FUNDS OR TRUSTS</t>
  </si>
  <si>
    <t>Fair Value of Plan Assets at Beginning of Period</t>
  </si>
  <si>
    <t>Contributions to the Fund:</t>
  </si>
  <si>
    <t xml:space="preserve">      I  t  e  m</t>
  </si>
  <si>
    <t xml:space="preserve">(i) </t>
  </si>
  <si>
    <t xml:space="preserve">(k) </t>
  </si>
  <si>
    <t xml:space="preserve">  Location of station (city, village or town)</t>
  </si>
  <si>
    <t xml:space="preserve">  Elevation above sea level (ft.)</t>
  </si>
  <si>
    <t xml:space="preserve">  Number of Pumps</t>
  </si>
  <si>
    <t xml:space="preserve">  Water pumps without slip (.....gals.)</t>
  </si>
  <si>
    <t xml:space="preserve">  Water pumps by sta. mass (.....gals.)</t>
  </si>
  <si>
    <t xml:space="preserve">  How measured</t>
  </si>
  <si>
    <t>Above Sea Level</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</si>
  <si>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</si>
  <si>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</si>
  <si>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</si>
  <si>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 xml:space="preserve">    Preferred Stock</t>
  </si>
  <si>
    <t xml:space="preserve">    Common Stock &amp; Retained Earnings</t>
  </si>
  <si>
    <t>311-312</t>
  </si>
  <si>
    <t>Miscellaneous General Expenses</t>
  </si>
  <si>
    <t>328-330</t>
  </si>
  <si>
    <t>313</t>
  </si>
  <si>
    <t>318-320</t>
  </si>
  <si>
    <t>Extraordinary Items</t>
  </si>
  <si>
    <t>321</t>
  </si>
  <si>
    <t>General Section</t>
  </si>
  <si>
    <t>Regulatory Commission Expenses</t>
  </si>
  <si>
    <t>350-351</t>
  </si>
  <si>
    <t>property line, classify such services as "owned by respondent,"</t>
  </si>
  <si>
    <t>separate distribution systems, the particulars for each should be separately stated.</t>
  </si>
  <si>
    <t>and restrict the average length in column (g) to the portion of the</t>
  </si>
  <si>
    <t>service owned.</t>
  </si>
  <si>
    <t>2.  State in a footnote upon what basis, if any, customers are charged for the</t>
  </si>
  <si>
    <t>14.  If the respondent has any long-term debt securities</t>
  </si>
  <si>
    <t>and 224, Other Long-Term Debt.</t>
  </si>
  <si>
    <t xml:space="preserve">  if being amortized) relating to formal cases before a regulatory</t>
  </si>
  <si>
    <t xml:space="preserve">  amortization of amounts deferred in previous years.</t>
  </si>
  <si>
    <t xml:space="preserve">  amortization.</t>
  </si>
  <si>
    <t>plant, or other accounts.</t>
  </si>
  <si>
    <t xml:space="preserve">  body, or cases in which such a body was a party.  </t>
  </si>
  <si>
    <t>5.  Minor items may be grouped.</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</si>
  <si>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</si>
  <si>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</si>
  <si>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</si>
  <si>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</si>
  <si>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</si>
  <si>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</si>
  <si>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</si>
  <si>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</si>
  <si>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</si>
  <si>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Preferred - Account 204</t>
  </si>
  <si>
    <t>Page 250</t>
  </si>
  <si>
    <t>Page 251</t>
  </si>
  <si>
    <t>(330)  Land and Land Rights</t>
  </si>
  <si>
    <t>(330)</t>
  </si>
  <si>
    <t>(331)  Structures and Improvements</t>
  </si>
  <si>
    <t>(331)</t>
  </si>
  <si>
    <t>(332)  Water Treatment Equipment</t>
  </si>
  <si>
    <t>(332)</t>
  </si>
  <si>
    <t xml:space="preserve">  TOTAL Water Treatment Plant (Enter Total of lines 28 thru 30)</t>
  </si>
  <si>
    <t>Per Month</t>
  </si>
  <si>
    <t>Account Title</t>
  </si>
  <si>
    <t>for</t>
  </si>
  <si>
    <t>SALES OF WATER</t>
  </si>
  <si>
    <t>460.1, 461.1</t>
  </si>
  <si>
    <t>Residential Sales</t>
  </si>
  <si>
    <t>460.2, 461.2</t>
  </si>
  <si>
    <t>Commercial Sales</t>
  </si>
  <si>
    <t>460.3, 461.3</t>
  </si>
  <si>
    <t>Industrial Sales</t>
  </si>
  <si>
    <t>462</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</si>
  <si>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</si>
  <si>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</si>
  <si>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</si>
  <si>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</si>
  <si>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Sparling</t>
  </si>
  <si>
    <t xml:space="preserve">  Maximum daily output of station (..T..gals)</t>
  </si>
  <si>
    <t xml:space="preserve">     amounts in both columns (d) and (e).  The balancing of this page is not affected by the inclusion of these taxes.</t>
  </si>
  <si>
    <t xml:space="preserve">(Gain) or Loss Due to a Temporary Deviation From a Substantive Plan </t>
  </si>
  <si>
    <t>Net Periodic OPEB Cost</t>
  </si>
  <si>
    <t>Page 364</t>
  </si>
  <si>
    <t xml:space="preserve"> *  Specify in the space below the reason(s) for any difference between the amounts reported</t>
  </si>
  <si>
    <t xml:space="preserve">     on lines 23(b) and 24(b).</t>
  </si>
  <si>
    <t>Page 359</t>
  </si>
  <si>
    <t>Page 360</t>
  </si>
  <si>
    <t>If required, see insert page below.</t>
  </si>
  <si>
    <t>Common - Account 201</t>
  </si>
  <si>
    <t xml:space="preserve">      c.  other irrevocable actions that relieved the company or the plan of primary  responsibility for a pension obligation</t>
  </si>
  <si>
    <t xml:space="preserve">Year-to-date asset gain or (loss): </t>
  </si>
  <si>
    <t>4.  If assets other than cash comprise any fund, furnish a list of the securities or other assets, giving interest or dividend</t>
  </si>
  <si>
    <t xml:space="preserve">       an affiliated company, details shall be given in a note.</t>
  </si>
  <si>
    <t>Projected Benefit Obligation</t>
  </si>
  <si>
    <t>Page 265-B</t>
  </si>
  <si>
    <t>at End of Year" with related amounts on the balance sheet.</t>
  </si>
  <si>
    <t xml:space="preserve">  2.  Under "Other" specify significant amounts and group</t>
  </si>
  <si>
    <t>others.</t>
  </si>
  <si>
    <t xml:space="preserve">Surface Water Supply, Sources of </t>
  </si>
  <si>
    <t>Taxes:</t>
  </si>
  <si>
    <t>ANALYSIS OF OPEB COSTS, FUNDING AND DEFERRALS (Continued)</t>
  </si>
  <si>
    <t>Accumulated Deferred Income Taxes (190)</t>
  </si>
  <si>
    <t xml:space="preserve">    TOTAL Deferred Debits (Enter Total of lines 36 thru 44)</t>
  </si>
  <si>
    <t>set forth the sources of his information and the grounds of his belief as to any matters not stated to be verified upon his</t>
  </si>
  <si>
    <t xml:space="preserve">knowledge." </t>
  </si>
  <si>
    <t>Report the following information in days for Accounts 460 and 461:</t>
  </si>
  <si>
    <t>471</t>
  </si>
  <si>
    <t>Misc. Service Revenues</t>
  </si>
  <si>
    <t xml:space="preserve">    1.  The period for which bills are rendered.</t>
  </si>
  <si>
    <t>472</t>
  </si>
  <si>
    <t>Rent from Water Property</t>
  </si>
  <si>
    <t xml:space="preserve">    Purchase of Investment Securities (a)</t>
  </si>
  <si>
    <t xml:space="preserve">    Proceeds from Sales of Investment Securities (a)</t>
  </si>
  <si>
    <t>STATEMENT OF CASH FLOWS (Continued)</t>
  </si>
  <si>
    <t>4.  Investing Activities</t>
  </si>
  <si>
    <t xml:space="preserve">  5.  Codes used:</t>
  </si>
  <si>
    <t>Page 313-A</t>
  </si>
  <si>
    <t>Accumulated Deferred Investment Tax Credits (255)</t>
  </si>
  <si>
    <t>MAINTENANCE OF LAKE, RIVER &amp; OTHER INTAKES</t>
  </si>
  <si>
    <t>MAINTENANCE OF WELLS &amp; SPRINGS</t>
  </si>
  <si>
    <t>MAINTENANCE OF INFILTRATION GALLERIES &amp; TUNNELS</t>
  </si>
  <si>
    <t>MAINTENANCE OF SUPPLY MAINS</t>
  </si>
  <si>
    <t xml:space="preserve">   4.  Furnish particulars (details) concerning any options,</t>
  </si>
  <si>
    <t>Revenues:</t>
  </si>
  <si>
    <t>Merchandise sales, less discounts, allowances and returns</t>
  </si>
  <si>
    <t>Contract work</t>
  </si>
  <si>
    <t>Commissions</t>
  </si>
  <si>
    <t>Other (list according to major classes)</t>
  </si>
  <si>
    <t>Total Revenues</t>
  </si>
  <si>
    <t>10.  Identify separate indisposed amounts applicable to</t>
  </si>
  <si>
    <t xml:space="preserve">   amounts properly chargeable to the functional group of Production Operation and Maintenance expense</t>
  </si>
  <si>
    <t xml:space="preserve">   accounts; in the case of a combination utility the refund shall be deemed to exceed 0.2% of operating</t>
  </si>
  <si>
    <t>of consideration received over stated values of stocks</t>
  </si>
  <si>
    <t>under which a conversion liability existed under Account 203,</t>
  </si>
  <si>
    <t>without par value.</t>
  </si>
  <si>
    <t>(396)  Power Operated Equipment</t>
  </si>
  <si>
    <t>(396)</t>
  </si>
  <si>
    <t>(397)  Communications Equipment</t>
  </si>
  <si>
    <t>(397)</t>
  </si>
  <si>
    <t>(398)  Misc Equipment</t>
  </si>
  <si>
    <t>(398)</t>
  </si>
  <si>
    <t>(399)  Other Tangible Property</t>
  </si>
  <si>
    <t>(399)</t>
  </si>
  <si>
    <t>Obligations Under Capital Leases - Current</t>
  </si>
  <si>
    <t xml:space="preserve">     TOTAL Current and Accrued Liabilities ( Total of lines 30 thru 42)</t>
  </si>
  <si>
    <t>DEFERRED CREDITS</t>
  </si>
  <si>
    <t>Customer Advances for Construction (252)</t>
  </si>
  <si>
    <t>1. Report particulars concerning other water revenues derived from water utility operations during the year.</t>
  </si>
  <si>
    <t xml:space="preserve">    Provide a subheading and amount for each classification of Account 474. </t>
  </si>
  <si>
    <t>Other Special Deposits (134)</t>
  </si>
  <si>
    <t>Working Fund (135)</t>
  </si>
  <si>
    <t>Temporary Cash Investments (136)</t>
  </si>
  <si>
    <t>Notes Receivable (141)</t>
  </si>
  <si>
    <t>Customer Accounts Receivable (142)</t>
  </si>
  <si>
    <t>Other Accounts Receivable (143)</t>
  </si>
  <si>
    <t>Report particulars of notes and accounts receivable from associated companies at end of year.</t>
  </si>
  <si>
    <t>Held for Future Use</t>
  </si>
  <si>
    <t xml:space="preserve">   Depreciation  (110, 119.1, 119.2)</t>
  </si>
  <si>
    <t>Report on line 1 the amount of overfunding remaining (excess of plan assets, adjusted for accrued or prepaid pension</t>
  </si>
  <si>
    <t xml:space="preserve">   TOTAL Net Chrgs. for Plant Ret.</t>
  </si>
  <si>
    <t xml:space="preserve">       (Enter Total of lines 11 thru 13)</t>
  </si>
  <si>
    <t xml:space="preserve">  Other Dr. or Cr. Items (Describe):</t>
  </si>
  <si>
    <t xml:space="preserve">   Balance End of Year (Enter Total of</t>
  </si>
  <si>
    <t xml:space="preserve">       lines 1, 9, 14, 15, and 16)</t>
  </si>
  <si>
    <t>SUMMARY OF UTILITY PLANT AND ACCUMULATED PROVISIONS</t>
  </si>
  <si>
    <t>SUMMARY OF UTILITY PLANT ACCUMULATED PROVISIONS</t>
  </si>
  <si>
    <t>FOR DEPRECIATION, AMORTIZATION AND DEPLETION</t>
  </si>
  <si>
    <t>Other (Specify)</t>
  </si>
  <si>
    <t>Water</t>
  </si>
  <si>
    <t>__________________</t>
  </si>
  <si>
    <t>In Service</t>
  </si>
  <si>
    <t xml:space="preserve">   Plant in Service (Classified)  (101)</t>
  </si>
  <si>
    <t xml:space="preserve">   Property Under Capital Leases  </t>
  </si>
  <si>
    <t xml:space="preserve">   Plant Purchased or Sold   (102)</t>
  </si>
  <si>
    <t xml:space="preserve">   Plant in Process of Reclassification  (103)</t>
  </si>
  <si>
    <t xml:space="preserve"> 8.  Report in columns (i) through (q) how the taxes were distributed.</t>
  </si>
  <si>
    <t xml:space="preserve">      assigned to a blanket work order and then prorated to construction jobs.</t>
  </si>
  <si>
    <t>WATER  PLANT IN SERVICE (Accounts 101, 102, and 106)</t>
  </si>
  <si>
    <t>such notes should be included on pages 124-125.</t>
  </si>
  <si>
    <t>pertaining to investing and financing activities should be</t>
  </si>
  <si>
    <t>Information about noncash investing and financing activities</t>
  </si>
  <si>
    <t>reported in those activities.  Show on page 124-125 the</t>
  </si>
  <si>
    <t>Report on line 26 the dollar amount applicable to the reporting company which has been included in the amount on line 18.</t>
  </si>
  <si>
    <t>Amortization of Transition Amount</t>
  </si>
  <si>
    <t>pumps, give the information per station.</t>
  </si>
  <si>
    <t>of the particular unit under the captions on lines 8 and 19.</t>
  </si>
  <si>
    <t xml:space="preserve">                AS REACQUIRED STOCK</t>
  </si>
  <si>
    <t xml:space="preserve">          Net Increase (Decrease) in Payables and Accrued Expenses</t>
  </si>
  <si>
    <t xml:space="preserve">          Net (Increase) Decrease in Other Regulatory Assets</t>
  </si>
  <si>
    <t xml:space="preserve">    Beginning</t>
  </si>
  <si>
    <t xml:space="preserve">    of Year</t>
  </si>
  <si>
    <t xml:space="preserve">    (b)</t>
  </si>
  <si>
    <t>TOTAL Water (Total of lines 2 through 17)</t>
  </si>
  <si>
    <t>TOTAL Other (Total of lines 20 through 26)</t>
  </si>
  <si>
    <t xml:space="preserve">         (Less) Undistributed Earnings from Subsidiary Companies</t>
  </si>
  <si>
    <t xml:space="preserve">         Other:</t>
  </si>
  <si>
    <t xml:space="preserve">   Franchise - Gross Earnings - 186</t>
  </si>
  <si>
    <t xml:space="preserve">   Franchise - Excess Dividends - 186</t>
  </si>
  <si>
    <t>Unprotected amounts are those accumulated deferred taxes that are not subject to Section 203 (e) of the Tax Reform Act of 1986.</t>
  </si>
  <si>
    <t xml:space="preserve">4. </t>
  </si>
  <si>
    <t>Excess/deficient deferred taxes result when there is a reduction/increase in the statutory income tax rate (e.g.. TRA-86 &amp; Revenue</t>
  </si>
  <si>
    <t>Reconciliation Act of 1993) &amp; the deferred tax balances provided are greater/less than the enacted tax rate, all calculated on a</t>
  </si>
  <si>
    <t>vintage year basis.</t>
  </si>
  <si>
    <t>Account 190</t>
  </si>
  <si>
    <t>Account 281</t>
  </si>
  <si>
    <t>Account 282</t>
  </si>
  <si>
    <t>Account 283</t>
  </si>
  <si>
    <t>transferred</t>
  </si>
  <si>
    <t>Page 310</t>
  </si>
  <si>
    <t>DEPRECIATION AND AMORTIZATION OF WATER PLANT (Accounts 403, 404, 405)</t>
  </si>
  <si>
    <t>DEPRECIATION AND AMORTIZATION OF WATER PLANT (Continued)</t>
  </si>
  <si>
    <t>(Except amortization of acquisition adjustments)</t>
  </si>
  <si>
    <t>STATEMENT OF RETAINED EARNINGS FOR THE YEAR (Continued)</t>
  </si>
  <si>
    <t xml:space="preserve">(a)  </t>
  </si>
  <si>
    <t>APPROPRIATED RETAINED EARNINGS (Account 215)</t>
  </si>
  <si>
    <t xml:space="preserve">    State balance and purpose of each appropriated retained earnings amount at end of year and give </t>
  </si>
  <si>
    <t>For PSC Use Only (Do not include with Paper Copy of PSC Report)</t>
  </si>
  <si>
    <t>Public Service Commission</t>
  </si>
  <si>
    <t>5 Year Book Data - From FERC Form 1</t>
  </si>
  <si>
    <t>COMPARATIVE BALANCE SHEET</t>
  </si>
  <si>
    <t>Annual Report Source</t>
  </si>
  <si>
    <t>Page, Line (Column)</t>
  </si>
  <si>
    <t>Net Utility Plant</t>
  </si>
  <si>
    <t>Pg 114, L 4 (d)</t>
  </si>
  <si>
    <t>Nonutility Property (Net)</t>
  </si>
  <si>
    <t>Pg 114, L 6 (d) -  L 7 (d)</t>
  </si>
  <si>
    <t>Other Investments</t>
  </si>
  <si>
    <t xml:space="preserve">or individual (other than for services as an employee or for payments made for medical and related services) amounting to more than $1,000 in </t>
  </si>
  <si>
    <t>SEE NOTE BELOW</t>
  </si>
  <si>
    <t>NOTE;  AS A RESULT OF THE ACQUISITION OF THE COMPANY BY AQUA NY, AQUARIAN WATER</t>
  </si>
  <si>
    <t xml:space="preserve">      Account 102, include in column (e) the amounts with respect to accumulated provision for depreciation, acquisition adjustments, etc.,</t>
  </si>
  <si>
    <t xml:space="preserve">      Plant Purchased or Sold; and Account 106, Completed Construction Not Classified.</t>
  </si>
  <si>
    <t>"Water Operating Revenues," page 300. If the sales</t>
  </si>
  <si>
    <t xml:space="preserve">       Provision for Deferred Income Taxes (410.1)</t>
  </si>
  <si>
    <t xml:space="preserve">       (Less) Provision for Deferred Income Taxes -Cr. (411.1)</t>
  </si>
  <si>
    <t xml:space="preserve">       Investment Tax Credit Adj. -- Net (411.4)</t>
  </si>
  <si>
    <t>Examined    ...............      ............</t>
  </si>
  <si>
    <t>Reviewed    ...............       ............</t>
  </si>
  <si>
    <t>Report on line 8 the discount rate which was used to calculate the obligations reported on Lines 1 and 2.</t>
  </si>
  <si>
    <t xml:space="preserve">     2. Show below the computation of allowance for funds</t>
  </si>
  <si>
    <t>N/A</t>
  </si>
  <si>
    <t>Metered Sale to Residential Customers</t>
  </si>
  <si>
    <t>3.  Include in column (d) taxes charged during the year, taxes charged to operations and other accounts through (a) accruals credited to taxes</t>
  </si>
  <si>
    <t>below.  Make the statements explicit and precise, and number</t>
  </si>
  <si>
    <t>(This space for use of the Public Service Commission)</t>
  </si>
  <si>
    <t>Computed    ...............      ............</t>
  </si>
  <si>
    <t xml:space="preserve">   b. the cost of the settlement</t>
  </si>
  <si>
    <t xml:space="preserve">   c. the amount of PBO settled</t>
  </si>
  <si>
    <t>Page 361</t>
  </si>
  <si>
    <t>Page 362</t>
  </si>
  <si>
    <t>Page 261-A</t>
  </si>
  <si>
    <t>ANALYSIS OF OPEB COSTS, FUNDING AND DEFERRALS</t>
  </si>
  <si>
    <t>Report the requested data concerning Postretirement Benefits Other than Pensions</t>
  </si>
  <si>
    <t>Town of Oyster Bay</t>
  </si>
  <si>
    <t xml:space="preserve">Transmission &amp; </t>
  </si>
  <si>
    <t>Distribution Mains</t>
  </si>
  <si>
    <t>City of Glen Cove</t>
  </si>
  <si>
    <t>Inc. Village of Brookville</t>
  </si>
  <si>
    <t>Village of Roslyn Harbor</t>
  </si>
  <si>
    <t>Copper   Plastic  Wrought Iron</t>
  </si>
  <si>
    <t>Disc</t>
  </si>
  <si>
    <t>Compound</t>
  </si>
  <si>
    <t>Pg 118, L 43 (c)</t>
  </si>
  <si>
    <t>MAINTENANCE OF  MISCELLANEOUS PLANTS</t>
  </si>
  <si>
    <t>TOTAL TRANSMISSION &amp; DISTRIBUTION EXPENSE</t>
  </si>
  <si>
    <t>5. CUSTOMER ACCOUNTS EXPENSES</t>
  </si>
  <si>
    <t>SUPERVISION</t>
  </si>
  <si>
    <t xml:space="preserve">       general class. Show separate totals for common and preferred stock.  If information to meet the stock exchange reporting requirement outlined in </t>
  </si>
  <si>
    <t xml:space="preserve">    or noncumulative.</t>
  </si>
  <si>
    <t>INTEREST CHARGES</t>
  </si>
  <si>
    <t>Interest on Long-Term Debt</t>
  </si>
  <si>
    <t>Pg 118, L 55=&gt;57 - L 58, 59 (c)</t>
  </si>
  <si>
    <t>1. Give below a brief description of each item included in accounts 434, Extraordinary Income and 435,</t>
  </si>
  <si>
    <t xml:space="preserve">    Extraordinary Deductions.</t>
  </si>
  <si>
    <t xml:space="preserve">               Total Water Plant in Service</t>
  </si>
  <si>
    <t>Changes, Important During the Year</t>
  </si>
  <si>
    <t xml:space="preserve">   - Investment Advances</t>
  </si>
  <si>
    <t xml:space="preserve">         Cash Provided by Outside Sources (Total of lines 58 thru 66)</t>
  </si>
  <si>
    <t xml:space="preserve">   Payments for Retirement of:</t>
  </si>
  <si>
    <t xml:space="preserve">         Long-term Debt (b)</t>
  </si>
  <si>
    <t>7.  For Account 399, state the nature and use of plant included in this account and if substantial in amount submit a supplementary</t>
  </si>
  <si>
    <t>GENERAL INSTRUCTIONS</t>
  </si>
  <si>
    <t>Notes and Accounts Receivables - Net</t>
  </si>
  <si>
    <t>Pg 114, L 22=&gt;24 (d) - L 25 (d)</t>
  </si>
  <si>
    <t>Pg 114, L 26, 27 (d)</t>
  </si>
  <si>
    <t>Materials and Supplies</t>
  </si>
  <si>
    <t>Pg 114, L 28 (d)</t>
  </si>
  <si>
    <t>Pg 114, L 29 (d)</t>
  </si>
  <si>
    <t>Accrued Utility Revenue</t>
  </si>
  <si>
    <t xml:space="preserve">    (Excl. Preferred Stock)</t>
  </si>
  <si>
    <t>Short-Term Debt</t>
  </si>
  <si>
    <t>Pg 1, L 26, 32</t>
  </si>
  <si>
    <t>Pretax Income</t>
  </si>
  <si>
    <t>Pg 2, L 6, 10, 15 - L 16</t>
  </si>
  <si>
    <t>Interest Expense</t>
  </si>
  <si>
    <t>Pg 2, L 22</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</si>
  <si>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</si>
  <si>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</si>
  <si>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</si>
  <si>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</si>
  <si>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</si>
  <si>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</si>
  <si>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</si>
  <si>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</si>
  <si>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</si>
  <si>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</si>
  <si>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should be provided on pages 124-125.  Provide also on page </t>
  </si>
  <si>
    <t>amounts of interest paid (net of amounts capitalized)</t>
  </si>
  <si>
    <t>122 a reconciliation between "Cash and Cash Equivalents</t>
  </si>
  <si>
    <t>and income taxes paid.</t>
  </si>
  <si>
    <t xml:space="preserve">          Investment Tax Credit Adjustment (Net)</t>
  </si>
  <si>
    <t xml:space="preserve">          Net (Increase) Decrease in Receivables</t>
  </si>
  <si>
    <t>Injuries and Damages Reserve (262)</t>
  </si>
  <si>
    <t>Pg 122, L 13 (b)</t>
  </si>
  <si>
    <t>Pg 122, L 14 (b)</t>
  </si>
  <si>
    <t>Net (Increase) Decrease in Other Regulatory Assets</t>
  </si>
  <si>
    <t>Net (Increase) Decrease in Investments (Property Tax Refund due Ratepayer)</t>
  </si>
  <si>
    <t>Balance -- End of year (Total of lines 01, 09, 15, 16, 22, 29, 36 and 37)</t>
  </si>
  <si>
    <t xml:space="preserve">NYSPSC 347-97 </t>
  </si>
  <si>
    <t>Page 120</t>
  </si>
  <si>
    <t>plant, etc.) affected - debited or credited.  Show separately debits or credits to stores expense-clearing,</t>
  </si>
  <si>
    <t>if applicable.</t>
  </si>
  <si>
    <t>on the specific sheet, or to delete some spaces on the combined string below.</t>
  </si>
  <si>
    <t>Please fill in the following:</t>
  </si>
  <si>
    <t>Respondent's exact legal name :</t>
  </si>
  <si>
    <t xml:space="preserve"> </t>
  </si>
  <si>
    <t>Address line 1:</t>
  </si>
  <si>
    <t/>
  </si>
  <si>
    <t>Address line 2:</t>
  </si>
  <si>
    <t>Example</t>
  </si>
  <si>
    <t>Date of Report</t>
  </si>
  <si>
    <t>(Mo,Da,Yr)</t>
  </si>
  <si>
    <t>3/31/97</t>
  </si>
  <si>
    <t>Year of Report</t>
  </si>
  <si>
    <t>December 31,1996</t>
  </si>
  <si>
    <t>For the period starting:</t>
  </si>
  <si>
    <t>January 1, 1996</t>
  </si>
  <si>
    <t>For the period ending:</t>
  </si>
  <si>
    <t>Date due:</t>
  </si>
  <si>
    <t>March 31, 1997</t>
  </si>
  <si>
    <t xml:space="preserve">  </t>
  </si>
  <si>
    <t>WATER WORKS CORPORATIONS</t>
  </si>
  <si>
    <t>CLASSES A AND B</t>
  </si>
  <si>
    <t>OF</t>
  </si>
  <si>
    <t>SECURITY HOLDERS AND VOTING POWERS (Continued)</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</si>
  <si>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</si>
  <si>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</si>
  <si>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</si>
  <si>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</si>
  <si>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</si>
  <si>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</si>
  <si>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</si>
  <si>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</si>
  <si>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</si>
  <si>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</si>
  <si>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</si>
  <si>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</si>
  <si>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</si>
  <si>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</si>
  <si>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</si>
  <si>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</si>
  <si>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</si>
  <si>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</si>
  <si>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</si>
  <si>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</si>
  <si>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</si>
  <si>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</si>
  <si>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</si>
  <si>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</si>
  <si>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</si>
  <si>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</si>
  <si>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</si>
  <si>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</si>
  <si>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Page 107</t>
  </si>
  <si>
    <t xml:space="preserve"> Other Material and Supplies (Account 150.156)</t>
  </si>
  <si>
    <t>WATERFORM.XLS File</t>
  </si>
  <si>
    <t>LIWATER.XLS</t>
  </si>
  <si>
    <t>NYAWATER.XLS</t>
  </si>
  <si>
    <t>NYWWATER.XLS</t>
  </si>
  <si>
    <t>SCWATER.XLS</t>
  </si>
  <si>
    <t>UWATERNR.XLS</t>
  </si>
  <si>
    <t>UWATERNY.XLS</t>
  </si>
  <si>
    <t>Million, or Billion to  indicate the unit in which entries</t>
  </si>
  <si>
    <t>kind of fuel etc.</t>
  </si>
  <si>
    <t>quantities (kwh) and averages.</t>
  </si>
  <si>
    <t>Designation of Station**</t>
  </si>
  <si>
    <t xml:space="preserve">     (b) Miscellaneous Income Deductions-Report the nature,</t>
  </si>
  <si>
    <t>nature of other debt on which interest was incurred during</t>
  </si>
  <si>
    <t>STATEMENT OF REVENUE AND OPERATION AND MAINTENANCE</t>
  </si>
  <si>
    <t>REVENUES</t>
  </si>
  <si>
    <t>Pg 300, L 2 (d)</t>
  </si>
  <si>
    <t>Commercial and Industrial  Sales</t>
  </si>
  <si>
    <t>Pg 300, L 3, 4 (d)</t>
  </si>
  <si>
    <t>Fire Protection Service</t>
  </si>
  <si>
    <t>Pg 300, L 5, 6 (d)</t>
  </si>
  <si>
    <t>Pg 300, L 9 (d)</t>
  </si>
  <si>
    <t xml:space="preserve">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submitted. </t>
  </si>
  <si>
    <t>subject to the Commission's jurisdiction but are separately reported.</t>
  </si>
  <si>
    <t xml:space="preserve">Flows, or any account thereof.  Classify the notes according </t>
  </si>
  <si>
    <t>to disposition thereof.</t>
  </si>
  <si>
    <t xml:space="preserve">                   IN  SINKING AND</t>
  </si>
  <si>
    <t>by Charter</t>
  </si>
  <si>
    <t>Per Share</t>
  </si>
  <si>
    <t xml:space="preserve">                        respondent.)</t>
  </si>
  <si>
    <t xml:space="preserve">                           (Account 217)</t>
  </si>
  <si>
    <t xml:space="preserve">                   OTHER FUNDS</t>
  </si>
  <si>
    <t>Report on Line 3 items such as transfers of excess pension funds from the company's pension trust fund to an account set up under Section 401(h) of the Internal Revenue Code.</t>
  </si>
  <si>
    <t>and Deductions</t>
  </si>
  <si>
    <t>Items</t>
  </si>
  <si>
    <t>Ret. Earnings</t>
  </si>
  <si>
    <t xml:space="preserve">  Number of Pumps Used</t>
  </si>
  <si>
    <t xml:space="preserve">  Date on which the above maximum occurred</t>
  </si>
  <si>
    <t xml:space="preserve">  Max daily output of entire system</t>
  </si>
  <si>
    <t xml:space="preserve">  Av. head against which each pump works</t>
  </si>
  <si>
    <t xml:space="preserve">  Kind of power (if system operates by</t>
  </si>
  <si>
    <t xml:space="preserve">            gravity, so state)</t>
  </si>
  <si>
    <t xml:space="preserve">  Kinds of fuel used</t>
  </si>
  <si>
    <t xml:space="preserve">  Unit of fuel</t>
  </si>
  <si>
    <t xml:space="preserve">  Fuel on hand at beginning of year</t>
  </si>
  <si>
    <t>included on page 124-125.</t>
  </si>
  <si>
    <t xml:space="preserve">RECONCILIATION BETWEEN PSC AND STOCKHOLDER'S ANNUAL REPORT </t>
  </si>
  <si>
    <t>(Account 408.2,409.2)</t>
  </si>
  <si>
    <t>(Account 409.3)</t>
  </si>
  <si>
    <t xml:space="preserve">taxable net income as if a separate return were to be filed, indicating, however, intercompany amounts to be eliminated </t>
  </si>
  <si>
    <t>Exact legal name of reporting water utility</t>
  </si>
  <si>
    <t xml:space="preserve">     (a) Income from Nonutility Operations (Accounts 417 and </t>
  </si>
  <si>
    <t>Give the nature and source of each miscellaneous nonoperating</t>
  </si>
  <si>
    <t xml:space="preserve">  417.1) - Describe each nonutility operation, maintenance,</t>
  </si>
  <si>
    <t>income, and the amount thereof for the year.  Minor items may be</t>
  </si>
  <si>
    <t>(102)  Water Plant Purchased or Sold</t>
  </si>
  <si>
    <t xml:space="preserve">  Quantity used for pumping</t>
  </si>
  <si>
    <t xml:space="preserve">  Quantity used for other than pumping</t>
  </si>
  <si>
    <t xml:space="preserve">  Quantity on hand at end of year</t>
  </si>
  <si>
    <t xml:space="preserve">  Avg. fuel or pwr. cost per ....gals.  pumped</t>
  </si>
  <si>
    <t>MATERIALS AND SUPPLIES (Account 150)</t>
  </si>
  <si>
    <t xml:space="preserve">                                  2.  Explain any important adjustments of subaccounts.</t>
  </si>
  <si>
    <t xml:space="preserve">                                  3.  Entries with respect to officers and employees shall not include items for utility services.</t>
  </si>
  <si>
    <t>Merchandising,</t>
  </si>
  <si>
    <t>Officers</t>
  </si>
  <si>
    <t>Utility</t>
  </si>
  <si>
    <t>Jobbing and</t>
  </si>
  <si>
    <t>and</t>
  </si>
  <si>
    <t>Customers</t>
  </si>
  <si>
    <t>Contract Work</t>
  </si>
  <si>
    <t>Employees</t>
  </si>
  <si>
    <t xml:space="preserve">(d)  </t>
  </si>
  <si>
    <t xml:space="preserve">(e)  </t>
  </si>
  <si>
    <t xml:space="preserve">(f)  </t>
  </si>
  <si>
    <t>Prov. for Uncollectibles for Year</t>
  </si>
  <si>
    <t xml:space="preserve">*Includes all sales to public authorities except those made under service classifications having general consumer application. </t>
  </si>
  <si>
    <t>Page 400</t>
  </si>
  <si>
    <t>SOURCES OF WATER SUPPLY</t>
  </si>
  <si>
    <t>number of billing periods during the year (12 if all billings</t>
  </si>
  <si>
    <t>under any rate schedule are classified in more than one</t>
  </si>
  <si>
    <t>are made monthly).</t>
  </si>
  <si>
    <t>revenue account, list the rate schedule and sales data under</t>
  </si>
  <si>
    <t>each applicable revenue account subheading.</t>
  </si>
  <si>
    <t>Thousand</t>
  </si>
  <si>
    <t>Average</t>
  </si>
  <si>
    <t>The "rate allowance"  to be reported on Line 2  is the amount which was projected to be charged to expense accounts (i.e., not charged</t>
  </si>
  <si>
    <t xml:space="preserve">          TOTAL Other Income  Deductions (Total of lines 40 thru 42)</t>
  </si>
  <si>
    <t>THIS PAGE LEFT BLANK INTENTIONALLY</t>
  </si>
  <si>
    <t xml:space="preserve">terms of the plan including salary progression factor for final pay and career average pay plans. </t>
  </si>
  <si>
    <t>Other Deferred Debits</t>
  </si>
  <si>
    <t>Pg 114, L 37=&gt;43 (d)</t>
  </si>
  <si>
    <t>Pg 114, L 44 (d)</t>
  </si>
  <si>
    <t xml:space="preserve">          Total Deferred Debits</t>
  </si>
  <si>
    <t>applicable to this Statement of Income, such notes may be</t>
  </si>
  <si>
    <t xml:space="preserve">          TOTAL Taxes on Other Income  and Deduct. (Total of  45 thru 51)</t>
  </si>
  <si>
    <t xml:space="preserve">     Net Other Income and Deductions (Enter Total of lines 38, 43, 52)</t>
  </si>
  <si>
    <t>Interest on Long-Term Debt (427)</t>
  </si>
  <si>
    <t>Interdepartmental Rents</t>
  </si>
  <si>
    <t xml:space="preserve">               customers are billed.</t>
  </si>
  <si>
    <t>474</t>
  </si>
  <si>
    <t>Other Water Revenues</t>
  </si>
  <si>
    <t>Costs and Expenses:</t>
  </si>
  <si>
    <t>2.  If any change occurred during the year in the balance with respect to any class or series of stock, attach a statement giving particulars</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</si>
  <si>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</si>
  <si>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</si>
  <si>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</si>
  <si>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</si>
  <si>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</si>
  <si>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</si>
  <si>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</si>
  <si>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</si>
  <si>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may be grouped.</t>
  </si>
  <si>
    <t>Purchases, Sales,</t>
  </si>
  <si>
    <t>Description and Location</t>
  </si>
  <si>
    <t>amount capitalized, (c) the method of distribution to construc-</t>
  </si>
  <si>
    <t>tion jobs, (d) whether different rates are applied to different</t>
  </si>
  <si>
    <t>duration of trust, and principal holders of beneficiary</t>
  </si>
  <si>
    <t xml:space="preserve">Miscellaneous prepayments: (specify:) </t>
  </si>
  <si>
    <t xml:space="preserve">          TOTAL Material and Supplies (per Balance Sheet)</t>
  </si>
  <si>
    <t>Page 215</t>
  </si>
  <si>
    <t>the item in column (a).  See Account 102, Utility Plant Purchased</t>
  </si>
  <si>
    <t>or Sold).</t>
  </si>
  <si>
    <t>Original Cost</t>
  </si>
  <si>
    <t>Date Journal</t>
  </si>
  <si>
    <t>Description of Property</t>
  </si>
  <si>
    <t>of Related</t>
  </si>
  <si>
    <t>Entry Approved</t>
  </si>
  <si>
    <t>Account 421.1</t>
  </si>
  <si>
    <t>Account 421.2</t>
  </si>
  <si>
    <t>Property</t>
  </si>
  <si>
    <t>(When Required)</t>
  </si>
  <si>
    <t xml:space="preserve">  (R &amp; D) project initiated, continued, or concluded</t>
  </si>
  <si>
    <t xml:space="preserve">  outside the company costing $5,000 or more, briefly</t>
  </si>
  <si>
    <t>Other Deferred Credits (253)</t>
  </si>
  <si>
    <t>NOTE</t>
  </si>
  <si>
    <t>MATURITY</t>
  </si>
  <si>
    <t>ACCRUED</t>
  </si>
  <si>
    <t>PAID</t>
  </si>
  <si>
    <t>PAYABLES TO ASSOCIATED COMPANIES (ACCOUNTS 233 and 234)</t>
  </si>
  <si>
    <t>Pg 115, L 50 (d)</t>
  </si>
  <si>
    <t>Public Fire Protection Service</t>
  </si>
  <si>
    <t>464</t>
  </si>
  <si>
    <t>Other Sales to Public Authorities</t>
  </si>
  <si>
    <t>465</t>
  </si>
  <si>
    <t>Sales to Irrigation Customers</t>
  </si>
  <si>
    <t>466</t>
  </si>
  <si>
    <t>Sales for Resale</t>
  </si>
  <si>
    <t>467</t>
  </si>
  <si>
    <t>Interdepartmental Sales</t>
  </si>
  <si>
    <t xml:space="preserve">     Total Sales of Water</t>
  </si>
  <si>
    <t xml:space="preserve"> OTHER OPERATING REVENUES</t>
  </si>
  <si>
    <t>BILLING ROUTINE - WATER</t>
  </si>
  <si>
    <t>470</t>
  </si>
  <si>
    <t>Forfeited Discounts</t>
  </si>
  <si>
    <t>company and not yet drawing a pension allowance.</t>
  </si>
  <si>
    <t xml:space="preserve">brief explanation of any action initiated by the Internal </t>
  </si>
  <si>
    <t xml:space="preserve">stockholders are applicable and furnish the data required by </t>
  </si>
  <si>
    <t>Revenue Service involving possible assessment of additional</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</si>
  <si>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</si>
  <si>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</si>
  <si>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</si>
  <si>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</si>
  <si>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</si>
  <si>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</si>
  <si>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</si>
  <si>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</si>
  <si>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</si>
  <si>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</si>
  <si>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</si>
  <si>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remaining life of surviving plant.</t>
  </si>
  <si>
    <t>Pending legal proceedings.</t>
  </si>
  <si>
    <t>curtailments or suspensions of pensions or pension obligations during the year.  If none have occurred, state "none" on line 5.  If</t>
  </si>
  <si>
    <t>Cost Benefits Paid to or for Plan Participants</t>
  </si>
  <si>
    <t>Amount Transferred to an External OPEB Dedicated Fund</t>
  </si>
  <si>
    <t>Other Debits or Credits to the Internal Reserve *</t>
  </si>
  <si>
    <t xml:space="preserve">                                                         A.  Summary of Depreciation and Amortization Charges</t>
  </si>
  <si>
    <t>Amortization</t>
  </si>
  <si>
    <t>of Limited-Term</t>
  </si>
  <si>
    <t>of Other</t>
  </si>
  <si>
    <t xml:space="preserve">Line </t>
  </si>
  <si>
    <t>Functional Classification</t>
  </si>
  <si>
    <t>Expense</t>
  </si>
  <si>
    <t>(Account 403)</t>
  </si>
  <si>
    <t>(Acct. 404)</t>
  </si>
  <si>
    <t>(Acct. 405)</t>
  </si>
  <si>
    <t>Intangible Plant</t>
  </si>
  <si>
    <t>Pumping Plant</t>
  </si>
  <si>
    <t>Water Treatment Plant</t>
  </si>
  <si>
    <t>Transmission and Distribution Plant</t>
  </si>
  <si>
    <t>General Plant</t>
  </si>
  <si>
    <t>Common Plant-Water</t>
  </si>
  <si>
    <t>B.  Basis for Amortization Charges</t>
  </si>
  <si>
    <t>Page 311</t>
  </si>
  <si>
    <t>Page 312</t>
  </si>
  <si>
    <t>MISCELLANEOUS GENERAL EXPENSES  (Account 930)</t>
  </si>
  <si>
    <t>Industry Association Dues</t>
  </si>
  <si>
    <t>Experimental and general research expenses</t>
  </si>
  <si>
    <t>Purchased Water</t>
  </si>
  <si>
    <t>Pg 307, L 5 (b)</t>
  </si>
  <si>
    <t>Fuel for Pumping</t>
  </si>
  <si>
    <t>Pg 307, L 25 (b)</t>
  </si>
  <si>
    <t>Chemicals</t>
  </si>
  <si>
    <t>Pg 307, L 41 (b)</t>
  </si>
  <si>
    <t xml:space="preserve">     Total PW, Fuel and Chemicals</t>
  </si>
  <si>
    <t>Salaries</t>
  </si>
  <si>
    <t>Pg 354, L 26 (d)</t>
  </si>
  <si>
    <t>Pensions and Benefits</t>
  </si>
  <si>
    <t>Pg 309, L 100 (b)</t>
  </si>
  <si>
    <t xml:space="preserve">     Total Wages and Benefits</t>
  </si>
  <si>
    <t xml:space="preserve">   Completed Construction not Classified  (106)</t>
  </si>
  <si>
    <t xml:space="preserve">           and eliminates significant risks related to the obligation and assets.</t>
  </si>
  <si>
    <t xml:space="preserve">     Actual return</t>
  </si>
  <si>
    <t>Other Operating Revenues</t>
  </si>
  <si>
    <t xml:space="preserve">Print the Entire Report </t>
  </si>
  <si>
    <t>Section 203 (e) of the Tax Reform Act of 1986.</t>
  </si>
  <si>
    <t xml:space="preserve">3. </t>
  </si>
  <si>
    <t>include such interest expense in column (i).  Explain in a</t>
  </si>
  <si>
    <t xml:space="preserve">   4.  For advances from Associated Companies, report </t>
  </si>
  <si>
    <t>not be netted.</t>
  </si>
  <si>
    <t xml:space="preserve">advances, show for each company: (a) principal </t>
  </si>
  <si>
    <t>footnote any difference between the total of column (i) and</t>
  </si>
  <si>
    <t xml:space="preserve">separately advances on notes and advances on open accounts. </t>
  </si>
  <si>
    <t xml:space="preserve">9.  Furnish in a footnote particulars (details) regarding </t>
  </si>
  <si>
    <t>Receivables and Inventory</t>
  </si>
  <si>
    <t xml:space="preserve">Attach herein (following this page) the respondent's latest annual report to stockholders. If such a report is not prepared, but if audited annual financial statements on which a certified public accountant expresses an opinion are regularly prepared and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</si>
  <si>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</si>
  <si>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</si>
  <si>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</si>
  <si>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</si>
  <si>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</si>
  <si>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 xml:space="preserve">charges during the year.  With respect to long-term </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</si>
  <si>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</si>
  <si>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</si>
  <si>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Organizing the Paper Copy of the Annual Report</t>
  </si>
  <si>
    <t>Company Name</t>
  </si>
  <si>
    <t>NAME TO SAVE</t>
  </si>
  <si>
    <t xml:space="preserve">   2.  In column (a), for new issues,  give Commission authorization</t>
  </si>
  <si>
    <t>originally issued.</t>
  </si>
  <si>
    <t>of office where any other corporate books of account are kept, if different from that</t>
  </si>
  <si>
    <t>where the general corporate books are kept.</t>
  </si>
  <si>
    <t xml:space="preserve">   2.  Provide name of the State under the laws of which respondent is incorporated, and</t>
  </si>
  <si>
    <t xml:space="preserve">     accounts during the year.  Do not include gasoline and other sales taxes which have been charged to the accounts to which the taxed material</t>
  </si>
  <si>
    <t xml:space="preserve">      identifying the year in column (a).</t>
  </si>
  <si>
    <t>financial, valuation, legal, accounting, purchasing, advertising, labor relations, and public relations, rendered the respondent under</t>
  </si>
  <si>
    <t>written or oral arrangement, for which aggregate payments were made during the year to any corporation,  partnership, organization of any kind,</t>
  </si>
  <si>
    <t>........gals*</t>
  </si>
  <si>
    <t xml:space="preserve">  Maximum safe daily capacity</t>
  </si>
  <si>
    <t>installations of services.</t>
  </si>
  <si>
    <t>Number at end of year</t>
  </si>
  <si>
    <t>letter of Thousand, Million or Billion to indicate the unit in which quantities are expressed.</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</si>
  <si>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</si>
  <si>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 xml:space="preserve">names of the security holders in the order of voting power, </t>
  </si>
  <si>
    <t>(312)  Collecting and Impounding Reservoirs</t>
  </si>
  <si>
    <t>(312)</t>
  </si>
  <si>
    <t>(313)   Lake, River and Other Intakes</t>
  </si>
  <si>
    <t>(313)</t>
  </si>
  <si>
    <t>(314)   Wells and Springs</t>
  </si>
  <si>
    <t>(314)</t>
  </si>
  <si>
    <t>Fair Value of Plan Assets Held in an Exterior Fund or Trust</t>
  </si>
  <si>
    <t xml:space="preserve">                      Name of Account and Description of Item</t>
  </si>
  <si>
    <t>Number of Shares</t>
  </si>
  <si>
    <t>4.  The totals  should agree with the amounts for those accounts shown in Schedule entitled "Water Operating Revenues".</t>
  </si>
  <si>
    <t>Residential</t>
  </si>
  <si>
    <t>Commercial</t>
  </si>
  <si>
    <t>Industrial</t>
  </si>
  <si>
    <t>Name of</t>
  </si>
  <si>
    <t>Operating</t>
  </si>
  <si>
    <t>Number of</t>
  </si>
  <si>
    <t>Municipality</t>
  </si>
  <si>
    <t xml:space="preserve"> (d)</t>
  </si>
  <si>
    <t xml:space="preserve"> (g)</t>
  </si>
  <si>
    <t xml:space="preserve"> (j)</t>
  </si>
  <si>
    <t>TOTAL SALES</t>
  </si>
  <si>
    <t>Page 302</t>
  </si>
  <si>
    <t>Page 303</t>
  </si>
  <si>
    <t>Page 304</t>
  </si>
  <si>
    <t xml:space="preserve">       Regulatory Debits</t>
  </si>
  <si>
    <t xml:space="preserve">       (Less) Regulatory Credits</t>
  </si>
  <si>
    <t xml:space="preserve">       Taxes Other Than Income Taxes (408.1)</t>
  </si>
  <si>
    <t xml:space="preserve">   Show the amount of gross operating revenues derived from New York intrastate utility operations during the year.</t>
  </si>
  <si>
    <t>Page 319</t>
  </si>
  <si>
    <t>Common Stock Issued</t>
  </si>
  <si>
    <t>Pg 115, L 2, (d)</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</si>
  <si>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</si>
  <si>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</si>
  <si>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</si>
  <si>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</si>
  <si>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</si>
  <si>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</si>
  <si>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</si>
  <si>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</si>
  <si>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Deductions Recorded on Books Not Deducted for Return</t>
  </si>
  <si>
    <t>Income Recorded on Books Not Included in Return</t>
  </si>
  <si>
    <t>Pg 1, L 34</t>
  </si>
  <si>
    <t>Pg 1, L 25</t>
  </si>
  <si>
    <t>Pg 1, L 20</t>
  </si>
  <si>
    <t>Common Stock and Retained Earnings</t>
  </si>
  <si>
    <t>Pg 1, L 24 - 20</t>
  </si>
  <si>
    <t xml:space="preserve">          Total Customers</t>
  </si>
  <si>
    <t>OPERATING REVENUE RELATIONSHIP</t>
  </si>
  <si>
    <t>RESIDENTIAL SALES</t>
  </si>
  <si>
    <t>Average Annual Bill per Customer</t>
  </si>
  <si>
    <t>1. Show the requested information concerning mains in service of the respondent at the end of the year</t>
  </si>
  <si>
    <t>Date of Valuation Reported on Lines 1 through 6</t>
  </si>
  <si>
    <t>amount amortization of previously deferred gains or losses as these amounts are to be reported on line 17.</t>
  </si>
  <si>
    <t xml:space="preserve">Discount Rate </t>
  </si>
  <si>
    <t>8.</t>
  </si>
  <si>
    <t>Report on lines 19 through 21 and lines 29 through 32 the number of persons covered by the plan at the beginning of the policy</t>
  </si>
  <si>
    <t>&lt;consolidated plan&gt;</t>
  </si>
  <si>
    <t>Special Termination</t>
  </si>
  <si>
    <t>Pg 300, L 7, 8, 10 (d)</t>
  </si>
  <si>
    <t xml:space="preserve">  3.  For Account 116, Utility Plant Adjustments, explain the </t>
  </si>
  <si>
    <t xml:space="preserve">origin of such amount, debits and credits during the year, and </t>
  </si>
  <si>
    <t>Page 124</t>
  </si>
  <si>
    <t>NOTES TO FINANCIAL STATEMENTS (Continued)</t>
  </si>
  <si>
    <t>Next Page is 200</t>
  </si>
  <si>
    <t>Page 125</t>
  </si>
  <si>
    <t>annual stockholders report are applicable to this statement,</t>
  </si>
  <si>
    <t>pertaining to operating activities only.  Gains and losses</t>
  </si>
  <si>
    <t>If composite depreciation accounting is used, report available information called for in columns (b) through (g) on this basis.</t>
  </si>
  <si>
    <t>the sources of my information and the grounds for my belief are as follows: ...............................................................................</t>
  </si>
  <si>
    <t xml:space="preserve">Signature                                        </t>
  </si>
  <si>
    <t xml:space="preserve">Subscribed and sworn to before me a </t>
  </si>
  <si>
    <t>ACCUMULATED DEFERRED INVESTMENT TAX CREDITS (Account 255) (Continued)</t>
  </si>
  <si>
    <t>Page 265-A</t>
  </si>
  <si>
    <t>Page 200</t>
  </si>
  <si>
    <t>Page 201</t>
  </si>
  <si>
    <t xml:space="preserve">  for the year.  Segregate amounts originally charged to clearing</t>
  </si>
  <si>
    <t>of salaries and wages originally charged to clearing accounts,</t>
  </si>
  <si>
    <t xml:space="preserve">  accounts to Utility Departments, Construction, Plant Removals,</t>
  </si>
  <si>
    <t>statement except where a note is applicable to more than</t>
  </si>
  <si>
    <t xml:space="preserve">restrictions and state the amount of retained earnings </t>
  </si>
  <si>
    <t>one statement.</t>
  </si>
  <si>
    <t>affected by such restrictions.</t>
  </si>
  <si>
    <t xml:space="preserve">  2.  Furnish particulars (details) as to any significant contin-</t>
  </si>
  <si>
    <t>Section A. Balances and Changes During Year</t>
  </si>
  <si>
    <t>Water Plant</t>
  </si>
  <si>
    <t>(c+d)</t>
  </si>
  <si>
    <t>(A/C 108)</t>
  </si>
  <si>
    <t>(A/C 111)</t>
  </si>
  <si>
    <t>Balance Beginning of Year</t>
  </si>
  <si>
    <t xml:space="preserve">Depreciation Provisions for Year, </t>
  </si>
  <si>
    <t xml:space="preserve">  Charged to</t>
  </si>
  <si>
    <t xml:space="preserve">  (403) Depreciation Expense</t>
  </si>
  <si>
    <t xml:space="preserve">                                  1.  Report below the information called for concerning this accumulated provision.</t>
  </si>
  <si>
    <t>Include in column (f) interest recorded as income during the year, including interest on accounts and notes held any time</t>
  </si>
  <si>
    <t>during the year.</t>
  </si>
  <si>
    <t>6.</t>
  </si>
  <si>
    <t>1. Report in section A for the year amounts of depreciation expense (account 403) according to plant functional</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</si>
  <si>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</si>
  <si>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</si>
  <si>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</si>
  <si>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</si>
  <si>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</si>
  <si>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Page 357</t>
  </si>
  <si>
    <t>Employee Protective Plans (Continued)</t>
  </si>
  <si>
    <t>Page 358</t>
  </si>
  <si>
    <t>ANALYSIS OF PENSION COST</t>
  </si>
  <si>
    <t>ANALYSIS OF PENSION COST (Continued)</t>
  </si>
  <si>
    <t>general classes of material and supplies and the various accounts (operating expenses, clearing accounts,</t>
  </si>
  <si>
    <t xml:space="preserve">    (Specify purpose of each other special deposit)</t>
  </si>
  <si>
    <t xml:space="preserve">                                  Total (Account 134)</t>
  </si>
  <si>
    <t>Page 212</t>
  </si>
  <si>
    <t>NOTES AND ACCOUNTS RECEIVABLE (Accounts 141, 142, 143)</t>
  </si>
  <si>
    <t xml:space="preserve">     2.    Provide a subheading and total for each prescribed</t>
  </si>
  <si>
    <t xml:space="preserve">       4.   The average number of customers should be the</t>
  </si>
  <si>
    <t>operating revenue account in the sequence followed in</t>
  </si>
  <si>
    <t>number of bills rendered during the year divided by the</t>
  </si>
  <si>
    <t>income taxes of a material amount initiated by the utility.</t>
  </si>
  <si>
    <t xml:space="preserve">       Losses from Disp. of Utility Plant</t>
  </si>
  <si>
    <t xml:space="preserve">           TOTAL Utility Operating Expenses (Enter Total of lines 4 thru 21)</t>
  </si>
  <si>
    <t>LONG-TERM DEBT (Accounts 221, 222, 223, and 224)</t>
  </si>
  <si>
    <t xml:space="preserve">such holder held in trust, give in a footnote the known </t>
  </si>
  <si>
    <t xml:space="preserve">in determination of corporate action by any method, explain </t>
  </si>
  <si>
    <t xml:space="preserve">particulars of the trust (whether voting trust, etc.), </t>
  </si>
  <si>
    <t>INDEX TO WATER SCHEDULES</t>
  </si>
  <si>
    <t>Name of Schedule</t>
  </si>
  <si>
    <t>** Represents payment of federal income taxes due on earnings.</t>
  </si>
  <si>
    <t>Well</t>
  </si>
  <si>
    <t>Gravel Well</t>
  </si>
  <si>
    <t>Deep Well Pump</t>
  </si>
  <si>
    <t xml:space="preserve">          TOTALS (Account 463)</t>
  </si>
  <si>
    <t xml:space="preserve">          TOTALS (Account 464)</t>
  </si>
  <si>
    <t xml:space="preserve">          TOTALS (Account 465)</t>
  </si>
  <si>
    <t>Page 301</t>
  </si>
  <si>
    <t>SALES OF ELECTRICITY BY RATE SCHEDULES</t>
  </si>
  <si>
    <t>Average Number</t>
  </si>
  <si>
    <t>KWh of Sales</t>
  </si>
  <si>
    <t>Revenue per</t>
  </si>
  <si>
    <t>MWh Sold</t>
  </si>
  <si>
    <t>of Customers</t>
  </si>
  <si>
    <t>per Customer</t>
  </si>
  <si>
    <t>KWh Sold</t>
  </si>
  <si>
    <t>Total Billed</t>
  </si>
  <si>
    <t>Page 302-A</t>
  </si>
  <si>
    <t>SALES OF WATER BY MUNICIPALITIES</t>
  </si>
  <si>
    <t xml:space="preserve">  10.  Describe briefly any materially important transactions of</t>
  </si>
  <si>
    <t>Pension FAS 87 cost (approved in last rate case)</t>
  </si>
  <si>
    <t>OPEB FAS 106 cost (approved in last rate case)</t>
  </si>
  <si>
    <t>Medical, Dental, 401-K, etc</t>
  </si>
  <si>
    <t xml:space="preserve">  Quantity received during year</t>
  </si>
  <si>
    <t xml:space="preserve">  Average cost per unit</t>
  </si>
  <si>
    <t xml:space="preserve">       Misc. Adjustments of Income Taxes (411.8)</t>
  </si>
  <si>
    <t xml:space="preserve">       (Less) Gains from Disp. of Utility Plant</t>
  </si>
  <si>
    <t>short-term debt and commercial paper having a maturity of one</t>
  </si>
  <si>
    <t>answered.  Enter "none", "not applicable," or "NA" where ap-</t>
  </si>
  <si>
    <t>year or less.  Give reference to State Commission</t>
  </si>
  <si>
    <t>plicable.  If information which answers an inquiry is given</t>
  </si>
  <si>
    <t>MAINTENANCE OF  HYDRANTS</t>
  </si>
  <si>
    <t>Statement of Cash Flows</t>
  </si>
  <si>
    <t>122-123</t>
  </si>
  <si>
    <t>Notes to the Financial Statements</t>
  </si>
  <si>
    <t>124-125</t>
  </si>
  <si>
    <t>Balance Sheet Supporting Schedules (Assets</t>
  </si>
  <si>
    <t>and Other Debits)</t>
  </si>
  <si>
    <t>Summary of Utility Plant and Accumulated Provision for</t>
  </si>
  <si>
    <t xml:space="preserve">3. Describe in a footnote the agreement and transactions          </t>
  </si>
  <si>
    <t xml:space="preserve">    TOTAL (Account 282)(Total of 17 and 18)</t>
  </si>
  <si>
    <t>Other (Account 283)</t>
  </si>
  <si>
    <t xml:space="preserve">    TOTAL  WATER (Enter Total of lines 22 thru 29)</t>
  </si>
  <si>
    <t xml:space="preserve">   Amortization  (113, 119.1,  119.2) </t>
  </si>
  <si>
    <t xml:space="preserve">          TOTAL Held for Future Use (Enter Total of lines 29 and 30)</t>
  </si>
  <si>
    <t xml:space="preserve">   Amort. of Plant Acquisition Adj.</t>
  </si>
  <si>
    <t xml:space="preserve">          TOTAL Accumulated Provisions (Should agree with line 16 above)</t>
  </si>
  <si>
    <t>(Enter Total of lines 23, 27, 31 and 32)</t>
  </si>
  <si>
    <t>NYSPSC  347-97</t>
  </si>
  <si>
    <t xml:space="preserve">  Filtration  (Specify method)</t>
  </si>
  <si>
    <t xml:space="preserve">  Chlorine</t>
  </si>
  <si>
    <t xml:space="preserve">  Other:</t>
  </si>
  <si>
    <t xml:space="preserve">                 Less duplications:</t>
  </si>
  <si>
    <t xml:space="preserve">  Quantity purified</t>
  </si>
  <si>
    <t xml:space="preserve">  Quantity not purified</t>
  </si>
  <si>
    <t>against which are to be entered data separately for each pump,</t>
  </si>
  <si>
    <t>5. If electricity was used, specify on lines 23 to 38 the requested</t>
  </si>
  <si>
    <t>year.</t>
  </si>
  <si>
    <t>Revenue Per</t>
  </si>
  <si>
    <t>Number and Title of Rate Schedule</t>
  </si>
  <si>
    <t>Gallons</t>
  </si>
  <si>
    <t>Revenue</t>
  </si>
  <si>
    <t xml:space="preserve">Number of </t>
  </si>
  <si>
    <t>Sold</t>
  </si>
  <si>
    <t xml:space="preserve">          TOTAL In Service (Enter Total of lines  21 thru 22) </t>
  </si>
  <si>
    <t>Leased to Others</t>
  </si>
  <si>
    <t>Report on Lines 5 and 6 , the amounts applicable to OPEB that are recorded in internal reserves, net of their related deferred</t>
  </si>
  <si>
    <t>Less: Accumulated Provision for Uncollectible  Accounts - Cr. (Account 144)</t>
  </si>
  <si>
    <t xml:space="preserve">     Total, Less Accumulated Provision for Uncollectible Accounts</t>
  </si>
  <si>
    <t>Expected Long-Term Rate of Return on Assets</t>
  </si>
  <si>
    <t>Salary Progression Rate (if applicable)</t>
  </si>
  <si>
    <t>9.</t>
  </si>
  <si>
    <t xml:space="preserve"> Report on line lines 21 and 32 the numbers of persons having vested pension rights but who are no longer employed by the</t>
  </si>
  <si>
    <t>Extraordinary Items After Taxes (Enter Total of line 68 less line 69)</t>
  </si>
  <si>
    <t>If these amounts differ from the corresponding revenue figures in the income statement , each such difference should</t>
  </si>
  <si>
    <t>be explained in sufficient detail to identify the amounts by detail revenue account.  It is intended that the amounts shown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</si>
  <si>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</si>
  <si>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</si>
  <si>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</si>
  <si>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</si>
  <si>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</si>
  <si>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</si>
  <si>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</si>
  <si>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</si>
  <si>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</si>
  <si>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the year the thousand gallons sold, revenue, average</t>
  </si>
  <si>
    <t>one rate schedule in the same revenue account classification,</t>
  </si>
  <si>
    <t xml:space="preserve">number of customers, average thousand gallons sold per customer, </t>
  </si>
  <si>
    <t>4.  Enclose in parentheses credit adjustments of plant accounts to indicate the negative effect of such accounts.</t>
  </si>
  <si>
    <t>Average Consumption per Customer (T.Gal)</t>
  </si>
  <si>
    <t>PUMPING AND LABOR EXPENSES</t>
  </si>
  <si>
    <t>MAINTENANCE OF PUMPING EQUIPMENT</t>
  </si>
  <si>
    <t xml:space="preserve">          TOTAL MAINTENANCE</t>
  </si>
  <si>
    <t>TOTAL PUMPING EXPENSES</t>
  </si>
  <si>
    <t>Provisions for amortization are based on the estimated life, amount retired, salvage value and by applying the rate to the average</t>
  </si>
  <si>
    <t>balance for the year (PSC Order No. 27486 dated 8/08/79).</t>
  </si>
  <si>
    <t>Allocations to</t>
  </si>
  <si>
    <t>Balance in Internal Reserve at End of the Period</t>
  </si>
  <si>
    <t xml:space="preserve">If the utility is a member of a group which files a consolidated Federal tax return, reconcile reported net income with </t>
  </si>
  <si>
    <t>Enter in the space provided the operation and maintenance expenses for the year and previous year.</t>
  </si>
  <si>
    <t>AMOUNT FOR</t>
  </si>
  <si>
    <t xml:space="preserve"> LINE</t>
  </si>
  <si>
    <t>ACCOUNT</t>
  </si>
  <si>
    <t>5.  Classify Account 106 according to prescribed accounts, on an estimated basis if necessary, and include the entries in column (c).</t>
  </si>
  <si>
    <t>and merchandising, jobbing and contract work activities.</t>
  </si>
  <si>
    <t>WATER</t>
  </si>
  <si>
    <t>ITEM</t>
  </si>
  <si>
    <t>DEPARTMENT</t>
  </si>
  <si>
    <t>{Set "Print-Margin-Right";".5in"}</t>
  </si>
  <si>
    <t>LIST OF SCHEDULES</t>
  </si>
  <si>
    <t>Reference</t>
  </si>
  <si>
    <t>Date</t>
  </si>
  <si>
    <t>Title of Schedule</t>
  </si>
  <si>
    <t>Page No.</t>
  </si>
  <si>
    <t>Revised</t>
  </si>
  <si>
    <t>Remarks</t>
  </si>
  <si>
    <t>(a)</t>
  </si>
  <si>
    <t>(b)</t>
  </si>
  <si>
    <t>(c)</t>
  </si>
  <si>
    <t>(d)</t>
  </si>
  <si>
    <t>General Corporate Information and</t>
  </si>
  <si>
    <t>Financial Statements</t>
  </si>
  <si>
    <t>101</t>
  </si>
  <si>
    <t>12-78</t>
  </si>
  <si>
    <t>Company Profile</t>
  </si>
  <si>
    <t>102-103</t>
  </si>
  <si>
    <t>12-97</t>
  </si>
  <si>
    <t>Officers and Directors and Compensation</t>
  </si>
  <si>
    <t>Cash Flow, shall be reconciled with the corresponding PSC statements. The reconciliation</t>
  </si>
  <si>
    <t xml:space="preserve">If the respondent's annual report to stockholders or audited annual financial statements are prepared on a fiscal year basis, then a statement shall be included stating that, except as noted, the major financial statements are prepared on the same basis </t>
  </si>
  <si>
    <t xml:space="preserve">as in this annual report to the Commission and are in conformity with this Commission's </t>
  </si>
  <si>
    <t xml:space="preserve">shall contain an explanation of all differences in reporting. </t>
  </si>
  <si>
    <t>applicable Uniform System of Accounts.</t>
  </si>
  <si>
    <t>UTILITY OPERATING INCOME</t>
  </si>
  <si>
    <t>Operating Revenues (400)</t>
  </si>
  <si>
    <t xml:space="preserve">       Operation Expenses (401)</t>
  </si>
  <si>
    <t xml:space="preserve">       Maintenance Expenses (402)</t>
  </si>
  <si>
    <t xml:space="preserve">       Depreciation Expense (403)</t>
  </si>
  <si>
    <t>Miscellaneous Deferred Debits (186)</t>
  </si>
  <si>
    <t>Investment in Research and Development (188)</t>
  </si>
  <si>
    <t>Unamortized Loss on Reacquired Debt</t>
  </si>
  <si>
    <t xml:space="preserve">  - Security Holders and Voting Powers</t>
  </si>
  <si>
    <t>Accumulated  Deferred Investment Tax Credits</t>
  </si>
  <si>
    <t>Customer's Accounts</t>
  </si>
  <si>
    <t>Accumulated  Provision for Amortization and</t>
  </si>
  <si>
    <t xml:space="preserve">  - Accounts Receivable</t>
  </si>
  <si>
    <t xml:space="preserve">                                     Section B. Balances at End of Year According to Functional Classifications</t>
  </si>
  <si>
    <t>Source of Supply</t>
  </si>
  <si>
    <t>Pumping</t>
  </si>
  <si>
    <t>Water Treatment</t>
  </si>
  <si>
    <t>Transmission and Distribution</t>
  </si>
  <si>
    <t>General</t>
  </si>
  <si>
    <t xml:space="preserve"> TOTAL (Enter Total of lines 18 thru 22)</t>
  </si>
  <si>
    <t>Page 209</t>
  </si>
  <si>
    <t>Investments (Account 123 and 124)</t>
  </si>
  <si>
    <t>1. Report below investments greater than or equal to $100,000 in Accounts 123, Investment in Associated Companies and 124, Other Investments.</t>
  </si>
  <si>
    <t>2. Provide a subheading for each account and list thereunder the information called for, observing the instructions below.</t>
  </si>
  <si>
    <t>3. Investment in Securities - List and describe each security owned, giving name of issuer.  For bonds give also principal amount, date of issue, maturity, and interest rate.</t>
  </si>
  <si>
    <t xml:space="preserve">     For capital stock state number of shares, class and series of stock.  Minor investments may be grouped by classes.</t>
  </si>
  <si>
    <t>Instructions</t>
  </si>
  <si>
    <t>Receivables, Notes and Accounts</t>
  </si>
  <si>
    <t>Reconciliation of Reported Net Income with</t>
  </si>
  <si>
    <t xml:space="preserve">    Taxable Income for Federal Income Taxes</t>
  </si>
  <si>
    <t>Research and Development</t>
  </si>
  <si>
    <t xml:space="preserve">Retained Earnings, Statement of </t>
  </si>
  <si>
    <t xml:space="preserve">  - Miscellaneous Service Revenues</t>
  </si>
  <si>
    <t xml:space="preserve">  - New York State Intrastate</t>
  </si>
  <si>
    <t xml:space="preserve">  - Operating</t>
  </si>
  <si>
    <t xml:space="preserve">  - Other</t>
  </si>
  <si>
    <t xml:space="preserve">                                                    (a)</t>
  </si>
  <si>
    <t>Damage Claims</t>
  </si>
  <si>
    <t>FAS 109</t>
  </si>
  <si>
    <t xml:space="preserve">  for Federal Income Taxes</t>
  </si>
  <si>
    <t>314</t>
  </si>
  <si>
    <t>Income from Merchandising, Jobbing and Contract Work</t>
  </si>
  <si>
    <t>315</t>
  </si>
  <si>
    <t xml:space="preserve">          Net Utility Plant (Enter Total of line 13 less 14)  </t>
  </si>
  <si>
    <t>OFFICERS AND DIRECTORS (Including Compensation)</t>
  </si>
  <si>
    <t>OFFICERS AND DIRECTORS (Including Compensation - Continued)</t>
  </si>
  <si>
    <t>1.</t>
  </si>
  <si>
    <t>Furnish the indicated data with respect to each executive officer and director, whether or not they received any</t>
  </si>
  <si>
    <t>4.  If any person reported in this schedule received remuneration directly or indirectly other than salary shown</t>
  </si>
  <si>
    <t>compensation from the respondent.</t>
  </si>
  <si>
    <t xml:space="preserve">       in column (e) list the amounts in columns (f) through (k) with the footnotes necessary to explain the essentials of the plan,</t>
  </si>
  <si>
    <t>were paid before the end of the year.</t>
  </si>
  <si>
    <t>If collateral has been pledged as security to the payment of any note or account, describe such collateral.</t>
  </si>
  <si>
    <t>BALANCE</t>
  </si>
  <si>
    <t>TOTAL FOR YEAR</t>
  </si>
  <si>
    <t>BEGINNING</t>
  </si>
  <si>
    <t>END OF</t>
  </si>
  <si>
    <t xml:space="preserve">INTEREST </t>
  </si>
  <si>
    <t>PARTICULARS</t>
  </si>
  <si>
    <t>OF YEAR</t>
  </si>
  <si>
    <t>DEBITS</t>
  </si>
  <si>
    <t>CREDITS</t>
  </si>
  <si>
    <t>YEAR</t>
  </si>
  <si>
    <t>MAINTENANCE OF STRUCTURES AND IMPROVEMENTS</t>
  </si>
  <si>
    <t>MAINTENANCE OF POWER PRODUCTION IMPROVEMENTS</t>
  </si>
  <si>
    <t xml:space="preserve">  Cash and cash equivalents,</t>
  </si>
  <si>
    <t xml:space="preserve">      Beginning of Year</t>
  </si>
  <si>
    <t xml:space="preserve">      End of Year</t>
  </si>
  <si>
    <t>Page 113</t>
  </si>
  <si>
    <t>COMPARATIVE BALANCE SHEET (ASSETS AND OTHER DEBITS)</t>
  </si>
  <si>
    <t>Ref.</t>
  </si>
  <si>
    <t>Balance at</t>
  </si>
  <si>
    <t>MISCELLANEOUS TAX REFUNDS</t>
  </si>
  <si>
    <t xml:space="preserve">     Include at Other (line 29) net cash outflow to acquire</t>
  </si>
  <si>
    <t xml:space="preserve">         (a) Net proceeds or payments.</t>
  </si>
  <si>
    <t>1. Report below particulars concerning all tax refunds received or used as a reduction of taxes payable</t>
  </si>
  <si>
    <t>Number of Previous Employees Vested but Not Retired</t>
  </si>
  <si>
    <t>REPORTING COMPANY</t>
  </si>
  <si>
    <t>Minimum Required Contribution</t>
  </si>
  <si>
    <t>Actual Contribution*</t>
  </si>
  <si>
    <t>Maximum Amount Deductible*</t>
  </si>
  <si>
    <t>Benefit Payments</t>
  </si>
  <si>
    <t xml:space="preserve">       Amort. Limited-term Water Plant (404)</t>
  </si>
  <si>
    <t xml:space="preserve">       Amort. of Other Water Plant (405)</t>
  </si>
  <si>
    <t xml:space="preserve">       Amort. of Water Plant Acquisition</t>
  </si>
  <si>
    <t xml:space="preserve">           Adjustment (406)</t>
  </si>
  <si>
    <t xml:space="preserve">Report on line 6 the Pension Benefit Obligation (PBO) updated from the previous year-end figure to the settlement date. </t>
  </si>
  <si>
    <t>it is not intended to cover such a plan required by law, (e.g. social security).</t>
  </si>
  <si>
    <t>For each plan report:</t>
  </si>
  <si>
    <t>date of incorporation.  If incorporated under a special law, give reference to such law.  If</t>
  </si>
  <si>
    <t>subaccount, account or functional classification, as appropriate, to which a rate is applied.  Identify at the bottom of section C</t>
  </si>
  <si>
    <t>the type of plant included in any subaccounts used.</t>
  </si>
  <si>
    <t xml:space="preserve"> 5.  If any tax covers more than one year, show the required information separately for each tax year,</t>
  </si>
  <si>
    <t xml:space="preserve">1. Show the requested information concerning  structures employed </t>
  </si>
  <si>
    <t>the entries in column (d) for the special schedule should denote</t>
  </si>
  <si>
    <t>and average revenue per thousand gallons.</t>
  </si>
  <si>
    <t>such purpose should be so designated by appropriate footnotes.</t>
  </si>
  <si>
    <t>Size Hydrant</t>
  </si>
  <si>
    <t>Metered Sale to Commercial Customers</t>
  </si>
  <si>
    <t>Private Fire Protection - Hydrants</t>
  </si>
  <si>
    <t xml:space="preserve">Miscellaneous Paid-in Capital  </t>
  </si>
  <si>
    <t>Consumption, Water</t>
  </si>
  <si>
    <t>The file includes a tab called a Data Sheet.  The completion of the Data Sheet will automatically transfer your company's name and year of the  report to each page of the annual report.  The file has not been protected.  Therefore, please refrain from inserting or deleting rows or columns.</t>
  </si>
  <si>
    <t>accounting entries for any applications of appropriated retained earnings during the year.</t>
  </si>
  <si>
    <t xml:space="preserve">   39</t>
  </si>
  <si>
    <t xml:space="preserve">   40</t>
  </si>
  <si>
    <t xml:space="preserve">   41</t>
  </si>
  <si>
    <t xml:space="preserve">   42</t>
  </si>
  <si>
    <t xml:space="preserve">   43</t>
  </si>
  <si>
    <t xml:space="preserve">   44</t>
  </si>
  <si>
    <t xml:space="preserve">   45</t>
  </si>
  <si>
    <t xml:space="preserve">       TOTAL Appropriated Retained Earnings (Account 215)</t>
  </si>
  <si>
    <t>New York State Intrastate Revenues</t>
  </si>
  <si>
    <t>employees included in Notes Receivable (Account 141) and Other Accounts Receivable (Account 143).</t>
  </si>
  <si>
    <t>Disclose separately by footnote any capital stock subscriptions received included in  Account 143, Other</t>
  </si>
  <si>
    <t>Accounts Receivable.</t>
  </si>
  <si>
    <t>Beginning</t>
  </si>
  <si>
    <t>LINE</t>
  </si>
  <si>
    <t>of Year</t>
  </si>
  <si>
    <t>NO.</t>
  </si>
  <si>
    <t xml:space="preserve">(b)  </t>
  </si>
  <si>
    <t xml:space="preserve">(c)  </t>
  </si>
  <si>
    <t>Notes Receivable (Account 141)</t>
  </si>
  <si>
    <t>Customer Accounts Receivable (Account 142):</t>
  </si>
  <si>
    <t xml:space="preserve">  General Customers</t>
  </si>
  <si>
    <t xml:space="preserve">  Other Water Companies</t>
  </si>
  <si>
    <t xml:space="preserve">  Public Authorities</t>
  </si>
  <si>
    <t xml:space="preserve">  Merchandising, Jobbing and Contract Work</t>
  </si>
  <si>
    <t xml:space="preserve">  Other</t>
  </si>
  <si>
    <t>Other Accounts Receivable (Account 143)</t>
  </si>
  <si>
    <t>Total (Accounts 142 and 143)</t>
  </si>
  <si>
    <t>5. For any securities, notes, or accounts that were pledged, designate such securities, notes or accounts and in a footnote state the name of the pledgee and purpose of the pledge.</t>
  </si>
  <si>
    <t>Subtotal</t>
  </si>
  <si>
    <t>Reduction in Par or Stated Value of Common Stock (Account 209)</t>
  </si>
  <si>
    <t>Gain on Resale or Cancellation of Reacquired Capital Stock (Account 210)</t>
  </si>
  <si>
    <t>Net Periodic Pension Cost:</t>
  </si>
  <si>
    <t>10.</t>
  </si>
  <si>
    <t>On line 22, the term "Minimum Required Contribution" shall mean the payment by the employer to its employees' pension</t>
  </si>
  <si>
    <t>Service Cost</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</si>
  <si>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 on the relates schedule. The print function will not print the insert pages. As a result, you will have to print these manually. </t>
  </si>
  <si>
    <t>Adjustment Explanation</t>
  </si>
  <si>
    <t>Current Year's Income</t>
  </si>
  <si>
    <t xml:space="preserve">  1.  Report amounts for accounts 412 and 413, Revenue </t>
  </si>
  <si>
    <t xml:space="preserve">  4.  Give concise explanations concerning unsettled rate</t>
  </si>
  <si>
    <t>resulting from settlement of any rate proceeding affecting</t>
  </si>
  <si>
    <t>which had an effect on net income, including the basis of</t>
  </si>
  <si>
    <t>and Expenses from Utility Plant Leased to Others, in another</t>
  </si>
  <si>
    <t>proceedings where a contingency exists such that refunds</t>
  </si>
  <si>
    <t>revenues received or costs incurred for water pur-</t>
  </si>
  <si>
    <t>allocations and apportionments from those used in the preceding</t>
  </si>
  <si>
    <t>utility column (i, k, m, o) in a similar manner to a utility depart-</t>
  </si>
  <si>
    <t>of material amount may need to be made to the utility's</t>
  </si>
  <si>
    <t>chases, and a summary of the adjustments made to</t>
  </si>
  <si>
    <t>year.  Also give the approximate dollar effect of such changes.</t>
  </si>
  <si>
    <t>ment.  Spread the amount(s) over lines 02 thru 23 as ap-</t>
  </si>
  <si>
    <t>customers or which may result in a material refund to the util-</t>
  </si>
  <si>
    <t>2. Designate associated companies.</t>
  </si>
  <si>
    <t>3. Minor items may be grouped by classes.</t>
  </si>
  <si>
    <t>DESCRIPTION OF SERVICE</t>
  </si>
  <si>
    <t>Revenue for Year</t>
  </si>
  <si>
    <t xml:space="preserve">          TOTAL (Account 471)</t>
  </si>
  <si>
    <t xml:space="preserve">          TOTAL (Account 474)</t>
  </si>
  <si>
    <t>Page 306</t>
  </si>
  <si>
    <t>WATER OPERATION AND MAINTENANCE EXPENSES (Accounts 401 - 402.1)</t>
  </si>
  <si>
    <t xml:space="preserve">  1.  Use the space below for important notes regarding the </t>
  </si>
  <si>
    <t xml:space="preserve">          TOTAL Oper. and Maint.  (Total of lines 19 thru 25)</t>
  </si>
  <si>
    <t>Construction (By Utility Departments)</t>
  </si>
  <si>
    <t xml:space="preserve">     Water Plant</t>
  </si>
  <si>
    <t xml:space="preserve">     Other</t>
  </si>
  <si>
    <t>answer may be used.  The annual report should be complete in itself.  Reference to reports of previous</t>
  </si>
  <si>
    <t>years or to any paper or document should not be made in lieu of required entries except as</t>
  </si>
  <si>
    <t>specifically outlined.</t>
  </si>
  <si>
    <t>6.     Upon filing, the report may, if desired, be permanently bound.  If it is so bound, the  requirement for page by</t>
  </si>
  <si>
    <t>(395)  Laboratory Equipment</t>
  </si>
  <si>
    <t>(395)</t>
  </si>
  <si>
    <t>of the origin and purpose of each donation.</t>
  </si>
  <si>
    <t xml:space="preserve">  (b) Reduction in Par or Stated Value of Capital Stock (Account 209) - State amount and give brief</t>
  </si>
  <si>
    <t xml:space="preserve">explanation of the capital change which gave rise to amounts reported under this caption including </t>
  </si>
  <si>
    <t>identification with the class and series of stock to which related.</t>
  </si>
  <si>
    <t>*</t>
  </si>
  <si>
    <t>Explain the basis of allocation used to derive the amount reported on line 16 from that reported on line 15:</t>
  </si>
  <si>
    <t xml:space="preserve"> ACCUMULATED PROVISION FOR UNCOLLECTIBLE ACCOUNTS-CR. (Account 144)</t>
  </si>
  <si>
    <t>Unless composite depreciation accounting for total depreciable plant is followed, list numerically in column (a) each plant</t>
  </si>
  <si>
    <t>original cost of less than $2,500 may be grouped, with the</t>
  </si>
  <si>
    <t xml:space="preserve">         Total Operating Expenses</t>
  </si>
  <si>
    <t xml:space="preserve">          Net Operating Revenues</t>
  </si>
  <si>
    <t>Other Utility Operating Income</t>
  </si>
  <si>
    <t>ESTIMATE OF SETTLEMENT GAIN OR LOSS</t>
  </si>
  <si>
    <t xml:space="preserve">they qualified as "small settlements" under SFAS-88 and the company elected not to recognize the gain or loss, state "none" on </t>
  </si>
  <si>
    <t xml:space="preserve">                                  Total (Account 125)</t>
  </si>
  <si>
    <t xml:space="preserve">                                  Total (Account 126)</t>
  </si>
  <si>
    <t xml:space="preserve">                                  Total (Account 128)</t>
  </si>
  <si>
    <t xml:space="preserve">    Assigned to - Operations and Maintenance</t>
  </si>
  <si>
    <t xml:space="preserve">      Production Plant (Estimated)</t>
  </si>
  <si>
    <t xml:space="preserve">      Transmission Plant (Estimated) </t>
  </si>
  <si>
    <t xml:space="preserve">      Distribution Plant (Estimated)</t>
  </si>
  <si>
    <t>If the event qualified as a "small settlement" under SFAS 88, and the company elected not to recognize the gain or loss, state:</t>
  </si>
  <si>
    <t xml:space="preserve">   a. number of employees affected</t>
  </si>
  <si>
    <t>EXTRAORDINARY ITEMS (Accounts 434 and 435)</t>
  </si>
  <si>
    <t xml:space="preserve">  support of research by others performed outside the company,</t>
  </si>
  <si>
    <t xml:space="preserve">  state the name of the person or organization to whom such</t>
  </si>
  <si>
    <t xml:space="preserve">  payments were made.</t>
  </si>
  <si>
    <t xml:space="preserve">                         i.  Recreation, fish, and wildlife</t>
  </si>
  <si>
    <t xml:space="preserve">                        ii.  Other hydroelectric</t>
  </si>
  <si>
    <t>Classification</t>
  </si>
  <si>
    <t>New York American-Water</t>
  </si>
  <si>
    <t>New York Water Service</t>
  </si>
  <si>
    <t>Sea Cliff Water</t>
  </si>
  <si>
    <t>United Water - New Rochelle</t>
  </si>
  <si>
    <t>United Water - New York</t>
  </si>
  <si>
    <t>United Water - Oswego</t>
  </si>
  <si>
    <t xml:space="preserve">          If service is restricted to a portion of a city, designate the boroughs or area covered by the respondent's operations.</t>
  </si>
  <si>
    <t>Accum. Prov. - Depr. &amp; Amort.</t>
  </si>
  <si>
    <t>Pg 200, L 16 (c)</t>
  </si>
  <si>
    <t xml:space="preserve"> Net Plant</t>
  </si>
  <si>
    <t>SELECTED RATIOS AND STATISTICS</t>
  </si>
  <si>
    <t>Current Assets / Current Liabilities</t>
  </si>
  <si>
    <t>Percent Of Capitalization (incl S-T Debt)</t>
  </si>
  <si>
    <t xml:space="preserve">    Long-Term Debt</t>
  </si>
  <si>
    <t>WATER PRODUCTION AND CONSUMPTION</t>
  </si>
  <si>
    <t xml:space="preserve">1. Show quantities of water produced and purchased and the quantities delivered </t>
  </si>
  <si>
    <t>schedule separately for each plant.</t>
  </si>
  <si>
    <t>Electric</t>
  </si>
  <si>
    <t>KWH</t>
  </si>
  <si>
    <t>5.  If any person reported hereunder received compensation from more than one affiliated company or was carried on the payroll</t>
  </si>
  <si>
    <t>3.</t>
  </si>
  <si>
    <t>Unamortized Debt Discount and Expense</t>
  </si>
  <si>
    <t>Outside and Professional Services</t>
  </si>
  <si>
    <t>Unamortized Premium on Debt</t>
  </si>
  <si>
    <t>securities or to any securities substantially all of which are out-</t>
  </si>
  <si>
    <t>holders.</t>
  </si>
  <si>
    <t xml:space="preserve">in such consolidated return.  State names of group members, tax assigned to each group member, and basis  </t>
  </si>
  <si>
    <t>Interest Accrued on Fund Balance</t>
  </si>
  <si>
    <t>Streets</t>
  </si>
  <si>
    <t>Iron</t>
  </si>
  <si>
    <t xml:space="preserve">    (c)</t>
  </si>
  <si>
    <t>Transmission and</t>
  </si>
  <si>
    <t xml:space="preserve">  Distribution Mains</t>
  </si>
  <si>
    <t>Page 407</t>
  </si>
  <si>
    <t>MAINS (Continued)</t>
  </si>
  <si>
    <t>Fire Mains</t>
  </si>
  <si>
    <t>Page 408</t>
  </si>
  <si>
    <t>SERVICE PIPES</t>
  </si>
  <si>
    <t>1.  Show the requested information concerning the service pipes used in the</t>
  </si>
  <si>
    <t>Matured Long-Term Debt</t>
  </si>
  <si>
    <t>Pg 115, L 38 (d)</t>
  </si>
  <si>
    <t>Misc Current and Accrued Liabilities</t>
  </si>
  <si>
    <t>Pg 115, L 37, 39=&gt;42 (d)</t>
  </si>
  <si>
    <t xml:space="preserve">          Total Current and Accrued Liabilities</t>
  </si>
  <si>
    <t>6.  If costs have not been segregated for R &amp; D activities</t>
  </si>
  <si>
    <t>SALES OF WATER BY MUNICIPALITIES (CONTINUED)</t>
  </si>
  <si>
    <t xml:space="preserve">  5.  Give concise explanations concerning significant</t>
  </si>
  <si>
    <t>amount of any refunds made or received during the year</t>
  </si>
  <si>
    <t xml:space="preserve">  Water pumps with slip (…T..gals.)</t>
  </si>
  <si>
    <t>Total Penalties</t>
  </si>
  <si>
    <t>Expenditures for Certain Civic, Political, and Related Activities (Account 426.4)</t>
  </si>
  <si>
    <t>Total Exp. for Certain Civic, Political and Related Activities</t>
  </si>
  <si>
    <t>Gallons (Cents)</t>
  </si>
  <si>
    <t>Purchased From</t>
  </si>
  <si>
    <t>Impounding Reservoirs</t>
  </si>
  <si>
    <t>Draft during year</t>
  </si>
  <si>
    <t>proceedings pending at the end of the year, and the results of</t>
  </si>
  <si>
    <t>Give names of companies involved, particulars concerning the</t>
  </si>
  <si>
    <t>any such proceedings culminated during the year.</t>
  </si>
  <si>
    <t>persons was a party or in which any such person had a material</t>
  </si>
  <si>
    <t>required.  Give date journal entries called for by the Uniform</t>
  </si>
  <si>
    <t>interest.</t>
  </si>
  <si>
    <t>System of Accounts were submitted to the Commission.</t>
  </si>
  <si>
    <t xml:space="preserve">  11.  (Reserved)</t>
  </si>
  <si>
    <t>LINKTEK-LINK-ID=42E2-2524-4149-0876</t>
  </si>
  <si>
    <t xml:space="preserve">       column (a) is available from the SEC 10-K Report Form filing, a specific reference to report form (i.e. year and company title) may be reported in</t>
  </si>
  <si>
    <t>Cost Benefits Paid from the Fund To or For Plan Participants</t>
  </si>
  <si>
    <t>Other Expenses Paid By the Fund **</t>
  </si>
  <si>
    <t>them in accordance with the inquiries.  Each inquiry should be</t>
  </si>
  <si>
    <t>COMPARATIVE INCOME AND RETAINED EARNINGS STATEMENT</t>
  </si>
  <si>
    <t>TOTAL UTILITY OPERATING INCOME</t>
  </si>
  <si>
    <t>Pg 117, L 2 (e)</t>
  </si>
  <si>
    <t>Operating Expense:</t>
  </si>
  <si>
    <t xml:space="preserve">     Operation Expense</t>
  </si>
  <si>
    <t>Other Income Accounts,  Particulars Concerning</t>
  </si>
  <si>
    <t xml:space="preserve">    - Prepayments</t>
  </si>
  <si>
    <t>Other Paid-In Capital</t>
  </si>
  <si>
    <t>Territory Served</t>
  </si>
  <si>
    <t xml:space="preserve">Other Post Retirement Benefits, Analysis of </t>
  </si>
  <si>
    <t xml:space="preserve">      and show in column (f) only the offset to the debits or credits distributed in column (f) to primary account classifications.</t>
  </si>
  <si>
    <t>(j)</t>
  </si>
  <si>
    <t>(k)</t>
  </si>
  <si>
    <t>(l)</t>
  </si>
  <si>
    <t>1</t>
  </si>
  <si>
    <t>2</t>
  </si>
  <si>
    <t>3</t>
  </si>
  <si>
    <t>4</t>
  </si>
  <si>
    <t>5</t>
  </si>
  <si>
    <t>6</t>
  </si>
  <si>
    <t>7</t>
  </si>
  <si>
    <t>8</t>
  </si>
  <si>
    <t>9</t>
  </si>
  <si>
    <t>10</t>
  </si>
  <si>
    <t>11</t>
  </si>
  <si>
    <t>12</t>
  </si>
  <si>
    <t>13</t>
  </si>
  <si>
    <t>14</t>
  </si>
  <si>
    <t>15</t>
  </si>
  <si>
    <t>16</t>
  </si>
  <si>
    <t>17</t>
  </si>
  <si>
    <t>18</t>
  </si>
  <si>
    <t>19</t>
  </si>
  <si>
    <t>20</t>
  </si>
  <si>
    <t>21</t>
  </si>
  <si>
    <t>22</t>
  </si>
  <si>
    <t>23</t>
  </si>
  <si>
    <t>24</t>
  </si>
  <si>
    <t>25</t>
  </si>
  <si>
    <t xml:space="preserve"> NOTES:</t>
  </si>
  <si>
    <t>NOTES:</t>
  </si>
  <si>
    <t>Please complete the information on this schedule for all copies (paper and electronic version)</t>
  </si>
  <si>
    <t>of the report.</t>
  </si>
  <si>
    <t>NYPSC 347-95</t>
  </si>
  <si>
    <t>Page 104</t>
  </si>
  <si>
    <t>Page 105</t>
  </si>
  <si>
    <t>Costs Incurred - Current Year</t>
  </si>
  <si>
    <t>AMOUNTS CHARGED IN CURRENT YEAR</t>
  </si>
  <si>
    <t>Unamortized</t>
  </si>
  <si>
    <t>Internal</t>
  </si>
  <si>
    <t>External</t>
  </si>
  <si>
    <t>Accumulation</t>
  </si>
  <si>
    <t>Page 352</t>
  </si>
  <si>
    <t>Page 353</t>
  </si>
  <si>
    <t>reorganization, merger, or consolidation with other companies:</t>
  </si>
  <si>
    <t>place of such  meeting:</t>
  </si>
  <si>
    <t>Protectus HP-Pro III</t>
  </si>
  <si>
    <t>The amount reported on Line 9 should be the same amount as that reported on Line 4 on Page 364.</t>
  </si>
  <si>
    <t xml:space="preserve">(b)   </t>
  </si>
  <si>
    <t>Common Stock Subscribed (Account 202)</t>
  </si>
  <si>
    <t>261</t>
  </si>
  <si>
    <t>Accumulated Deferred Investment Tax Credits</t>
  </si>
  <si>
    <t>262-263</t>
  </si>
  <si>
    <t>264-265</t>
  </si>
  <si>
    <t>Inc. Village of Roslyn Harbor</t>
  </si>
  <si>
    <t>OPERATIONS SUPERVISION AND ENGINEERING</t>
  </si>
  <si>
    <t>FUEL FOR POWER PRODUCTION</t>
  </si>
  <si>
    <t>POWER PRODUCTION LABOR AND EXPENSES</t>
  </si>
  <si>
    <t>FUEL OR POWER PURCHASED FOR PUMPING</t>
  </si>
  <si>
    <t>State separately below for each reportable event having occurred since the company's initial compliance with SFAS-87, and for</t>
  </si>
  <si>
    <t>contracts.  If they are participating, explain the terms and state the cost difference between the contract(s) purchased and</t>
  </si>
  <si>
    <t>specified by beginning and ending dates, and (5) amount of the current year's amortization.</t>
  </si>
  <si>
    <t>of allocation, assignment, or sharing of the consolidated tax among group members.</t>
  </si>
  <si>
    <t xml:space="preserve">6.  Show in column (f) reclassifications or transfers within utility plant accounts.  Include also in column (f) the additions or reductions of </t>
  </si>
  <si>
    <t>Internal Reserve Balance Subject to Accrual of Interest (net of tax)</t>
  </si>
  <si>
    <t xml:space="preserve">  Other Accounts (Specify):</t>
  </si>
  <si>
    <t xml:space="preserve">   TOTAL Deprec. Prov. for Year </t>
  </si>
  <si>
    <t xml:space="preserve">       (Total of lines 3 thru 8)</t>
  </si>
  <si>
    <t>Net Charges for Plant Retired:</t>
  </si>
  <si>
    <t xml:space="preserve">  Book Cost of Plant Retired</t>
  </si>
  <si>
    <t>4.  List the aggregate of each kind of tax under the appropriate heading of "Federal," "State," and "Local" in such manner that the total tax for</t>
  </si>
  <si>
    <t>CURRENT AND ACCRUED LIABILITIES</t>
  </si>
  <si>
    <t>3. If any unit listed hereunder was held at the end of the year under</t>
  </si>
  <si>
    <t>water for public and private fire protection.</t>
  </si>
  <si>
    <t>any title other than full ownership, give, in a footnote, particulars</t>
  </si>
  <si>
    <t xml:space="preserve">  Salvage (Credit)</t>
  </si>
  <si>
    <t xml:space="preserve">Briefly describe the event (e.g., settlement, curtailment or termination with short description of the change) and the date of </t>
  </si>
  <si>
    <t xml:space="preserve">formula on line 9. </t>
  </si>
  <si>
    <t>its occurrence.</t>
  </si>
  <si>
    <t>Report on line 17 the applicable Federal income tax rate.  Although no tax is currently payable on the gain and loss, it should</t>
  </si>
  <si>
    <t>Average Period</t>
  </si>
  <si>
    <t>of Allocation</t>
  </si>
  <si>
    <t>Subdivisions</t>
  </si>
  <si>
    <t>to Income</t>
  </si>
  <si>
    <t xml:space="preserve">      SUBTOTAL</t>
  </si>
  <si>
    <t>Page 262</t>
  </si>
  <si>
    <t>Page 263</t>
  </si>
  <si>
    <t>ACCUMULATED DEFERRED INCOME TAXES  (Accounts 281, 282, and 283)</t>
  </si>
  <si>
    <t xml:space="preserve">  1.  Report the information called for below concerning the respondent's accounting for deferred income taxes.</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</si>
  <si>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</si>
  <si>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</si>
  <si>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</si>
  <si>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</si>
  <si>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</si>
  <si>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</si>
  <si>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</si>
  <si>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</si>
  <si>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</si>
  <si>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</si>
  <si>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</si>
  <si>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</si>
  <si>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Research, Development and Demostration Activities</t>
  </si>
  <si>
    <t>352-353</t>
  </si>
  <si>
    <t>Other Deductions (Account 426.5)</t>
  </si>
  <si>
    <t>Total Other Deductions</t>
  </si>
  <si>
    <t xml:space="preserve">   5.  For receivers' certificates, show in column(a) the name of </t>
  </si>
  <si>
    <t>a footnote the date of the Commission's authorization of</t>
  </si>
  <si>
    <t>each reportable event having occurred since the company's adoption of SFAS-87 and include those forms in the current</t>
  </si>
  <si>
    <t xml:space="preserve">     Year-to-date increase (or decrease) in actuarial discount rate </t>
  </si>
  <si>
    <t>basis points</t>
  </si>
  <si>
    <t>Purchased for Pumping during the year.</t>
  </si>
  <si>
    <t>Number of units</t>
  </si>
  <si>
    <t>Name of Vendor</t>
  </si>
  <si>
    <t>Kind of</t>
  </si>
  <si>
    <t>purchased or</t>
  </si>
  <si>
    <t>Power</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</si>
  <si>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</si>
  <si>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</si>
  <si>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</si>
  <si>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</si>
  <si>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 xml:space="preserve">  2.  Each credit and debit during the year should be iden-</t>
  </si>
  <si>
    <t>Earnings.</t>
  </si>
  <si>
    <t>tified as to the retained earnings account in which recorded</t>
  </si>
  <si>
    <t>Report on line 4 the expected return on plan assets (a component of the current-year expense calculation, which should</t>
  </si>
  <si>
    <t>be prorated for the elapsed portion of the current year).</t>
  </si>
  <si>
    <t>For the amount reported on line 16 specify:</t>
  </si>
  <si>
    <t>during the year.  There should be a brief description and amounts, of transactions earned through</t>
  </si>
  <si>
    <t>each such account and, except to the extent that the information is shown elsewhere in this report, opening</t>
  </si>
  <si>
    <t>and closing balances.  If any of the property involved has an income producing status during the year,</t>
  </si>
  <si>
    <t xml:space="preserve">  - Collection and Write-off Practices</t>
  </si>
  <si>
    <t xml:space="preserve">    - Plant Acquisition Adjustments</t>
  </si>
  <si>
    <t>3.  Include in column (c) or (d), as appropriate, corrections of additions and retirements for the current or preceding year.</t>
  </si>
  <si>
    <t>line 5 and complete the applicable sections on the bottom of the form.  Use separate forms to report the effect of each event</t>
  </si>
  <si>
    <t>and, if 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</si>
  <si>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</si>
  <si>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</si>
  <si>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</si>
  <si>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</si>
  <si>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(a)</t>
  </si>
  <si>
    <t>* Above Sea Level</t>
  </si>
  <si>
    <t>Page 402</t>
  </si>
  <si>
    <t>The quantification of amounts reported on Lines 1 - 12 shall be as of the date reported on Line 13.</t>
  </si>
  <si>
    <t xml:space="preserve">Interest Special Deposits (Account 132)                </t>
  </si>
  <si>
    <t>Dividend Special Deposits (Account 133)</t>
  </si>
  <si>
    <t>Other Special Deposits (Account 134):</t>
  </si>
  <si>
    <t xml:space="preserve">    2.  The period between the date meters are read and the date</t>
  </si>
  <si>
    <t>473</t>
  </si>
  <si>
    <t>Beg. of Year</t>
  </si>
  <si>
    <t>Pg 3, (L 28)</t>
  </si>
  <si>
    <t>Pg 3, L 25 - 29</t>
  </si>
  <si>
    <t xml:space="preserve">    (Excl. Preferred Stock Dividends)</t>
  </si>
  <si>
    <t>Internal Cash</t>
  </si>
  <si>
    <t>Pg 3, L 11</t>
  </si>
  <si>
    <t>Cash Outflows for Construction</t>
  </si>
  <si>
    <t>Pg 3, (L 12)</t>
  </si>
  <si>
    <t>CWIP</t>
  </si>
  <si>
    <t>Pg 6, L 10</t>
  </si>
  <si>
    <t>Pg 6, L 14</t>
  </si>
  <si>
    <t xml:space="preserve">A/R - Pg 309, L 4 </t>
  </si>
  <si>
    <t>VERIFICATION</t>
  </si>
  <si>
    <t xml:space="preserve">      d. an event that significantly reduces the expected of years future service for present employees who are entitled</t>
  </si>
  <si>
    <t>Unrecognized Prior Service Costs</t>
  </si>
  <si>
    <t>Name (Title) and Address of Security</t>
  </si>
  <si>
    <t>Common</t>
  </si>
  <si>
    <t>Preferred</t>
  </si>
  <si>
    <t>Holder</t>
  </si>
  <si>
    <t>Votes</t>
  </si>
  <si>
    <t xml:space="preserve"> (a)</t>
  </si>
  <si>
    <t>TOTAL votes of all voting securities</t>
  </si>
  <si>
    <t>TOTAL number of security holders</t>
  </si>
  <si>
    <t>3.  If any property was held at the end of the year under any title other than full</t>
  </si>
  <si>
    <t>for storage of water in connection with the distribution system.</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</si>
  <si>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</si>
  <si>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</si>
  <si>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</si>
  <si>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</si>
  <si>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 xml:space="preserve">     other companies.  Provide a reconciliation of assets</t>
  </si>
  <si>
    <t>MISCELLANEOUS SERVICE REVENUES AND OTHER WATER REVENUES (ACCOUNT 471, 474)</t>
  </si>
  <si>
    <t>Shares</t>
  </si>
  <si>
    <t>Cost</t>
  </si>
  <si>
    <t xml:space="preserve">details for the reporting company.  If the reporting company has more than one pension plan, report each using separate </t>
  </si>
  <si>
    <t>Current</t>
  </si>
  <si>
    <t>forms.</t>
  </si>
  <si>
    <t>Draft during reservoir service</t>
  </si>
  <si>
    <t>Designation</t>
  </si>
  <si>
    <t>Clearing Accounts (184)</t>
  </si>
  <si>
    <t>Temporary Facilities (185)</t>
  </si>
  <si>
    <t xml:space="preserve">       column (a) provided the fiscal years for both the 10-K report and this report are compatible.</t>
  </si>
  <si>
    <t xml:space="preserve">    Give particulars (details) in column (a) of any nominally issued capital stock, reacquired stock, or stock in sinking and other funds </t>
  </si>
  <si>
    <t xml:space="preserve">  2.  Entries in column (b) should represent the number of shares authorized by the articles of incorporation as amended to end of year.</t>
  </si>
  <si>
    <t xml:space="preserve">    which is pledged, stating name of pledgee and purposes of pledge.</t>
  </si>
  <si>
    <t xml:space="preserve">  and 45)</t>
  </si>
  <si>
    <t>Page 114</t>
  </si>
  <si>
    <t>COMPARATIVE BALANCE SHEET (LIABILITIES AND OTHER CREDITS)</t>
  </si>
  <si>
    <t>PROPRIETARY CAPITAL</t>
  </si>
  <si>
    <t xml:space="preserve">     (c) Interest on Debt to Associated Companies (Account</t>
  </si>
  <si>
    <t>(345)</t>
  </si>
  <si>
    <t>(346)  Meters</t>
  </si>
  <si>
    <t>(346)</t>
  </si>
  <si>
    <t>(348)  Hydrants</t>
  </si>
  <si>
    <t>(348)</t>
  </si>
  <si>
    <t>(349)  Other Transmission &amp; Distribution Plant</t>
  </si>
  <si>
    <t>(349)</t>
  </si>
  <si>
    <t xml:space="preserve">  Total Transmission &amp; Distribution Plant  (sum lines 33  thru 42)</t>
  </si>
  <si>
    <t>Page 202</t>
  </si>
  <si>
    <t>Page 203</t>
  </si>
  <si>
    <t>WATER  PLANT IN SERVICE (Accounts 101, 102, and 106) (Continued)</t>
  </si>
  <si>
    <t>Additions</t>
  </si>
  <si>
    <t xml:space="preserve">          6. GENERAL PLANT</t>
  </si>
  <si>
    <t>(389)  Land and Land Rights</t>
  </si>
  <si>
    <t>Report on Line 5 items of income (e.g., dividends and interest).</t>
  </si>
  <si>
    <t>whether supply is from springs, wells, or inflitration galleries.  Columns (f) to (l) relate to</t>
  </si>
  <si>
    <t>Deep well pump.</t>
  </si>
  <si>
    <t>wells only, but other columns should also be filled out in respect of this source of supply.</t>
  </si>
  <si>
    <t>W  E  L  L  S</t>
  </si>
  <si>
    <t>Type of</t>
  </si>
  <si>
    <t xml:space="preserve">Number </t>
  </si>
  <si>
    <t>Elevation</t>
  </si>
  <si>
    <t>Depth water</t>
  </si>
  <si>
    <t>Particulars</t>
  </si>
  <si>
    <t>Debits</t>
  </si>
  <si>
    <t>Credits</t>
  </si>
  <si>
    <t>for Year</t>
  </si>
  <si>
    <t xml:space="preserve"> No.</t>
  </si>
  <si>
    <t>Totals (Account 145)</t>
  </si>
  <si>
    <t>Totals (Account 146)</t>
  </si>
  <si>
    <t>Page 214</t>
  </si>
  <si>
    <t xml:space="preserve">1.   For each fund at the end of the year, report the balance below.  </t>
  </si>
  <si>
    <t>the print range. This can be corrected by one of two methods: selecting a smaller font size</t>
  </si>
  <si>
    <t>1. Show the requested information concerning  the treatment system which was owned or operated at any time during the year covered by the report.  If not in continuous operation, state in column (h),</t>
  </si>
  <si>
    <t xml:space="preserve">          Depreciation and Depletion</t>
  </si>
  <si>
    <t xml:space="preserve">          Deferred Income Taxes (Net)</t>
  </si>
  <si>
    <t xml:space="preserve">    Assigned to - Other</t>
  </si>
  <si>
    <t xml:space="preserve">         TOTAL Account 150.154 (Enter Total of lines 5 thru 10)</t>
  </si>
  <si>
    <t xml:space="preserve"> Merchandise (Account 150.155)</t>
  </si>
  <si>
    <t>2.  Number of customers, columns (h) and (i), should be reported on the number of meters, plus number of flat rate accounts, except that where separate meter readings are added for</t>
  </si>
  <si>
    <t>Other Sales</t>
  </si>
  <si>
    <t>Pg 115, L 46 (d)</t>
  </si>
  <si>
    <t>Pg 115, L 47 (d)</t>
  </si>
  <si>
    <t>End of Year</t>
  </si>
  <si>
    <t>Unrecognized Asset Gain</t>
  </si>
  <si>
    <t>Capital Stock Subscribed, Capital Stock Liability for</t>
  </si>
  <si>
    <t xml:space="preserve">  Conversion, Premium on Capital Stock, and Installments</t>
  </si>
  <si>
    <t xml:space="preserve">  Received on Capital Stock</t>
  </si>
  <si>
    <t>252</t>
  </si>
  <si>
    <t>Other Paid In Capital</t>
  </si>
  <si>
    <t>253</t>
  </si>
  <si>
    <t>Capital Stock Expense</t>
  </si>
  <si>
    <t>254</t>
  </si>
  <si>
    <t>Notes Payable</t>
  </si>
  <si>
    <t>12-86</t>
  </si>
  <si>
    <t>255</t>
  </si>
  <si>
    <t>Long-Term Debt</t>
  </si>
  <si>
    <t>256-257</t>
  </si>
  <si>
    <t>Pensions and Benefits Reserve (263)</t>
  </si>
  <si>
    <t>Misc Operating Reserves (265)</t>
  </si>
  <si>
    <t xml:space="preserve">     TOTAL  Operating Reserves (Total lines 23 thru 27)</t>
  </si>
  <si>
    <t>Public Fire Protection - Hydrants</t>
  </si>
  <si>
    <t>plan of disposition contemplated, giving reference to Com-</t>
  </si>
  <si>
    <t>Balance Sheet, Statement of Income for the year, Statement</t>
  </si>
  <si>
    <t>mission orders or other authorizations respecting classifica-</t>
  </si>
  <si>
    <t>Million</t>
  </si>
  <si>
    <t>103x56</t>
  </si>
  <si>
    <t xml:space="preserve">      0            0                 14</t>
  </si>
  <si>
    <t>unmetered</t>
  </si>
  <si>
    <t>OPEB Reserve - non current</t>
  </si>
  <si>
    <t>THERE ARE NO SEPARATE VALUATION REPORTS FOR COMPANY EMPLOYEES IN THE AUQA PLAN.</t>
  </si>
  <si>
    <t xml:space="preserve">               Prepaid PSC</t>
  </si>
  <si>
    <t xml:space="preserve">PURCHASED ANNUITIES TO ELIMINATE THE PENSION LIABILITY (SEE CASE 07-W-0177 PAGE 26)  </t>
  </si>
  <si>
    <t>THE COMPANY CONTINUES TO TRACK DEFERRED EXPENSES AND INTERNAL RESERVES IN</t>
  </si>
  <si>
    <t>COMPLIANCE WITH THE COMMISSION'S POLICY STATEMENT.</t>
  </si>
  <si>
    <t>Glen Head Glenwood Dist.</t>
  </si>
  <si>
    <t>Inc. Village of Old Brookville</t>
  </si>
  <si>
    <t>American Water Works Company, Inc</t>
  </si>
  <si>
    <t>131 Woodcrest Road</t>
  </si>
  <si>
    <t>Cherry Hill, NJ 08003</t>
  </si>
  <si>
    <t xml:space="preserve">Other </t>
  </si>
  <si>
    <r>
      <t xml:space="preserve">New York American Water Company, Inc.  </t>
    </r>
    <r>
      <rPr>
        <sz val="12"/>
        <color indexed="12"/>
        <rFont val="Arial MT"/>
      </rPr>
      <t>(f/k/a Aqua New York of Sea Cliff)</t>
    </r>
  </si>
  <si>
    <t xml:space="preserve">No separate audit report is prepared for </t>
  </si>
  <si>
    <t xml:space="preserve">             (f/k/a Aqua New York of Sea Cliff) now supplies water to</t>
  </si>
  <si>
    <t>(b)  New York American Water Company, Inc. does not have any subsidiary companies.</t>
  </si>
  <si>
    <t>(a)  American Water Works Company, Inc.  is the parent company of New York American Water Company, Inc.</t>
  </si>
  <si>
    <t xml:space="preserve">           4,300 customers in the Village of Sea Cliff and parts of Old Brookville, Roslyn Harbor, Glen Head, Glenwood </t>
  </si>
  <si>
    <t>This page intentionally left blank.</t>
  </si>
  <si>
    <t>Goodwill</t>
  </si>
  <si>
    <t xml:space="preserve">   2296       121             133               </t>
  </si>
  <si>
    <t xml:space="preserve">  1420        205               56</t>
  </si>
  <si>
    <t xml:space="preserve">      0            0                   1         </t>
  </si>
  <si>
    <t xml:space="preserve">      7            12               13        </t>
  </si>
  <si>
    <t>3726         338              239</t>
  </si>
  <si>
    <t>State of .....…New Jersey.........................................)</t>
  </si>
  <si>
    <t>County of ...…Camden........................................)</t>
  </si>
  <si>
    <r>
      <t xml:space="preserve">            * The original village works was built in 1873.  New York American Water Company, Inc.</t>
    </r>
    <r>
      <rPr>
        <vertAlign val="superscript"/>
        <sz val="12"/>
        <rFont val="Arial"/>
        <family val="2"/>
      </rPr>
      <t xml:space="preserve">1 </t>
    </r>
  </si>
  <si>
    <t xml:space="preserve">           Landing and Glen Cove. </t>
  </si>
  <si>
    <t xml:space="preserve">(a) Provide a safe and adequate water supply at a reasonable cost. </t>
  </si>
  <si>
    <t>(b) To be fair, understanding , and responsive to customers' needs and requests.</t>
  </si>
  <si>
    <t>(c) Provide a stimulating and rewarding work place for employees.</t>
  </si>
  <si>
    <t>(d) Provide a fair return to our shareholders.</t>
  </si>
  <si>
    <t xml:space="preserve">     -Production - responsible for pumpage, treatment of water and testing water quality.</t>
  </si>
  <si>
    <t xml:space="preserve">     -Networking  - responsible for installation and maintenance of water mains, services, and </t>
  </si>
  <si>
    <t xml:space="preserve">          hydrants as well as for customer metering.</t>
  </si>
  <si>
    <t xml:space="preserve">     -Engineering - responsible for maintaining the capital budget for the company and </t>
  </si>
  <si>
    <t xml:space="preserve">          for planning and receiving regulatory approvals for various construction projects</t>
  </si>
  <si>
    <t xml:space="preserve">     -Administrative and General - responsible for oversight of the company's operations </t>
  </si>
  <si>
    <t xml:space="preserve">          including accounting and finance, human resources, field services and production</t>
  </si>
  <si>
    <t>Stable customer base, no significant growth anticipated.</t>
  </si>
  <si>
    <t>Subsidiaries of American  Water</t>
  </si>
  <si>
    <t>Works Company, Inc.</t>
  </si>
  <si>
    <t>Intercompany balance with:</t>
  </si>
  <si>
    <t>Construction</t>
  </si>
  <si>
    <t xml:space="preserve">               Prepaid Audit Fees</t>
  </si>
  <si>
    <t xml:space="preserve">               Prepaid Other</t>
  </si>
  <si>
    <t>Allocated Paid-In Capital at date of acquisition by American Water Works Company, Inc.</t>
  </si>
  <si>
    <t>American Water Capital Corp</t>
  </si>
  <si>
    <t>American Water Works Company, Inc.</t>
  </si>
  <si>
    <t>American Water Works Service Co.</t>
  </si>
  <si>
    <t>Property Tax Stabilization</t>
  </si>
  <si>
    <t>Revenue Stabilization</t>
  </si>
  <si>
    <t>Pension / OPEB</t>
  </si>
  <si>
    <t>- -&gt;Overdue notice sent 23 days after bill date.</t>
  </si>
  <si>
    <t>- -&gt;Termination notice sent 10 days after overdue notice for $90 or more.</t>
  </si>
  <si>
    <t>- -&gt;Shut off 18 days after termination notice sent.</t>
  </si>
  <si>
    <t>- -&gt;72-hour notice before shut off left at door.</t>
  </si>
  <si>
    <t xml:space="preserve">- -&gt;If final bill remains unpaid, mail letter 10 days after bill is sent; second letter </t>
  </si>
  <si>
    <t xml:space="preserve">      sent 10 days after that.</t>
  </si>
  <si>
    <t>- -&gt;Sent to collection agency if no response to letters.</t>
  </si>
  <si>
    <t>- -&gt;Written off.</t>
  </si>
  <si>
    <t>MTBE Collections</t>
  </si>
  <si>
    <t>DCA - Water Charges</t>
  </si>
  <si>
    <t xml:space="preserve">    3.  N/A</t>
  </si>
  <si>
    <t>Transportation</t>
  </si>
  <si>
    <t xml:space="preserve">Other Expenses </t>
  </si>
  <si>
    <t>TSA and MTBE Interest</t>
  </si>
  <si>
    <t>Reserve Interest</t>
  </si>
  <si>
    <t>Management services</t>
  </si>
  <si>
    <t>as billed for services</t>
  </si>
  <si>
    <t>* American Water Works Service Co</t>
  </si>
  <si>
    <t xml:space="preserve">   Other </t>
  </si>
  <si>
    <t xml:space="preserve">   TSA</t>
  </si>
  <si>
    <t>186/265</t>
  </si>
  <si>
    <t>Taxable Income Not Reported on Books</t>
  </si>
  <si>
    <t>Federal Income Tax Provision</t>
  </si>
  <si>
    <t>Travel &amp; Entertainment</t>
  </si>
  <si>
    <t>Penalties</t>
  </si>
  <si>
    <t>Dues</t>
  </si>
  <si>
    <t>Deferred Maintenance</t>
  </si>
  <si>
    <t>Taxable Contributions</t>
  </si>
  <si>
    <t>Uncollectible Accounts</t>
  </si>
  <si>
    <t>Vacation</t>
  </si>
  <si>
    <t>Incentive Plan</t>
  </si>
  <si>
    <t>Federal Tax Net Income</t>
  </si>
  <si>
    <t>@ 35% Statutory Rate</t>
  </si>
  <si>
    <t>Deferred Income Taxes</t>
  </si>
  <si>
    <t>Investment Tax Credit</t>
  </si>
  <si>
    <t>SEE ATTACHED</t>
  </si>
  <si>
    <t>Tab "314_attachment"</t>
  </si>
  <si>
    <t>RECONCILIATION OF REPORTED NET INCOME</t>
  </si>
  <si>
    <t xml:space="preserve"> WITH TAXABLE INCOME FOR FEDERAL INCOME TAXES</t>
  </si>
  <si>
    <t>The reconciliation should include the same detail as furnished on Schedule M-1 of the Federal</t>
  </si>
  <si>
    <t>tax return for the year.  The reconciliation shall be submitted even though there is no taxable</t>
  </si>
  <si>
    <t xml:space="preserve">income for the year.  Descriptions should clearly indicate the nature of each reconciling </t>
  </si>
  <si>
    <t>amount and show the computation of all tax accruals.</t>
  </si>
  <si>
    <t>If the utility is a member of a group which files a consolidated Federal tax return, reconcile</t>
  </si>
  <si>
    <t>reported net income with taxable net income as if a separate return were to be filed, indicating</t>
  </si>
  <si>
    <t>intercompany amounts to be eliminated in such consolidated return.  State name of group</t>
  </si>
  <si>
    <t>members, tax assigned to each group member, and basis of allocation, assignment, or</t>
  </si>
  <si>
    <t>sharing of the consolidated tax among the group members.</t>
  </si>
  <si>
    <t>DESCRIPTION</t>
  </si>
  <si>
    <t>REF.</t>
  </si>
  <si>
    <t>Net income for the year</t>
  </si>
  <si>
    <t>Federal Income Tax Accrual</t>
  </si>
  <si>
    <t>State &amp; Local Income Tax Accrual</t>
  </si>
  <si>
    <t>Pre-Tax Book Income (loss)</t>
  </si>
  <si>
    <t>Permanent Differences:</t>
  </si>
  <si>
    <t>Meal &amp; Enterainment</t>
  </si>
  <si>
    <t>Total Permanent Differences</t>
  </si>
  <si>
    <t>Financial Taxable Income</t>
  </si>
  <si>
    <t>Temporary Differences:</t>
  </si>
  <si>
    <t>Rate Case Expense</t>
  </si>
  <si>
    <t>Depreciation &amp; Amortization</t>
  </si>
  <si>
    <t>Cost of Removal</t>
  </si>
  <si>
    <t>Incent Plan (Incen 3)</t>
  </si>
  <si>
    <t>Regulatory Pension (Pension 1)</t>
  </si>
  <si>
    <t>Accrued OPEB (OPEB 1)</t>
  </si>
  <si>
    <t>AFUDC (AFUDC 1)</t>
  </si>
  <si>
    <t>Deferred Maintenance (Maint 1)</t>
  </si>
  <si>
    <t>Miscellaneous Deferred Debits (Misc 1)</t>
  </si>
  <si>
    <t>Miscellaneous Deferred Credits (Misc 2)</t>
  </si>
  <si>
    <t>MTBE</t>
  </si>
  <si>
    <t>Repairs Expense</t>
  </si>
  <si>
    <t>Total Temporary Differences</t>
  </si>
  <si>
    <t>Federal Taxable Income Before SIT</t>
  </si>
  <si>
    <t>State only Temporary adjustments</t>
  </si>
  <si>
    <t xml:space="preserve">State Current Taxable Income before Net Operating Loss </t>
  </si>
  <si>
    <t>State Current Taxable Income</t>
  </si>
  <si>
    <t>Federal Current Taxable Income</t>
  </si>
  <si>
    <t>Federal Tax Rate</t>
  </si>
  <si>
    <t>Federal Income Tax Payable</t>
  </si>
  <si>
    <t>Provision Adjustment</t>
  </si>
  <si>
    <t>Federal Income Tax Expense</t>
  </si>
  <si>
    <t>Page 314_attachment</t>
  </si>
  <si>
    <t>John A. Hoffman</t>
  </si>
  <si>
    <t>No Compensation</t>
  </si>
  <si>
    <t>William Varley</t>
  </si>
  <si>
    <t>President</t>
  </si>
  <si>
    <t xml:space="preserve">Secretary </t>
  </si>
  <si>
    <t>Assistant Comptroller</t>
  </si>
  <si>
    <t xml:space="preserve"> State Current Tax Provision</t>
  </si>
  <si>
    <t>American Water Works Company</t>
  </si>
  <si>
    <t>1025 Laurel Oak Road</t>
  </si>
  <si>
    <t>Voorhees, NJ  08043</t>
  </si>
  <si>
    <t xml:space="preserve">   PSC</t>
  </si>
  <si>
    <t xml:space="preserve">          Net (Increase) Decrease in Investments </t>
  </si>
  <si>
    <t xml:space="preserve">          Provision for Bad Debts</t>
  </si>
  <si>
    <t xml:space="preserve">          Net (Increase) Decrease in Inventory and Other Current Assets</t>
  </si>
  <si>
    <t xml:space="preserve">          Net Increase (Decrease) in Pension, Post-retirement &amp; other Regulatory Credits</t>
  </si>
  <si>
    <t xml:space="preserve">         Other</t>
  </si>
  <si>
    <t>Other Affiliates</t>
  </si>
  <si>
    <t>General Counsel</t>
  </si>
  <si>
    <t>Assistant Treasurer &amp; Assistant Secretary</t>
  </si>
  <si>
    <t xml:space="preserve">unaminous written </t>
  </si>
  <si>
    <t>Stock book not closed.</t>
  </si>
  <si>
    <t>consent of stockholders</t>
  </si>
  <si>
    <t>Elm &amp; Franklin Ave NM, Valve &amp; Hyd</t>
  </si>
  <si>
    <t>Sea Cliff Service Replacements</t>
  </si>
  <si>
    <t>Well Upgrades &amp; Monitoring Equip</t>
  </si>
  <si>
    <t>Interest to Construction</t>
  </si>
  <si>
    <t>COST OF FUNDS (BORROWING) FOR CONSTRUCTION</t>
  </si>
  <si>
    <t>OTHER PBOP CHARGES</t>
  </si>
  <si>
    <t>WORKER'S COMPENSATION-COVERS THE  RATE OF COVERAGE FOR</t>
  </si>
  <si>
    <t>EMPLOYEES IN CASE OF ACCIDENT</t>
  </si>
  <si>
    <t>COST OF INSURANCE AND DEPRECIATION</t>
  </si>
  <si>
    <t>Group Insurance</t>
  </si>
  <si>
    <t>MEDICAL COVERAGE</t>
  </si>
  <si>
    <t>Administrative Salaries</t>
  </si>
  <si>
    <t>MANAGEMENT, OPERATIONAL, OFFICE SALARIES</t>
  </si>
  <si>
    <t>391.A</t>
  </si>
  <si>
    <t>391.B</t>
  </si>
  <si>
    <t>THERE ARE NO SEPARATE VALUATION REPORTS FOR COMPANY EMPLOYEES.</t>
  </si>
  <si>
    <t>January 1, 2013</t>
  </si>
  <si>
    <t>December 31, 2013</t>
  </si>
  <si>
    <t>Susan K. Cole</t>
  </si>
  <si>
    <t>Acting Director - Finance &amp; Treasurer</t>
  </si>
  <si>
    <t>Assistant Treasurer</t>
  </si>
  <si>
    <t>Vice President of Operations</t>
  </si>
  <si>
    <t xml:space="preserve">    Previous Year </t>
  </si>
  <si>
    <r>
      <t xml:space="preserve">    Previous Year</t>
    </r>
    <r>
      <rPr>
        <b/>
        <sz val="12"/>
        <color indexed="8"/>
        <rFont val="Arial"/>
        <family val="2"/>
      </rPr>
      <t xml:space="preserve"> </t>
    </r>
  </si>
  <si>
    <t xml:space="preserve">     Credit:  </t>
  </si>
  <si>
    <t xml:space="preserve">     Debit:  </t>
  </si>
  <si>
    <t xml:space="preserve">   Allocated dividend on common stock</t>
  </si>
  <si>
    <t>Prepaid taxes ( includes TSA)</t>
  </si>
  <si>
    <t>RWIP</t>
  </si>
  <si>
    <t>Deferred Rate Case</t>
  </si>
  <si>
    <t>Pension Tracker  (Pension/OPEB Internal Reserves 2012 description)</t>
  </si>
  <si>
    <t>PBOB Tracker (Regulatory Liability 2012 description)</t>
  </si>
  <si>
    <t>CIAC (net of amortization)</t>
  </si>
  <si>
    <t>Accrued Int.-Pension Internal Reserve</t>
  </si>
  <si>
    <t>Deferred Customer Refunds</t>
  </si>
  <si>
    <t>Reg Liability - Pension Tracker (reclass 2012 balance to line 2)</t>
  </si>
  <si>
    <t>Other - Minor Items</t>
  </si>
  <si>
    <t>National Metering Services Inc.</t>
  </si>
  <si>
    <t>Bancker Construction Corp.</t>
  </si>
  <si>
    <t>Dvirka &amp; Bartilucci Consulting</t>
  </si>
  <si>
    <t>H2M Labs Inc.</t>
  </si>
  <si>
    <t>General Construction/Road Repairs</t>
  </si>
  <si>
    <t>Permitting and Construction Services</t>
  </si>
  <si>
    <t>Water Testing</t>
  </si>
  <si>
    <t>Engineering Services</t>
  </si>
  <si>
    <t>Holzmacher Mclendon &amp; Murrell P.C.</t>
  </si>
  <si>
    <t>Nondeductible Penalties/Lobbying Expenses</t>
  </si>
  <si>
    <t>Taxable Advances and Contributions</t>
  </si>
  <si>
    <t>Abandonment Losses</t>
  </si>
  <si>
    <t>Vacation Pay</t>
  </si>
  <si>
    <t>Less Current Year Adjustment for Allocated Taxes</t>
  </si>
  <si>
    <t>R38-05B1.13-P-0001</t>
  </si>
  <si>
    <t>Place Holder</t>
  </si>
  <si>
    <t>R38-05B1.13-P-0003</t>
  </si>
  <si>
    <t>R38-05B1.13-P-0004</t>
  </si>
  <si>
    <t>Willow Shore Ave 6" WM Replc</t>
  </si>
  <si>
    <t>R38-05B1.13-P-0005</t>
  </si>
  <si>
    <t>Glen Lane Water Main Job</t>
  </si>
  <si>
    <t>R38-05H1.13-P-0001</t>
  </si>
  <si>
    <t>Services-Rep-Sea Cliff</t>
  </si>
  <si>
    <t>R38-05H1.13-P-0002</t>
  </si>
  <si>
    <t>R38-05P1.13-P-0001</t>
  </si>
  <si>
    <t>BT Vehicle Hotspot Sea Cliff</t>
  </si>
  <si>
    <t>R38-05Q1.13-P-0003</t>
  </si>
  <si>
    <t>R38-01K3.13-P-0001</t>
  </si>
  <si>
    <t>Testing Automation</t>
  </si>
  <si>
    <t>R38-01K3.13-P-0002</t>
  </si>
  <si>
    <t>ERP Cutover</t>
  </si>
  <si>
    <t>R38-01K3.13-P-0003</t>
  </si>
  <si>
    <t>Merger Acquisition &amp; Divestiture Mo</t>
  </si>
  <si>
    <t>R38-01K3.13-P-0004</t>
  </si>
  <si>
    <t>ITS SAP Enhancement Release - 2013</t>
  </si>
  <si>
    <t>R38-01K3.13-P-0005</t>
  </si>
  <si>
    <t>Mobile User Interface</t>
  </si>
  <si>
    <t>R38-01K3.13-P-0006</t>
  </si>
  <si>
    <t>Aquisitions/Tuck-ins</t>
  </si>
  <si>
    <t>R38-01K3.13-P-0007</t>
  </si>
  <si>
    <t>SET Enhancements</t>
  </si>
  <si>
    <t>R38-01K3.13-P-0008</t>
  </si>
  <si>
    <t>PTP/RTR 195</t>
  </si>
  <si>
    <t>T38-0102-P-0013</t>
  </si>
  <si>
    <t>BT-ERP-Implmt-Bus-Kronos-Capital</t>
  </si>
  <si>
    <t>T38-0102-P-0025</t>
  </si>
  <si>
    <t>BT-ERP-Tech-Kronos-ITS-H2R-Cap</t>
  </si>
  <si>
    <t>T38-0102-P-0038</t>
  </si>
  <si>
    <t>BT-ERP-HR-Kronos-Desgin-Cap-ITS</t>
  </si>
  <si>
    <t>T38-0102-P-0065</t>
  </si>
  <si>
    <t>BT-HR Project-Implementation-HR-Cap</t>
  </si>
  <si>
    <t>T38-0102-P-0162</t>
  </si>
  <si>
    <t>BT-ERP-HR-Kronos-Capital</t>
  </si>
  <si>
    <t>T38-0102-P-0186</t>
  </si>
  <si>
    <t>BT-ERP-HR-Kronos Training-Scap</t>
  </si>
  <si>
    <t>T38-0302-P-0284</t>
  </si>
  <si>
    <t>BT-Architecture-Stabilization-CIS</t>
  </si>
  <si>
    <t>T38-0302-P-0285</t>
  </si>
  <si>
    <t>BT-Architecture-Stabilization-EAM</t>
  </si>
  <si>
    <t>T38-0302-P-0289</t>
  </si>
  <si>
    <t>BT-Data Management-Stabil-CIS-Bus</t>
  </si>
  <si>
    <t>Pension</t>
  </si>
  <si>
    <t>General Tax</t>
  </si>
  <si>
    <t>391.C</t>
  </si>
  <si>
    <t>*Corporate allocations are made from district's 3801 and 3803.  These allocations are related to BT charges.  Districts 3801 and 3803 have a 10% depreciation rate for BT charges, however no such depreciation group exists for district 3805 (Sea Cliff).</t>
  </si>
  <si>
    <t>Rate Case 2014</t>
  </si>
  <si>
    <t>Angela Sedlacek, Assistant Comptoller</t>
  </si>
  <si>
    <t>(c)  n/a</t>
  </si>
  <si>
    <t xml:space="preserve">  William Varley</t>
  </si>
  <si>
    <t xml:space="preserve">  Michael A. Sgro</t>
  </si>
  <si>
    <t xml:space="preserve">  Susan K. Cole</t>
  </si>
  <si>
    <t xml:space="preserve">  Suzana Duby</t>
  </si>
  <si>
    <t xml:space="preserve">  John N. Casillo</t>
  </si>
  <si>
    <t xml:space="preserve">  Carl Meyers</t>
  </si>
  <si>
    <t xml:space="preserve">  Donna Grosser</t>
  </si>
  <si>
    <t xml:space="preserve">  Angela Sedlacek</t>
  </si>
  <si>
    <t xml:space="preserve">  Natalie Cutler</t>
  </si>
  <si>
    <t xml:space="preserve">  Brian Bruce</t>
  </si>
  <si>
    <t xml:space="preserve"> (c ) </t>
  </si>
  <si>
    <t xml:space="preserve"> (c )</t>
  </si>
  <si>
    <t>American Water Capital Corp.</t>
  </si>
  <si>
    <t>a programming change was required in the billing system.  New York American Water was not aware of</t>
  </si>
  <si>
    <t>the programming fix, which resulted in under billing of this group of customers in 2012.  This issue has since</t>
  </si>
  <si>
    <t>been resovled, and starting in January 2013, the customers were billed the correct usage amounts.</t>
  </si>
  <si>
    <t>Insufficient fund fees</t>
  </si>
  <si>
    <t xml:space="preserve">(c ) </t>
  </si>
  <si>
    <t>(c )</t>
  </si>
  <si>
    <t>60 Brooklyn Avenue</t>
  </si>
  <si>
    <t>Merrick, NY 11566</t>
  </si>
  <si>
    <t>60 Brooklyn Avenue, Merrick NY 11566</t>
  </si>
  <si>
    <t>John N Casillo, Financial Manager (516) 378-3922</t>
  </si>
  <si>
    <t>Effective October 3, 2013, New York American filed amended and restated articles of incorporation.  No significant changes were made with respect to the Company's status, activities, or structure.  Changes were made to update corporate governance with changes in laws and align with best practices.</t>
  </si>
  <si>
    <t xml:space="preserve">   Dividends on Common Stock (represents allocated portion)</t>
  </si>
  <si>
    <t xml:space="preserve">   Other - Current Portion Def Fit</t>
  </si>
  <si>
    <t xml:space="preserve">   Other - State Income Tax &amp; Capital Stock</t>
  </si>
  <si>
    <t xml:space="preserve">   Current Portion Def Sit</t>
  </si>
  <si>
    <t>NOTE: SEE CASE 07-W-0177 PAGE 26</t>
  </si>
  <si>
    <t xml:space="preserve">    1.  quarterly</t>
  </si>
  <si>
    <t xml:space="preserve">    2.  2 days</t>
  </si>
  <si>
    <t>*Shares are for NY American Water Co.</t>
  </si>
  <si>
    <t>gals.**</t>
  </si>
  <si>
    <t>**Billed consumption greater than system delivery due to adjustments for underbilling in 2012.</t>
  </si>
  <si>
    <t>As a result of the older size meters used by a small group of customers in former NYWS and Sea Cliff,</t>
  </si>
  <si>
    <t>As a result, billed consumption for 2013 includes these backbilling adjustments.</t>
  </si>
  <si>
    <t>FTEs</t>
  </si>
  <si>
    <t>consists of the Annual Report of the Public Service Commission for the year ended December 31, 2013</t>
  </si>
  <si>
    <t xml:space="preserve">                   Equity Infusion</t>
  </si>
  <si>
    <t>Equity Infusion</t>
  </si>
  <si>
    <t>Notes Payable - American Water Capital Corporation - 3.85%</t>
  </si>
  <si>
    <t xml:space="preserve">      discount 3.85% series</t>
  </si>
  <si>
    <t xml:space="preserve">4.30% Senior Notes </t>
  </si>
  <si>
    <t xml:space="preserve">* balance represents allocated portion of 5,00,000 on New York American - NYWS. </t>
  </si>
  <si>
    <t xml:space="preserve">   See New York American -(f/k/a  NYWS) report for additional detail.</t>
  </si>
  <si>
    <t>**</t>
  </si>
  <si>
    <t xml:space="preserve">** balance represents allocated portion of 13,720,000 on New York American - Long Island. </t>
  </si>
  <si>
    <t xml:space="preserve">     See New York American - (f/k/a Long Island)report for additional detail</t>
  </si>
  <si>
    <t>REVISED 10/17/2014</t>
  </si>
  <si>
    <t xml:space="preserve">...............…Susan K. Cole...........................................................................................makes oath and    </t>
  </si>
  <si>
    <t>says:   I am the ....... Treasurer........... of ......New York American Water Company (f/k/a Aqua New York of Sea Cliff)</t>
  </si>
</sst>
</file>

<file path=xl/styles.xml><?xml version="1.0" encoding="utf-8"?>
<styleSheet xmlns="http://schemas.openxmlformats.org/spreadsheetml/2006/main">
  <numFmts count="27">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mm/dd/yy_)"/>
    <numFmt numFmtId="166" formatCode="&quot;$&quot;#,##0.0000_);\(&quot;$&quot;#,##0.0000\)"/>
    <numFmt numFmtId="167" formatCode="#,##0.0000_);\(#,##0.0000\)"/>
    <numFmt numFmtId="168" formatCode="0.000%"/>
    <numFmt numFmtId="169" formatCode="#,##0.0_);\(#,##0.0\)"/>
    <numFmt numFmtId="170" formatCode="0.0%"/>
    <numFmt numFmtId="171" formatCode=";;;"/>
    <numFmt numFmtId="172" formatCode="0.00_)"/>
    <numFmt numFmtId="173" formatCode="0.0_)"/>
    <numFmt numFmtId="174" formatCode="mm/dd/yy"/>
    <numFmt numFmtId="175" formatCode="mmmm\ d\,\ yyyy"/>
    <numFmt numFmtId="176" formatCode="_(&quot;$&quot;* #,##0_);_(&quot;$&quot;* \(#,##0\);_(&quot;$&quot;* &quot;-&quot;??_);_(@_)"/>
    <numFmt numFmtId="177" formatCode="_(* #,##0_);_(* \(#,##0\);_(* &quot;-&quot;??_);_(@_)"/>
    <numFmt numFmtId="178" formatCode="0.000"/>
    <numFmt numFmtId="179" formatCode="&quot;$&quot;#,##0"/>
    <numFmt numFmtId="180" formatCode="m/d/yyyy;@"/>
    <numFmt numFmtId="181" formatCode="#,##0.0000000000_);\(#,##0.0000000000\)"/>
    <numFmt numFmtId="182" formatCode="m/d/yy;@"/>
    <numFmt numFmtId="183" formatCode="###,000"/>
  </numFmts>
  <fonts count="120">
    <font>
      <sz val="12"/>
      <name val="Arial"/>
    </font>
    <font>
      <sz val="11"/>
      <color theme="1"/>
      <name val="Calibri"/>
      <family val="2"/>
      <scheme val="minor"/>
    </font>
    <font>
      <sz val="10"/>
      <name val="Arial"/>
      <family val="2"/>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u/>
      <sz val="12"/>
      <name val="Arial"/>
      <family val="2"/>
    </font>
    <font>
      <sz val="14"/>
      <name val="Arial MT"/>
    </font>
    <font>
      <sz val="24"/>
      <name val="Arial"/>
      <family val="2"/>
    </font>
    <font>
      <sz val="24"/>
      <name val="Arial MT"/>
      <family val="2"/>
    </font>
    <font>
      <sz val="18"/>
      <name val="Arial MT"/>
      <family val="2"/>
    </font>
    <font>
      <u/>
      <sz val="18"/>
      <name val="Arial MT"/>
      <family val="2"/>
    </font>
    <font>
      <sz val="14"/>
      <name val="Arial"/>
      <family val="2"/>
    </font>
    <font>
      <b/>
      <sz val="18"/>
      <color indexed="9"/>
      <name val="Times New Roman"/>
      <family val="1"/>
    </font>
    <font>
      <sz val="12"/>
      <name val="Arial MT"/>
      <family val="2"/>
    </font>
    <font>
      <sz val="16"/>
      <name val="Arial"/>
      <family val="2"/>
    </font>
    <font>
      <sz val="14"/>
      <name val="Arial MT"/>
      <family val="2"/>
    </font>
    <font>
      <sz val="10"/>
      <color indexed="12"/>
      <name val="Courier"/>
      <family val="3"/>
    </font>
    <font>
      <sz val="14"/>
      <color indexed="12"/>
      <name val="Arial MT"/>
      <family val="2"/>
    </font>
    <font>
      <u/>
      <sz val="12"/>
      <color indexed="8"/>
      <name val="Arial"/>
      <family val="2"/>
    </font>
    <font>
      <sz val="14"/>
      <color indexed="63"/>
      <name val="Arial MT"/>
      <family val="2"/>
    </font>
    <font>
      <sz val="12"/>
      <color indexed="12"/>
      <name val="Arial MT"/>
      <family val="2"/>
    </font>
    <font>
      <sz val="12"/>
      <color indexed="63"/>
      <name val="Arial"/>
      <family val="2"/>
    </font>
    <font>
      <sz val="12"/>
      <color indexed="9"/>
      <name val="Arial"/>
      <family val="2"/>
    </font>
    <font>
      <sz val="14"/>
      <color indexed="63"/>
      <name val="Arial"/>
      <family val="2"/>
    </font>
    <font>
      <sz val="14"/>
      <color indexed="12"/>
      <name val="Arial"/>
      <family val="2"/>
    </font>
    <font>
      <sz val="12"/>
      <color indexed="12"/>
      <name val="Arial"/>
      <family val="2"/>
    </font>
    <font>
      <sz val="10"/>
      <name val="Arial"/>
      <family val="2"/>
    </font>
    <font>
      <b/>
      <sz val="9"/>
      <name val="Arial MT"/>
      <family val="2"/>
    </font>
    <font>
      <sz val="6"/>
      <name val="Arial MT"/>
      <family val="2"/>
    </font>
    <font>
      <b/>
      <sz val="24"/>
      <name val="Arial MT"/>
      <family val="2"/>
    </font>
    <font>
      <b/>
      <sz val="24"/>
      <color indexed="8"/>
      <name val="Arial MT"/>
      <family val="2"/>
    </font>
    <font>
      <b/>
      <sz val="32"/>
      <name val="Arial MT"/>
      <family val="2"/>
    </font>
    <font>
      <b/>
      <sz val="14"/>
      <name val="Arial MT"/>
      <family val="2"/>
    </font>
    <font>
      <sz val="18"/>
      <name val="Arial"/>
      <family val="2"/>
    </font>
    <font>
      <sz val="10"/>
      <name val="Arial MT"/>
      <family val="2"/>
    </font>
    <font>
      <b/>
      <sz val="10"/>
      <name val="Arial MT"/>
      <family val="2"/>
    </font>
    <font>
      <b/>
      <sz val="12"/>
      <color indexed="8"/>
      <name val="Arial MT"/>
      <family val="2"/>
    </font>
    <font>
      <sz val="8"/>
      <name val="Arial MT"/>
      <family val="2"/>
    </font>
    <font>
      <sz val="10"/>
      <color indexed="8"/>
      <name val="Arial MT"/>
      <family val="2"/>
    </font>
    <font>
      <b/>
      <sz val="10"/>
      <color indexed="8"/>
      <name val="Arial MT"/>
      <family val="2"/>
    </font>
    <font>
      <b/>
      <sz val="18"/>
      <color indexed="8"/>
      <name val="Arial MT"/>
      <family val="2"/>
    </font>
    <font>
      <b/>
      <sz val="18"/>
      <name val="Arial MT"/>
      <family val="2"/>
    </font>
    <font>
      <i/>
      <sz val="12"/>
      <name val="Arial"/>
      <family val="2"/>
    </font>
    <font>
      <b/>
      <sz val="12"/>
      <color indexed="12"/>
      <name val="Arial MT"/>
      <family val="2"/>
    </font>
    <font>
      <sz val="12"/>
      <color indexed="8"/>
      <name val="Arial"/>
      <family val="2"/>
    </font>
    <font>
      <b/>
      <sz val="12"/>
      <color indexed="8"/>
      <name val="Arial"/>
      <family val="2"/>
    </font>
    <font>
      <sz val="10"/>
      <color indexed="8"/>
      <name val="Arial"/>
      <family val="2"/>
    </font>
    <font>
      <sz val="12"/>
      <name val="Arial MT"/>
    </font>
    <font>
      <sz val="12"/>
      <color indexed="55"/>
      <name val="Arial"/>
      <family val="2"/>
    </font>
    <font>
      <sz val="11"/>
      <name val="Arial"/>
      <family val="2"/>
    </font>
    <font>
      <sz val="12"/>
      <color indexed="8"/>
      <name val="Arial MT"/>
      <family val="2"/>
    </font>
    <font>
      <sz val="12"/>
      <name val="Times New Roman"/>
      <family val="1"/>
    </font>
    <font>
      <sz val="10"/>
      <color indexed="12"/>
      <name val="Arial"/>
      <family val="2"/>
    </font>
    <font>
      <b/>
      <sz val="10"/>
      <color indexed="8"/>
      <name val="Arial"/>
      <family val="2"/>
    </font>
    <font>
      <sz val="14"/>
      <color indexed="8"/>
      <name val="Arial"/>
      <family val="2"/>
    </font>
    <font>
      <b/>
      <i/>
      <sz val="12"/>
      <name val="Arial"/>
      <family val="2"/>
    </font>
    <font>
      <b/>
      <sz val="12"/>
      <name val="Arial MT"/>
      <family val="2"/>
    </font>
    <font>
      <b/>
      <sz val="12"/>
      <name val="Arial MT"/>
    </font>
    <font>
      <i/>
      <sz val="12"/>
      <color indexed="8"/>
      <name val="Arial"/>
      <family val="2"/>
    </font>
    <font>
      <b/>
      <u/>
      <sz val="14"/>
      <name val="Arial MT"/>
      <family val="2"/>
    </font>
    <font>
      <sz val="13"/>
      <name val="Arial"/>
      <family val="2"/>
    </font>
    <font>
      <sz val="13"/>
      <color indexed="8"/>
      <name val="Arial"/>
      <family val="2"/>
    </font>
    <font>
      <b/>
      <sz val="16"/>
      <name val="Times New Roman"/>
      <family val="1"/>
    </font>
    <font>
      <sz val="10"/>
      <name val="Courier"/>
      <family val="3"/>
    </font>
    <font>
      <sz val="14"/>
      <name val="Courier"/>
      <family val="3"/>
    </font>
    <font>
      <b/>
      <u/>
      <sz val="12"/>
      <name val="Arial MT"/>
      <family val="2"/>
    </font>
    <font>
      <sz val="11"/>
      <name val="Arial MT"/>
      <family val="2"/>
    </font>
    <font>
      <sz val="11"/>
      <color indexed="12"/>
      <name val="Arial MT"/>
      <family val="2"/>
    </font>
    <font>
      <sz val="10"/>
      <color indexed="12"/>
      <name val="Arial MT"/>
      <family val="2"/>
    </font>
    <font>
      <sz val="9"/>
      <color indexed="12"/>
      <name val="Arial MT"/>
      <family val="2"/>
    </font>
    <font>
      <sz val="8"/>
      <color indexed="12"/>
      <name val="Arial MT"/>
      <family val="2"/>
    </font>
    <font>
      <sz val="12"/>
      <color indexed="8"/>
      <name val="Times New Roman"/>
      <family val="1"/>
    </font>
    <font>
      <sz val="11"/>
      <color indexed="8"/>
      <name val="Arial"/>
      <family val="2"/>
    </font>
    <font>
      <sz val="15"/>
      <name val="Arial"/>
      <family val="2"/>
    </font>
    <font>
      <sz val="10"/>
      <name val="Arial MT"/>
    </font>
    <font>
      <b/>
      <u/>
      <sz val="14"/>
      <name val="Arial MT"/>
    </font>
    <font>
      <sz val="10"/>
      <color indexed="59"/>
      <name val="Courier"/>
      <family val="3"/>
    </font>
    <font>
      <sz val="8"/>
      <color indexed="81"/>
      <name val="Tahoma"/>
      <family val="2"/>
    </font>
    <font>
      <u/>
      <sz val="12"/>
      <color indexed="12"/>
      <name val="Arial"/>
      <family val="2"/>
    </font>
    <font>
      <b/>
      <sz val="12"/>
      <color indexed="10"/>
      <name val="Arial"/>
      <family val="2"/>
    </font>
    <font>
      <b/>
      <sz val="16"/>
      <color indexed="8"/>
      <name val="Arial"/>
      <family val="2"/>
    </font>
    <font>
      <b/>
      <sz val="14"/>
      <color indexed="8"/>
      <name val="Arial"/>
      <family val="2"/>
    </font>
    <font>
      <u/>
      <sz val="14"/>
      <name val="Arial"/>
      <family val="2"/>
    </font>
    <font>
      <b/>
      <sz val="10"/>
      <name val="Arial"/>
      <family val="2"/>
    </font>
    <font>
      <b/>
      <sz val="10"/>
      <name val="Arial"/>
      <family val="2"/>
    </font>
    <font>
      <sz val="10"/>
      <color indexed="8"/>
      <name val="Arial"/>
      <family val="2"/>
    </font>
    <font>
      <b/>
      <i/>
      <sz val="10"/>
      <color indexed="8"/>
      <name val="Arial"/>
      <family val="2"/>
    </font>
    <font>
      <u/>
      <sz val="10"/>
      <name val="Arial"/>
      <family val="2"/>
    </font>
    <font>
      <b/>
      <sz val="14"/>
      <color indexed="8"/>
      <name val="Arial MT"/>
      <family val="2"/>
    </font>
    <font>
      <sz val="14"/>
      <color indexed="8"/>
      <name val="Arial MT"/>
      <family val="2"/>
    </font>
    <font>
      <sz val="10"/>
      <name val="Courier"/>
      <family val="3"/>
    </font>
    <font>
      <sz val="12"/>
      <name val="Arial Black"/>
      <family val="2"/>
    </font>
    <font>
      <sz val="9"/>
      <name val="Arial"/>
      <family val="2"/>
    </font>
    <font>
      <b/>
      <sz val="12"/>
      <name val="Courier"/>
      <family val="3"/>
    </font>
    <font>
      <sz val="12"/>
      <name val="Courier"/>
      <family val="3"/>
    </font>
    <font>
      <sz val="8"/>
      <name val="Arial"/>
      <family val="2"/>
    </font>
    <font>
      <b/>
      <sz val="8"/>
      <color indexed="81"/>
      <name val="Tahoma"/>
      <family val="2"/>
    </font>
    <font>
      <sz val="12"/>
      <color theme="3" tint="-0.249977111117893"/>
      <name val="Arial"/>
      <family val="2"/>
    </font>
    <font>
      <sz val="12"/>
      <name val="Calibri"/>
      <family val="2"/>
    </font>
    <font>
      <b/>
      <sz val="14"/>
      <color rgb="FFFF0000"/>
      <name val="Arial MT"/>
    </font>
    <font>
      <b/>
      <sz val="12"/>
      <color rgb="FF0000FF"/>
      <name val="Arial"/>
      <family val="2"/>
    </font>
    <font>
      <b/>
      <sz val="10"/>
      <color indexed="12"/>
      <name val="Courier"/>
      <family val="3"/>
    </font>
    <font>
      <sz val="12"/>
      <color indexed="12"/>
      <name val="Arial MT"/>
    </font>
    <font>
      <vertAlign val="superscript"/>
      <sz val="12"/>
      <name val="Arial"/>
      <family val="2"/>
    </font>
    <font>
      <sz val="12"/>
      <color theme="1"/>
      <name val="Arial"/>
      <family val="2"/>
    </font>
    <font>
      <b/>
      <sz val="12"/>
      <color rgb="FF000000"/>
      <name val="Arial"/>
      <family val="2"/>
    </font>
    <font>
      <b/>
      <sz val="11"/>
      <color rgb="FF000000"/>
      <name val="Arial"/>
      <family val="2"/>
    </font>
    <font>
      <b/>
      <sz val="10"/>
      <color indexed="12"/>
      <name val="Arial MT"/>
    </font>
    <font>
      <sz val="10"/>
      <color theme="1"/>
      <name val="Arial"/>
      <family val="2"/>
    </font>
    <font>
      <b/>
      <sz val="16"/>
      <name val="Arial"/>
      <family val="2"/>
    </font>
    <font>
      <sz val="11"/>
      <color indexed="12"/>
      <name val="Arial"/>
      <family val="2"/>
    </font>
    <font>
      <b/>
      <sz val="12"/>
      <color indexed="12"/>
      <name val="Arial"/>
      <family val="2"/>
    </font>
    <font>
      <u/>
      <sz val="11"/>
      <name val="Arial"/>
      <family val="2"/>
    </font>
    <font>
      <b/>
      <sz val="8"/>
      <color theme="1"/>
      <name val="Verdana"/>
      <family val="2"/>
    </font>
    <font>
      <sz val="8"/>
      <color theme="1"/>
      <name val="Verdana"/>
      <family val="2"/>
    </font>
    <font>
      <sz val="8"/>
      <color rgb="FF000000"/>
      <name val="Verdana"/>
      <family val="2"/>
    </font>
  </fonts>
  <fills count="30">
    <fill>
      <patternFill patternType="none"/>
    </fill>
    <fill>
      <patternFill patternType="gray125"/>
    </fill>
    <fill>
      <patternFill patternType="solid">
        <fgColor indexed="61"/>
        <bgColor indexed="61"/>
      </patternFill>
    </fill>
    <fill>
      <patternFill patternType="solid">
        <fgColor indexed="9"/>
        <bgColor indexed="9"/>
      </patternFill>
    </fill>
    <fill>
      <patternFill patternType="solid">
        <fgColor indexed="13"/>
        <bgColor indexed="13"/>
      </patternFill>
    </fill>
    <fill>
      <patternFill patternType="solid">
        <fgColor indexed="15"/>
        <bgColor indexed="15"/>
      </patternFill>
    </fill>
    <fill>
      <patternFill patternType="solid">
        <fgColor indexed="35"/>
        <bgColor indexed="35"/>
      </patternFill>
    </fill>
    <fill>
      <patternFill patternType="solid">
        <fgColor indexed="23"/>
      </patternFill>
    </fill>
    <fill>
      <patternFill patternType="solid">
        <fgColor indexed="9"/>
      </patternFill>
    </fill>
    <fill>
      <patternFill patternType="solid">
        <fgColor indexed="55"/>
        <bgColor indexed="55"/>
      </patternFill>
    </fill>
    <fill>
      <patternFill patternType="solid">
        <fgColor indexed="22"/>
        <bgColor indexed="22"/>
      </patternFill>
    </fill>
    <fill>
      <patternFill patternType="darkHorizontal">
        <fgColor indexed="8"/>
      </patternFill>
    </fill>
    <fill>
      <patternFill patternType="darkHorizontal">
        <fgColor indexed="9"/>
      </patternFill>
    </fill>
    <fill>
      <patternFill patternType="darkHorizontal">
        <fgColor indexed="9"/>
        <bgColor indexed="9"/>
      </patternFill>
    </fill>
    <fill>
      <patternFill patternType="lightGray">
        <fgColor indexed="22"/>
        <bgColor indexed="8"/>
      </patternFill>
    </fill>
    <fill>
      <patternFill patternType="darkHorizontal">
        <fgColor indexed="8"/>
        <bgColor indexed="8"/>
      </patternFill>
    </fill>
    <fill>
      <patternFill patternType="solid">
        <fgColor indexed="23"/>
        <bgColor indexed="64"/>
      </patternFill>
    </fill>
    <fill>
      <patternFill patternType="solid">
        <fgColor indexed="9"/>
        <bgColor indexed="61"/>
      </patternFill>
    </fill>
    <fill>
      <patternFill patternType="mediumGray">
        <fgColor indexed="8"/>
      </patternFill>
    </fill>
    <fill>
      <patternFill patternType="solid">
        <fgColor indexed="23"/>
        <bgColor indexed="8"/>
      </patternFill>
    </fill>
    <fill>
      <patternFill patternType="darkHorizontal">
        <fgColor indexed="8"/>
        <bgColor indexed="9"/>
      </patternFill>
    </fill>
    <fill>
      <patternFill patternType="solid">
        <fgColor indexed="65"/>
        <bgColor indexed="8"/>
      </patternFill>
    </fill>
    <fill>
      <patternFill patternType="solid">
        <fgColor rgb="FFFFFF00"/>
        <bgColor indexed="64"/>
      </patternFill>
    </fill>
    <fill>
      <patternFill patternType="solid">
        <fgColor rgb="FFCCFFCC"/>
        <bgColor indexed="64"/>
      </patternFill>
    </fill>
    <fill>
      <patternFill patternType="solid">
        <fgColor rgb="FFFFFFFF"/>
        <bgColor rgb="FF000000"/>
      </patternFill>
    </fill>
    <fill>
      <patternFill patternType="solid">
        <fgColor rgb="FFFFFFFF"/>
        <bgColor rgb="FFFFFFFF"/>
      </patternFill>
    </fill>
    <fill>
      <patternFill patternType="solid">
        <fgColor rgb="FFF1F5FB"/>
        <bgColor rgb="FF000000"/>
      </patternFill>
    </fill>
    <fill>
      <patternFill patternType="solid">
        <fgColor rgb="FFE9EFF7"/>
        <bgColor rgb="FF000000"/>
      </patternFill>
    </fill>
    <fill>
      <patternFill patternType="solid">
        <fgColor rgb="FFDBE5F2"/>
        <bgColor rgb="FF000000"/>
      </patternFill>
    </fill>
    <fill>
      <patternFill patternType="solid">
        <fgColor rgb="FFC3D6EB"/>
        <bgColor rgb="FF000000"/>
      </patternFill>
    </fill>
  </fills>
  <borders count="108">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right style="thin">
        <color indexed="8"/>
      </right>
      <top/>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top/>
      <bottom/>
      <diagonal/>
    </border>
    <border>
      <left style="thin">
        <color indexed="8"/>
      </left>
      <right style="medium">
        <color indexed="8"/>
      </right>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medium">
        <color indexed="8"/>
      </bottom>
      <diagonal/>
    </border>
    <border>
      <left/>
      <right style="medium">
        <color indexed="8"/>
      </right>
      <top/>
      <bottom style="double">
        <color indexed="8"/>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thin">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8"/>
      </left>
      <right style="thin">
        <color indexed="8"/>
      </right>
      <top style="medium">
        <color indexed="8"/>
      </top>
      <bottom/>
      <diagonal/>
    </border>
    <border>
      <left style="thin">
        <color indexed="8"/>
      </left>
      <right style="medium">
        <color indexed="8"/>
      </right>
      <top/>
      <bottom style="double">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style="thin">
        <color indexed="8"/>
      </right>
      <top/>
      <bottom style="thick">
        <color indexed="8"/>
      </bottom>
      <diagonal/>
    </border>
    <border>
      <left/>
      <right style="medium">
        <color indexed="8"/>
      </right>
      <top style="thin">
        <color indexed="64"/>
      </top>
      <bottom style="double">
        <color indexed="64"/>
      </bottom>
      <diagonal/>
    </border>
    <border>
      <left/>
      <right/>
      <top style="thin">
        <color indexed="8"/>
      </top>
      <bottom style="double">
        <color indexed="8"/>
      </bottom>
      <diagonal/>
    </border>
    <border>
      <left/>
      <right style="thin">
        <color indexed="64"/>
      </right>
      <top style="medium">
        <color indexed="8"/>
      </top>
      <bottom/>
      <diagonal/>
    </border>
    <border>
      <left/>
      <right style="thin">
        <color indexed="64"/>
      </right>
      <top/>
      <bottom/>
      <diagonal/>
    </border>
    <border>
      <left/>
      <right/>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64"/>
      </right>
      <top/>
      <bottom style="thin">
        <color indexed="8"/>
      </bottom>
      <diagonal/>
    </border>
    <border>
      <left/>
      <right/>
      <top style="hair">
        <color indexed="8"/>
      </top>
      <bottom style="hair">
        <color indexed="8"/>
      </bottom>
      <diagonal/>
    </border>
    <border>
      <left/>
      <right/>
      <top/>
      <bottom style="hair">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double">
        <color indexed="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theme="1"/>
      </left>
      <right style="thin">
        <color theme="1"/>
      </right>
      <top/>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indexed="8"/>
      </left>
      <right style="medium">
        <color indexed="8"/>
      </right>
      <top/>
      <bottom style="thin">
        <color indexed="8"/>
      </bottom>
      <diagonal/>
    </border>
  </borders>
  <cellStyleXfs count="17">
    <xf numFmtId="0" fontId="0"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9" fontId="3" fillId="0" borderId="0" applyFont="0" applyFill="0" applyBorder="0" applyAlignment="0" applyProtection="0"/>
    <xf numFmtId="0" fontId="1" fillId="0" borderId="0"/>
    <xf numFmtId="43" fontId="2" fillId="0" borderId="0" applyFont="0" applyFill="0" applyBorder="0" applyAlignment="0" applyProtection="0"/>
    <xf numFmtId="0" fontId="112" fillId="0" borderId="0"/>
    <xf numFmtId="43" fontId="112" fillId="0" borderId="0" applyFont="0" applyFill="0" applyBorder="0" applyAlignment="0" applyProtection="0"/>
    <xf numFmtId="0" fontId="117" fillId="24" borderId="98" applyNumberFormat="0" applyAlignment="0" applyProtection="0">
      <alignment horizontal="left" vertical="center" indent="1"/>
    </xf>
    <xf numFmtId="183" fontId="118" fillId="25" borderId="98" applyNumberFormat="0" applyAlignment="0" applyProtection="0">
      <alignment horizontal="left" vertical="center" indent="1"/>
    </xf>
    <xf numFmtId="0" fontId="119" fillId="26" borderId="99" applyNumberFormat="0" applyAlignment="0" applyProtection="0">
      <alignment horizontal="left" vertical="center" indent="1"/>
    </xf>
    <xf numFmtId="0" fontId="119" fillId="27" borderId="98" applyNumberFormat="0" applyAlignment="0" applyProtection="0">
      <alignment horizontal="left" vertical="center" indent="1"/>
    </xf>
    <xf numFmtId="0" fontId="119" fillId="28" borderId="98" applyNumberFormat="0" applyAlignment="0" applyProtection="0">
      <alignment horizontal="left" vertical="center" indent="1"/>
    </xf>
    <xf numFmtId="0" fontId="119" fillId="29" borderId="98" applyNumberFormat="0" applyAlignment="0" applyProtection="0">
      <alignment horizontal="left" vertical="center" indent="1"/>
    </xf>
    <xf numFmtId="0" fontId="117" fillId="24" borderId="99" applyNumberFormat="0" applyAlignment="0" applyProtection="0">
      <alignment horizontal="left" vertical="center" indent="1"/>
    </xf>
    <xf numFmtId="0" fontId="2" fillId="0" borderId="0"/>
  </cellStyleXfs>
  <cellXfs count="2796">
    <xf numFmtId="0" fontId="0" fillId="0" borderId="0" xfId="0"/>
    <xf numFmtId="0" fontId="4" fillId="0" borderId="0" xfId="0" applyFont="1" applyAlignment="1">
      <alignment horizontal="centerContinuous"/>
    </xf>
    <xf numFmtId="0" fontId="5" fillId="0" borderId="0" xfId="0" applyFont="1" applyAlignment="1">
      <alignment horizontal="centerContinuous" wrapText="1"/>
    </xf>
    <xf numFmtId="0" fontId="6" fillId="0" borderId="0" xfId="0" applyFont="1" applyAlignment="1">
      <alignment horizontal="centerContinuous" wrapText="1"/>
    </xf>
    <xf numFmtId="0" fontId="7" fillId="0" borderId="0" xfId="0" applyFont="1" applyAlignment="1">
      <alignment horizontal="centerContinuous" wrapText="1"/>
    </xf>
    <xf numFmtId="0" fontId="8" fillId="0" borderId="0" xfId="0" applyFont="1" applyAlignment="1">
      <alignment horizontal="left"/>
    </xf>
    <xf numFmtId="0" fontId="6" fillId="0" borderId="0" xfId="0" applyFont="1" applyAlignment="1">
      <alignment horizontal="centerContinuous"/>
    </xf>
    <xf numFmtId="0" fontId="8" fillId="0" borderId="0" xfId="0" applyFont="1" applyAlignment="1">
      <alignment horizontal="centerContinuous"/>
    </xf>
    <xf numFmtId="0" fontId="0" fillId="0" borderId="0" xfId="0" applyAlignment="1">
      <alignment horizontal="centerContinuous"/>
    </xf>
    <xf numFmtId="0" fontId="7" fillId="0" borderId="0" xfId="0" applyFont="1" applyAlignment="1">
      <alignment horizontal="centerContinuous"/>
    </xf>
    <xf numFmtId="0" fontId="9" fillId="0" borderId="0" xfId="0" applyFont="1" applyAlignment="1">
      <alignment horizontal="centerContinuous"/>
    </xf>
    <xf numFmtId="0" fontId="0" fillId="0" borderId="0" xfId="0" applyProtection="1"/>
    <xf numFmtId="0" fontId="10" fillId="0" borderId="0" xfId="0" applyFont="1" applyProtection="1"/>
    <xf numFmtId="0" fontId="5" fillId="0" borderId="0" xfId="0" applyFont="1" applyAlignment="1">
      <alignment horizontal="centerContinuous"/>
    </xf>
    <xf numFmtId="0" fontId="11" fillId="0" borderId="0" xfId="0" applyFont="1" applyAlignment="1">
      <alignment horizontal="centerContinuous"/>
    </xf>
    <xf numFmtId="0" fontId="12" fillId="0" borderId="0" xfId="0" applyFont="1" applyAlignment="1">
      <alignment horizontal="centerContinuous"/>
    </xf>
    <xf numFmtId="0" fontId="13" fillId="0" borderId="0" xfId="0" applyFont="1" applyAlignment="1">
      <alignment horizontal="centerContinuous"/>
    </xf>
    <xf numFmtId="0" fontId="14" fillId="0" borderId="0" xfId="0" applyFont="1" applyAlignment="1">
      <alignment horizontal="centerContinuous"/>
    </xf>
    <xf numFmtId="0" fontId="15" fillId="0" borderId="0" xfId="0" applyFont="1" applyAlignment="1">
      <alignment horizontal="centerContinuous"/>
    </xf>
    <xf numFmtId="0" fontId="13" fillId="0" borderId="0" xfId="0" applyFont="1" applyAlignment="1">
      <alignment horizontal="center"/>
    </xf>
    <xf numFmtId="0" fontId="16" fillId="2" borderId="0" xfId="0" applyFont="1" applyFill="1" applyAlignment="1">
      <alignment horizontal="left"/>
    </xf>
    <xf numFmtId="0" fontId="17" fillId="0" borderId="0" xfId="0" applyFont="1" applyAlignment="1">
      <alignment horizontal="centerContinuous" wrapText="1"/>
    </xf>
    <xf numFmtId="0" fontId="17" fillId="0" borderId="0" xfId="0" applyFont="1"/>
    <xf numFmtId="0" fontId="0" fillId="0" borderId="0" xfId="0" applyAlignment="1">
      <alignment vertical="top"/>
    </xf>
    <xf numFmtId="0" fontId="17" fillId="0" borderId="0" xfId="0" applyFont="1" applyAlignment="1">
      <alignment horizontal="centerContinuous"/>
    </xf>
    <xf numFmtId="0" fontId="18" fillId="0" borderId="0" xfId="0" applyFont="1" applyAlignment="1">
      <alignment horizontal="centerContinuous"/>
    </xf>
    <xf numFmtId="0" fontId="0" fillId="3" borderId="0" xfId="0" applyFill="1"/>
    <xf numFmtId="0" fontId="19" fillId="3" borderId="0" xfId="0" applyFont="1" applyFill="1"/>
    <xf numFmtId="0" fontId="19" fillId="0" borderId="0" xfId="0" applyFont="1"/>
    <xf numFmtId="0" fontId="19" fillId="4" borderId="0" xfId="0" applyFont="1" applyFill="1"/>
    <xf numFmtId="0" fontId="20" fillId="0" borderId="0" xfId="0" applyFont="1" applyProtection="1">
      <protection locked="0"/>
    </xf>
    <xf numFmtId="0" fontId="19" fillId="5" borderId="0" xfId="0" applyFont="1" applyFill="1"/>
    <xf numFmtId="0" fontId="0" fillId="5" borderId="0" xfId="0" applyFill="1"/>
    <xf numFmtId="0" fontId="21" fillId="0" borderId="0" xfId="0" applyFont="1" applyProtection="1">
      <protection locked="0"/>
    </xf>
    <xf numFmtId="0" fontId="0" fillId="4" borderId="0" xfId="0" applyFill="1"/>
    <xf numFmtId="0" fontId="21" fillId="4" borderId="0" xfId="0" applyFont="1" applyFill="1" applyProtection="1">
      <protection locked="0"/>
    </xf>
    <xf numFmtId="0" fontId="22" fillId="4" borderId="0" xfId="0" applyFont="1" applyFill="1" applyAlignment="1">
      <alignment horizontal="center"/>
    </xf>
    <xf numFmtId="0" fontId="23" fillId="6" borderId="0" xfId="0" applyFont="1" applyFill="1" applyProtection="1">
      <protection locked="0"/>
    </xf>
    <xf numFmtId="0" fontId="24" fillId="6" borderId="0" xfId="0" applyFont="1" applyFill="1" applyProtection="1">
      <protection locked="0"/>
    </xf>
    <xf numFmtId="0" fontId="13" fillId="4" borderId="0" xfId="0" applyFont="1" applyFill="1"/>
    <xf numFmtId="0" fontId="13" fillId="0" borderId="0" xfId="0" applyFont="1"/>
    <xf numFmtId="0" fontId="24" fillId="4" borderId="0" xfId="0" applyFont="1" applyFill="1" applyProtection="1">
      <protection locked="0"/>
    </xf>
    <xf numFmtId="0" fontId="26" fillId="4" borderId="0" xfId="0" applyFont="1" applyFill="1"/>
    <xf numFmtId="0" fontId="27" fillId="6" borderId="0" xfId="0" applyFont="1" applyFill="1" applyProtection="1">
      <protection locked="0"/>
    </xf>
    <xf numFmtId="0" fontId="25" fillId="4" borderId="0" xfId="0" applyFont="1" applyFill="1" applyProtection="1">
      <protection locked="0"/>
    </xf>
    <xf numFmtId="0" fontId="29" fillId="4" borderId="0" xfId="0" applyFont="1" applyFill="1" applyProtection="1">
      <protection locked="0"/>
    </xf>
    <xf numFmtId="0" fontId="20" fillId="4" borderId="0" xfId="0" applyFont="1" applyFill="1" applyProtection="1">
      <protection locked="0"/>
    </xf>
    <xf numFmtId="0" fontId="15" fillId="4" borderId="0" xfId="0" applyFont="1" applyFill="1"/>
    <xf numFmtId="0" fontId="30" fillId="0" borderId="0" xfId="0" applyFont="1"/>
    <xf numFmtId="0" fontId="0" fillId="3" borderId="0" xfId="0" applyFill="1" applyProtection="1"/>
    <xf numFmtId="0" fontId="38" fillId="3" borderId="0" xfId="0" applyFont="1" applyFill="1" applyAlignment="1" applyProtection="1">
      <alignment horizontal="right"/>
    </xf>
    <xf numFmtId="0" fontId="30" fillId="0" borderId="0" xfId="0" applyFont="1" applyProtection="1"/>
    <xf numFmtId="0" fontId="19" fillId="0" borderId="0" xfId="0" applyFont="1" applyProtection="1"/>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6" fillId="0" borderId="0" xfId="0" applyFont="1" applyAlignment="1" applyProtection="1">
      <alignment horizontal="centerContinuous"/>
    </xf>
    <xf numFmtId="0" fontId="6" fillId="0" borderId="5" xfId="0" applyFont="1" applyBorder="1" applyAlignment="1" applyProtection="1">
      <alignment horizontal="centerContinuous"/>
    </xf>
    <xf numFmtId="0" fontId="5" fillId="0" borderId="4" xfId="0" applyFont="1" applyBorder="1" applyProtection="1"/>
    <xf numFmtId="0" fontId="5" fillId="0" borderId="0" xfId="0" applyFont="1" applyProtection="1"/>
    <xf numFmtId="0" fontId="5" fillId="0" borderId="5" xfId="0" applyFont="1" applyBorder="1" applyProtection="1"/>
    <xf numFmtId="0" fontId="5" fillId="0" borderId="6" xfId="0" applyFont="1" applyBorder="1" applyProtection="1"/>
    <xf numFmtId="0" fontId="46" fillId="0" borderId="7" xfId="0" applyFont="1" applyBorder="1" applyAlignment="1" applyProtection="1">
      <alignment horizontal="center"/>
    </xf>
    <xf numFmtId="0" fontId="5" fillId="0" borderId="7" xfId="0" applyFont="1" applyBorder="1" applyProtection="1"/>
    <xf numFmtId="0" fontId="5" fillId="0" borderId="8" xfId="0" applyFont="1" applyBorder="1" applyProtection="1"/>
    <xf numFmtId="0" fontId="5" fillId="0" borderId="9" xfId="0" applyFont="1" applyBorder="1" applyProtection="1"/>
    <xf numFmtId="0" fontId="5" fillId="0" borderId="10" xfId="0" applyFont="1" applyBorder="1" applyProtection="1"/>
    <xf numFmtId="0" fontId="5" fillId="0" borderId="0" xfId="0" applyFont="1" applyAlignment="1" applyProtection="1">
      <alignment horizontal="center"/>
    </xf>
    <xf numFmtId="0" fontId="5" fillId="0" borderId="11" xfId="0" applyFont="1" applyBorder="1" applyProtection="1"/>
    <xf numFmtId="0" fontId="5" fillId="0" borderId="12" xfId="0" applyFont="1" applyBorder="1" applyProtection="1"/>
    <xf numFmtId="0" fontId="5" fillId="0" borderId="13" xfId="0" applyFont="1" applyBorder="1" applyProtection="1"/>
    <xf numFmtId="0" fontId="5" fillId="0" borderId="14" xfId="0" applyFont="1" applyBorder="1" applyProtection="1"/>
    <xf numFmtId="0" fontId="5" fillId="0" borderId="15" xfId="0" applyFont="1" applyBorder="1" applyProtection="1"/>
    <xf numFmtId="0" fontId="5" fillId="0" borderId="16" xfId="0" applyFont="1" applyBorder="1" applyProtection="1"/>
    <xf numFmtId="0" fontId="6" fillId="0" borderId="11" xfId="0" applyFont="1" applyBorder="1" applyAlignment="1" applyProtection="1">
      <alignment horizontal="centerContinuous"/>
    </xf>
    <xf numFmtId="164" fontId="5" fillId="0" borderId="12" xfId="0" applyNumberFormat="1" applyFont="1" applyBorder="1" applyAlignment="1" applyProtection="1">
      <alignment horizontal="center"/>
    </xf>
    <xf numFmtId="164" fontId="5" fillId="0" borderId="4" xfId="0" applyNumberFormat="1" applyFont="1" applyBorder="1" applyAlignment="1" applyProtection="1">
      <alignment horizontal="center"/>
    </xf>
    <xf numFmtId="164" fontId="5" fillId="0" borderId="0" xfId="0" applyNumberFormat="1" applyFont="1" applyProtection="1"/>
    <xf numFmtId="0" fontId="6" fillId="0" borderId="0" xfId="0" applyFont="1" applyAlignment="1" applyProtection="1">
      <alignment horizontal="center"/>
    </xf>
    <xf numFmtId="0" fontId="6" fillId="0" borderId="11" xfId="0" applyFont="1" applyBorder="1" applyAlignment="1" applyProtection="1">
      <alignment horizontal="center"/>
    </xf>
    <xf numFmtId="0" fontId="5" fillId="0" borderId="0" xfId="0" applyFont="1" applyAlignment="1" applyProtection="1">
      <alignment horizontal="left"/>
    </xf>
    <xf numFmtId="0" fontId="5" fillId="0" borderId="12" xfId="0" applyFont="1" applyBorder="1" applyAlignment="1" applyProtection="1">
      <alignment horizontal="center"/>
    </xf>
    <xf numFmtId="0" fontId="5" fillId="0" borderId="4" xfId="0" applyFont="1" applyBorder="1" applyAlignment="1" applyProtection="1">
      <alignment horizontal="center"/>
    </xf>
    <xf numFmtId="0" fontId="5" fillId="0" borderId="11" xfId="0" applyFont="1" applyBorder="1" applyAlignment="1" applyProtection="1">
      <alignment horizontal="left"/>
    </xf>
    <xf numFmtId="164" fontId="5" fillId="0" borderId="17" xfId="0" applyNumberFormat="1" applyFont="1" applyBorder="1" applyAlignment="1" applyProtection="1">
      <alignment horizontal="center"/>
    </xf>
    <xf numFmtId="0" fontId="5" fillId="0" borderId="18" xfId="0" applyFont="1" applyBorder="1" applyProtection="1"/>
    <xf numFmtId="0" fontId="5" fillId="0" borderId="19" xfId="0" applyFont="1" applyBorder="1" applyProtection="1"/>
    <xf numFmtId="0" fontId="5" fillId="0" borderId="20" xfId="0" applyFont="1" applyBorder="1" applyProtection="1"/>
    <xf numFmtId="0" fontId="5" fillId="0" borderId="21" xfId="0" applyFont="1" applyBorder="1" applyProtection="1"/>
    <xf numFmtId="0" fontId="5" fillId="0" borderId="0" xfId="0" applyFont="1" applyAlignment="1" applyProtection="1">
      <alignment horizontal="centerContinuous"/>
    </xf>
    <xf numFmtId="0" fontId="5" fillId="0" borderId="11" xfId="0" applyFont="1" applyBorder="1" applyAlignment="1" applyProtection="1">
      <alignment horizontal="centerContinuous"/>
    </xf>
    <xf numFmtId="0" fontId="6" fillId="0" borderId="4" xfId="0" applyFont="1" applyBorder="1" applyAlignment="1" applyProtection="1">
      <alignment horizontal="centerContinuous"/>
    </xf>
    <xf numFmtId="0" fontId="0" fillId="0" borderId="0" xfId="0" applyAlignment="1" applyProtection="1">
      <alignment horizontal="centerContinuous"/>
    </xf>
    <xf numFmtId="0" fontId="0" fillId="0" borderId="5" xfId="0" applyBorder="1" applyAlignment="1" applyProtection="1">
      <alignment horizontal="centerContinuous"/>
    </xf>
    <xf numFmtId="0" fontId="0" fillId="0" borderId="13" xfId="0" applyBorder="1" applyAlignment="1" applyProtection="1">
      <alignment horizontal="centerContinuous"/>
    </xf>
    <xf numFmtId="0" fontId="0" fillId="0" borderId="14" xfId="0" applyBorder="1" applyAlignment="1" applyProtection="1">
      <alignment horizontal="centerContinuous"/>
    </xf>
    <xf numFmtId="0" fontId="0" fillId="0" borderId="16" xfId="0" applyBorder="1" applyAlignment="1" applyProtection="1">
      <alignment horizontal="centerContinuous"/>
    </xf>
    <xf numFmtId="0" fontId="0" fillId="0" borderId="13" xfId="0" applyBorder="1" applyProtection="1"/>
    <xf numFmtId="0" fontId="0" fillId="0" borderId="17" xfId="0" applyBorder="1" applyProtection="1"/>
    <xf numFmtId="0" fontId="0" fillId="0" borderId="18" xfId="0" applyBorder="1" applyProtection="1"/>
    <xf numFmtId="0" fontId="0" fillId="0" borderId="18" xfId="0" applyBorder="1" applyAlignment="1" applyProtection="1">
      <alignment horizontal="centerContinuous"/>
    </xf>
    <xf numFmtId="0" fontId="0" fillId="0" borderId="21" xfId="0" applyBorder="1" applyAlignment="1" applyProtection="1">
      <alignment horizontal="centerContinuous"/>
    </xf>
    <xf numFmtId="165" fontId="0" fillId="0" borderId="14" xfId="0" applyNumberFormat="1" applyBorder="1" applyAlignment="1" applyProtection="1">
      <alignment horizontal="center"/>
    </xf>
    <xf numFmtId="0" fontId="5" fillId="0" borderId="1" xfId="0" applyFont="1" applyBorder="1" applyProtection="1"/>
    <xf numFmtId="0" fontId="5" fillId="0" borderId="2" xfId="0" applyFont="1" applyBorder="1" applyProtection="1"/>
    <xf numFmtId="0" fontId="5" fillId="0" borderId="3" xfId="0" applyFont="1" applyBorder="1" applyProtection="1"/>
    <xf numFmtId="0" fontId="5" fillId="0" borderId="5" xfId="0" applyFont="1" applyBorder="1" applyAlignment="1" applyProtection="1">
      <alignment horizontal="centerContinuous"/>
    </xf>
    <xf numFmtId="0" fontId="5" fillId="0" borderId="14" xfId="0" applyFont="1" applyBorder="1" applyAlignment="1" applyProtection="1">
      <alignment horizontal="centerContinuous"/>
    </xf>
    <xf numFmtId="0" fontId="5" fillId="0" borderId="22" xfId="0" applyFont="1" applyBorder="1" applyAlignment="1" applyProtection="1">
      <alignment horizontal="centerContinuous"/>
    </xf>
    <xf numFmtId="0" fontId="5" fillId="0" borderId="23" xfId="0" applyFont="1" applyBorder="1" applyProtection="1"/>
    <xf numFmtId="5" fontId="20" fillId="0" borderId="0" xfId="0" applyNumberFormat="1" applyFont="1" applyProtection="1">
      <protection locked="0"/>
    </xf>
    <xf numFmtId="5" fontId="0" fillId="0" borderId="0" xfId="0" applyNumberFormat="1" applyProtection="1"/>
    <xf numFmtId="0" fontId="5" fillId="0" borderId="24" xfId="0" applyFont="1" applyBorder="1" applyProtection="1"/>
    <xf numFmtId="5" fontId="29" fillId="0" borderId="9" xfId="0" applyNumberFormat="1" applyFont="1" applyBorder="1" applyProtection="1">
      <protection locked="0"/>
    </xf>
    <xf numFmtId="0" fontId="5" fillId="0" borderId="25" xfId="0" applyFont="1" applyBorder="1" applyProtection="1"/>
    <xf numFmtId="37" fontId="20" fillId="0" borderId="0" xfId="0" applyNumberFormat="1" applyFont="1" applyProtection="1">
      <protection locked="0"/>
    </xf>
    <xf numFmtId="37" fontId="0" fillId="0" borderId="0" xfId="0" applyNumberFormat="1" applyProtection="1"/>
    <xf numFmtId="0" fontId="29" fillId="0" borderId="12" xfId="0" applyFont="1" applyBorder="1" applyProtection="1">
      <protection locked="0"/>
    </xf>
    <xf numFmtId="0" fontId="5" fillId="0" borderId="22" xfId="0" applyFont="1" applyBorder="1" applyProtection="1"/>
    <xf numFmtId="37" fontId="29" fillId="0" borderId="12" xfId="0" applyNumberFormat="1" applyFont="1" applyBorder="1" applyProtection="1">
      <protection locked="0"/>
    </xf>
    <xf numFmtId="37" fontId="29" fillId="0" borderId="5" xfId="0" applyNumberFormat="1" applyFont="1" applyBorder="1" applyProtection="1">
      <protection locked="0"/>
    </xf>
    <xf numFmtId="37" fontId="5" fillId="0" borderId="4" xfId="0" applyNumberFormat="1" applyFont="1" applyBorder="1" applyProtection="1"/>
    <xf numFmtId="0" fontId="29" fillId="0" borderId="26" xfId="0" applyFont="1" applyBorder="1" applyProtection="1">
      <protection locked="0"/>
    </xf>
    <xf numFmtId="0" fontId="5" fillId="0" borderId="27" xfId="0" applyFont="1" applyBorder="1" applyProtection="1"/>
    <xf numFmtId="0" fontId="5" fillId="0" borderId="28" xfId="0" applyFont="1" applyBorder="1" applyProtection="1"/>
    <xf numFmtId="0" fontId="5" fillId="0" borderId="17" xfId="0" applyFont="1" applyBorder="1" applyProtection="1"/>
    <xf numFmtId="0" fontId="48" fillId="0" borderId="1" xfId="0" applyFont="1" applyBorder="1" applyProtection="1"/>
    <xf numFmtId="0" fontId="48" fillId="0" borderId="2" xfId="0" applyFont="1" applyBorder="1" applyProtection="1"/>
    <xf numFmtId="0" fontId="48" fillId="0" borderId="3" xfId="0" applyFont="1" applyBorder="1" applyProtection="1"/>
    <xf numFmtId="0" fontId="49" fillId="0" borderId="4" xfId="0" applyFont="1" applyBorder="1" applyAlignment="1" applyProtection="1">
      <alignment horizontal="centerContinuous"/>
    </xf>
    <xf numFmtId="0" fontId="48" fillId="0" borderId="0" xfId="0" applyFont="1" applyAlignment="1" applyProtection="1">
      <alignment horizontal="centerContinuous"/>
    </xf>
    <xf numFmtId="0" fontId="48" fillId="0" borderId="5" xfId="0" applyFont="1" applyBorder="1" applyAlignment="1" applyProtection="1">
      <alignment horizontal="centerContinuous"/>
    </xf>
    <xf numFmtId="0" fontId="48" fillId="0" borderId="13" xfId="0" applyFont="1" applyBorder="1" applyAlignment="1" applyProtection="1">
      <alignment horizontal="centerContinuous"/>
    </xf>
    <xf numFmtId="0" fontId="48" fillId="0" borderId="14" xfId="0" applyFont="1" applyBorder="1" applyAlignment="1" applyProtection="1">
      <alignment horizontal="centerContinuous"/>
    </xf>
    <xf numFmtId="0" fontId="48" fillId="0" borderId="16" xfId="0" applyFont="1" applyBorder="1" applyAlignment="1" applyProtection="1">
      <alignment horizontal="centerContinuous"/>
    </xf>
    <xf numFmtId="0" fontId="48" fillId="0" borderId="4" xfId="0" applyFont="1" applyBorder="1" applyAlignment="1" applyProtection="1">
      <alignment horizontal="centerContinuous"/>
    </xf>
    <xf numFmtId="0" fontId="48" fillId="0" borderId="4" xfId="0" applyFont="1" applyBorder="1" applyProtection="1"/>
    <xf numFmtId="0" fontId="50" fillId="0" borderId="0" xfId="0" applyFont="1" applyAlignment="1" applyProtection="1">
      <alignment horizontal="centerContinuous"/>
    </xf>
    <xf numFmtId="0" fontId="50" fillId="0" borderId="5" xfId="0" applyFont="1" applyBorder="1" applyAlignment="1" applyProtection="1">
      <alignment horizontal="centerContinuous"/>
    </xf>
    <xf numFmtId="0" fontId="50" fillId="0" borderId="0" xfId="0" applyFont="1" applyProtection="1"/>
    <xf numFmtId="0" fontId="48" fillId="0" borderId="13" xfId="0" applyFont="1" applyBorder="1" applyProtection="1"/>
    <xf numFmtId="0" fontId="50" fillId="0" borderId="14" xfId="0" applyFont="1" applyBorder="1" applyProtection="1"/>
    <xf numFmtId="0" fontId="50" fillId="0" borderId="14" xfId="0" applyFont="1" applyBorder="1" applyAlignment="1" applyProtection="1">
      <alignment horizontal="centerContinuous"/>
    </xf>
    <xf numFmtId="0" fontId="50" fillId="0" borderId="16" xfId="0" applyFont="1" applyBorder="1" applyAlignment="1" applyProtection="1">
      <alignment horizontal="centerContinuous"/>
    </xf>
    <xf numFmtId="0" fontId="48" fillId="0" borderId="29" xfId="0" applyFont="1" applyBorder="1" applyProtection="1"/>
    <xf numFmtId="0" fontId="48" fillId="0" borderId="22" xfId="0" applyFont="1" applyBorder="1" applyAlignment="1" applyProtection="1">
      <alignment horizontal="centerContinuous"/>
    </xf>
    <xf numFmtId="0" fontId="48" fillId="0" borderId="14" xfId="0" applyFont="1" applyBorder="1" applyProtection="1"/>
    <xf numFmtId="0" fontId="48" fillId="0" borderId="16" xfId="0" applyFont="1" applyBorder="1" applyProtection="1"/>
    <xf numFmtId="0" fontId="48" fillId="0" borderId="0" xfId="0" applyFont="1" applyProtection="1"/>
    <xf numFmtId="0" fontId="48" fillId="0" borderId="12" xfId="0" applyFont="1" applyBorder="1" applyProtection="1"/>
    <xf numFmtId="0" fontId="48" fillId="0" borderId="11" xfId="0" applyFont="1" applyBorder="1" applyProtection="1"/>
    <xf numFmtId="0" fontId="48" fillId="0" borderId="23" xfId="0" applyFont="1" applyBorder="1" applyProtection="1"/>
    <xf numFmtId="0" fontId="48" fillId="0" borderId="30" xfId="0" applyFont="1" applyBorder="1" applyProtection="1"/>
    <xf numFmtId="0" fontId="48" fillId="0" borderId="15" xfId="0" applyFont="1" applyBorder="1" applyAlignment="1" applyProtection="1">
      <alignment horizontal="centerContinuous"/>
    </xf>
    <xf numFmtId="0" fontId="48" fillId="0" borderId="28" xfId="0" applyFont="1" applyBorder="1" applyAlignment="1" applyProtection="1">
      <alignment horizontal="centerContinuous"/>
    </xf>
    <xf numFmtId="0" fontId="48" fillId="0" borderId="26" xfId="0" applyFont="1" applyBorder="1" applyProtection="1"/>
    <xf numFmtId="0" fontId="48" fillId="0" borderId="15" xfId="0" applyFont="1" applyBorder="1" applyProtection="1"/>
    <xf numFmtId="0" fontId="48" fillId="0" borderId="28" xfId="0" applyFont="1" applyBorder="1" applyProtection="1"/>
    <xf numFmtId="0" fontId="5" fillId="0" borderId="30" xfId="0" applyFont="1" applyBorder="1" applyProtection="1"/>
    <xf numFmtId="0" fontId="48" fillId="0" borderId="12" xfId="0" applyFont="1" applyBorder="1" applyAlignment="1" applyProtection="1">
      <alignment horizontal="centerContinuous"/>
    </xf>
    <xf numFmtId="0" fontId="48" fillId="0" borderId="11" xfId="0" applyFont="1" applyBorder="1" applyAlignment="1" applyProtection="1">
      <alignment horizontal="centerContinuous"/>
    </xf>
    <xf numFmtId="0" fontId="48" fillId="0" borderId="23" xfId="0" applyFont="1" applyBorder="1" applyAlignment="1" applyProtection="1">
      <alignment horizontal="centerContinuous"/>
    </xf>
    <xf numFmtId="0" fontId="48" fillId="0" borderId="0" xfId="0" applyFont="1" applyAlignment="1" applyProtection="1">
      <alignment horizontal="left"/>
    </xf>
    <xf numFmtId="0" fontId="48" fillId="0" borderId="31" xfId="0" applyFont="1" applyBorder="1" applyProtection="1"/>
    <xf numFmtId="0" fontId="48" fillId="0" borderId="18" xfId="0" applyFont="1" applyBorder="1" applyAlignment="1" applyProtection="1">
      <alignment horizontal="left"/>
    </xf>
    <xf numFmtId="0" fontId="48" fillId="0" borderId="20" xfId="0" applyFont="1" applyBorder="1" applyProtection="1"/>
    <xf numFmtId="0" fontId="48" fillId="0" borderId="19" xfId="0" applyFont="1" applyBorder="1" applyProtection="1"/>
    <xf numFmtId="0" fontId="48" fillId="0" borderId="18" xfId="0" applyFont="1" applyBorder="1" applyProtection="1"/>
    <xf numFmtId="0" fontId="48" fillId="0" borderId="32" xfId="0" applyFont="1" applyBorder="1" applyProtection="1"/>
    <xf numFmtId="39" fontId="0" fillId="0" borderId="0" xfId="0" applyNumberFormat="1" applyProtection="1"/>
    <xf numFmtId="39" fontId="50" fillId="0" borderId="5" xfId="0" applyNumberFormat="1" applyFont="1" applyBorder="1" applyAlignment="1" applyProtection="1">
      <alignment horizontal="centerContinuous"/>
    </xf>
    <xf numFmtId="37" fontId="50" fillId="0" borderId="0" xfId="0" applyNumberFormat="1" applyFont="1" applyAlignment="1" applyProtection="1">
      <alignment horizontal="centerContinuous"/>
    </xf>
    <xf numFmtId="37" fontId="50" fillId="0" borderId="5" xfId="0" applyNumberFormat="1" applyFont="1" applyBorder="1" applyAlignment="1" applyProtection="1">
      <alignment horizontal="centerContinuous"/>
    </xf>
    <xf numFmtId="37" fontId="50" fillId="0" borderId="0" xfId="0" applyNumberFormat="1" applyFont="1" applyProtection="1"/>
    <xf numFmtId="37" fontId="50" fillId="0" borderId="5" xfId="0" applyNumberFormat="1" applyFont="1" applyBorder="1" applyProtection="1"/>
    <xf numFmtId="37" fontId="50" fillId="0" borderId="14" xfId="0" applyNumberFormat="1" applyFont="1" applyBorder="1" applyProtection="1"/>
    <xf numFmtId="37" fontId="50" fillId="0" borderId="16" xfId="0" applyNumberFormat="1" applyFont="1" applyBorder="1" applyProtection="1"/>
    <xf numFmtId="37" fontId="48" fillId="0" borderId="0" xfId="0" applyNumberFormat="1" applyFont="1" applyProtection="1"/>
    <xf numFmtId="37" fontId="48" fillId="0" borderId="5" xfId="0" applyNumberFormat="1" applyFont="1" applyBorder="1" applyProtection="1"/>
    <xf numFmtId="0" fontId="48" fillId="0" borderId="17" xfId="0" applyFont="1" applyBorder="1" applyProtection="1"/>
    <xf numFmtId="0" fontId="48" fillId="0" borderId="18" xfId="0" applyFont="1" applyBorder="1" applyAlignment="1" applyProtection="1">
      <alignment horizontal="centerContinuous"/>
    </xf>
    <xf numFmtId="37" fontId="48" fillId="0" borderId="18" xfId="0" applyNumberFormat="1" applyFont="1" applyBorder="1" applyProtection="1"/>
    <xf numFmtId="37" fontId="48" fillId="0" borderId="21" xfId="0" applyNumberFormat="1" applyFont="1" applyBorder="1" applyProtection="1"/>
    <xf numFmtId="37" fontId="48" fillId="0" borderId="0" xfId="0" applyNumberFormat="1" applyFont="1" applyAlignment="1" applyProtection="1">
      <alignment horizontal="centerContinuous"/>
    </xf>
    <xf numFmtId="0" fontId="5" fillId="0" borderId="0" xfId="0" applyFont="1"/>
    <xf numFmtId="0" fontId="0" fillId="0" borderId="0" xfId="0" applyAlignment="1">
      <alignment horizontal="right"/>
    </xf>
    <xf numFmtId="0" fontId="0" fillId="0" borderId="1" xfId="0" applyBorder="1"/>
    <xf numFmtId="0" fontId="5" fillId="0" borderId="2" xfId="0" applyFont="1" applyBorder="1"/>
    <xf numFmtId="0" fontId="0" fillId="0" borderId="3" xfId="0" applyBorder="1"/>
    <xf numFmtId="0" fontId="6" fillId="0" borderId="4" xfId="0" applyFont="1" applyBorder="1" applyAlignment="1">
      <alignment horizontal="centerContinuous"/>
    </xf>
    <xf numFmtId="0" fontId="0" fillId="0" borderId="5" xfId="0" applyBorder="1" applyAlignment="1">
      <alignment horizontal="centerContinuous"/>
    </xf>
    <xf numFmtId="0" fontId="0" fillId="0" borderId="5" xfId="0" applyBorder="1"/>
    <xf numFmtId="0" fontId="5" fillId="0" borderId="4" xfId="0" applyFont="1" applyBorder="1"/>
    <xf numFmtId="0" fontId="29" fillId="0" borderId="0" xfId="0" applyFont="1" applyProtection="1">
      <protection locked="0"/>
    </xf>
    <xf numFmtId="0" fontId="0" fillId="0" borderId="4" xfId="0" applyBorder="1"/>
    <xf numFmtId="0" fontId="0" fillId="0" borderId="17" xfId="0" applyBorder="1"/>
    <xf numFmtId="0" fontId="29" fillId="0" borderId="18" xfId="0" applyFont="1" applyBorder="1" applyProtection="1">
      <protection locked="0"/>
    </xf>
    <xf numFmtId="0" fontId="0" fillId="0" borderId="21" xfId="0" applyBorder="1"/>
    <xf numFmtId="0" fontId="38" fillId="0" borderId="0" xfId="0" applyFont="1"/>
    <xf numFmtId="0" fontId="0" fillId="0" borderId="2" xfId="0" applyBorder="1"/>
    <xf numFmtId="0" fontId="51" fillId="0" borderId="0" xfId="0" applyFont="1" applyAlignment="1">
      <alignment horizontal="centerContinuous"/>
    </xf>
    <xf numFmtId="0" fontId="4" fillId="0" borderId="4" xfId="0" applyFont="1" applyBorder="1" applyAlignment="1">
      <alignment horizontal="centerContinuous"/>
    </xf>
    <xf numFmtId="0" fontId="6" fillId="0" borderId="5" xfId="0" applyFont="1" applyBorder="1" applyAlignment="1">
      <alignment horizontal="centerContinuous"/>
    </xf>
    <xf numFmtId="0" fontId="5" fillId="0" borderId="13" xfId="0" applyFont="1" applyBorder="1" applyAlignment="1">
      <alignment vertical="top"/>
    </xf>
    <xf numFmtId="0" fontId="5" fillId="0" borderId="14" xfId="0" applyFont="1" applyBorder="1" applyAlignment="1">
      <alignment vertical="top"/>
    </xf>
    <xf numFmtId="0" fontId="5" fillId="0" borderId="14" xfId="0" applyFont="1" applyBorder="1" applyAlignment="1">
      <alignment horizontal="left" wrapText="1"/>
    </xf>
    <xf numFmtId="0" fontId="0" fillId="0" borderId="14" xfId="0" applyBorder="1"/>
    <xf numFmtId="0" fontId="0" fillId="0" borderId="16" xfId="0" applyBorder="1"/>
    <xf numFmtId="0" fontId="5" fillId="0" borderId="29" xfId="0" applyFont="1" applyBorder="1"/>
    <xf numFmtId="0" fontId="5" fillId="0" borderId="11" xfId="0" applyFont="1" applyBorder="1"/>
    <xf numFmtId="0" fontId="29" fillId="0" borderId="11" xfId="0" applyFont="1" applyBorder="1" applyProtection="1">
      <protection locked="0"/>
    </xf>
    <xf numFmtId="0" fontId="0" fillId="0" borderId="11" xfId="0" applyBorder="1"/>
    <xf numFmtId="0" fontId="5" fillId="0" borderId="30" xfId="0" applyFont="1" applyBorder="1"/>
    <xf numFmtId="0" fontId="5" fillId="0" borderId="15" xfId="0" applyFont="1" applyBorder="1"/>
    <xf numFmtId="0" fontId="0" fillId="0" borderId="15" xfId="0" applyBorder="1"/>
    <xf numFmtId="0" fontId="6" fillId="0" borderId="11" xfId="0" applyFont="1" applyBorder="1"/>
    <xf numFmtId="0" fontId="8" fillId="0" borderId="11" xfId="0" applyFont="1" applyBorder="1"/>
    <xf numFmtId="0" fontId="5" fillId="0" borderId="11" xfId="0" applyFont="1" applyBorder="1" applyAlignment="1">
      <alignment horizontal="right"/>
    </xf>
    <xf numFmtId="5" fontId="0" fillId="0" borderId="11" xfId="0" applyNumberFormat="1" applyBorder="1" applyProtection="1"/>
    <xf numFmtId="5" fontId="0" fillId="0" borderId="5" xfId="0" applyNumberFormat="1" applyBorder="1" applyProtection="1"/>
    <xf numFmtId="0" fontId="5" fillId="0" borderId="0" xfId="0" applyFont="1" applyAlignment="1">
      <alignment horizontal="left"/>
    </xf>
    <xf numFmtId="0" fontId="6" fillId="0" borderId="0" xfId="0" applyFont="1"/>
    <xf numFmtId="5" fontId="29" fillId="0" borderId="33" xfId="0" applyNumberFormat="1" applyFont="1" applyBorder="1" applyAlignment="1" applyProtection="1">
      <alignment horizontal="right"/>
      <protection locked="0"/>
    </xf>
    <xf numFmtId="5" fontId="0" fillId="0" borderId="11" xfId="0" applyNumberFormat="1" applyBorder="1" applyAlignment="1" applyProtection="1">
      <alignment horizontal="right"/>
    </xf>
    <xf numFmtId="5" fontId="0" fillId="0" borderId="34" xfId="0" applyNumberFormat="1" applyBorder="1" applyAlignment="1" applyProtection="1">
      <alignment horizontal="right"/>
    </xf>
    <xf numFmtId="0" fontId="0" fillId="0" borderId="29" xfId="0" applyBorder="1"/>
    <xf numFmtId="0" fontId="0" fillId="0" borderId="31" xfId="0" applyBorder="1"/>
    <xf numFmtId="0" fontId="0" fillId="0" borderId="19" xfId="0" applyBorder="1"/>
    <xf numFmtId="5" fontId="29" fillId="0" borderId="35" xfId="0" applyNumberFormat="1" applyFont="1" applyBorder="1" applyProtection="1">
      <protection locked="0"/>
    </xf>
    <xf numFmtId="5" fontId="0" fillId="0" borderId="36" xfId="0" applyNumberFormat="1" applyBorder="1" applyProtection="1"/>
    <xf numFmtId="0" fontId="5" fillId="0" borderId="29" xfId="0" applyFont="1" applyBorder="1" applyAlignment="1">
      <alignment horizontal="center"/>
    </xf>
    <xf numFmtId="5" fontId="5" fillId="0" borderId="11" xfId="0" applyNumberFormat="1" applyFont="1" applyBorder="1" applyAlignment="1" applyProtection="1">
      <alignment horizontal="left" wrapText="1"/>
    </xf>
    <xf numFmtId="0" fontId="5" fillId="0" borderId="11" xfId="0" applyFont="1" applyBorder="1" applyAlignment="1">
      <alignment horizontal="left" wrapText="1"/>
    </xf>
    <xf numFmtId="0" fontId="29" fillId="0" borderId="11" xfId="0" applyFont="1" applyBorder="1" applyAlignment="1" applyProtection="1">
      <alignment horizontal="left" wrapText="1"/>
      <protection locked="0"/>
    </xf>
    <xf numFmtId="0" fontId="29" fillId="0" borderId="12" xfId="0" applyFont="1" applyBorder="1" applyAlignment="1" applyProtection="1">
      <alignment horizontal="left" wrapText="1"/>
      <protection locked="0"/>
    </xf>
    <xf numFmtId="0" fontId="0" fillId="0" borderId="12" xfId="0" applyBorder="1"/>
    <xf numFmtId="0" fontId="8" fillId="0" borderId="0" xfId="0" applyFont="1"/>
    <xf numFmtId="0" fontId="5" fillId="0" borderId="30" xfId="0" applyFont="1" applyBorder="1" applyAlignment="1">
      <alignment horizontal="center"/>
    </xf>
    <xf numFmtId="5" fontId="0" fillId="0" borderId="12" xfId="0" applyNumberFormat="1" applyBorder="1" applyProtection="1"/>
    <xf numFmtId="5" fontId="29" fillId="0" borderId="25" xfId="0" applyNumberFormat="1" applyFont="1" applyBorder="1" applyProtection="1">
      <protection locked="0"/>
    </xf>
    <xf numFmtId="0" fontId="5" fillId="0" borderId="7" xfId="0" applyFont="1" applyBorder="1"/>
    <xf numFmtId="0" fontId="29" fillId="0" borderId="7" xfId="0" applyFont="1" applyBorder="1" applyProtection="1">
      <protection locked="0"/>
    </xf>
    <xf numFmtId="0" fontId="0" fillId="0" borderId="7" xfId="0" applyBorder="1"/>
    <xf numFmtId="0" fontId="0" fillId="0" borderId="10" xfId="0" applyBorder="1"/>
    <xf numFmtId="0" fontId="29" fillId="0" borderId="0" xfId="0" applyFont="1" applyAlignment="1" applyProtection="1">
      <alignment horizontal="centerContinuous"/>
      <protection locked="0"/>
    </xf>
    <xf numFmtId="0" fontId="0" fillId="0" borderId="18" xfId="0" applyBorder="1"/>
    <xf numFmtId="0" fontId="29" fillId="0" borderId="15" xfId="0" applyFont="1" applyBorder="1" applyAlignment="1" applyProtection="1">
      <alignment horizontal="left" wrapText="1"/>
      <protection locked="0"/>
    </xf>
    <xf numFmtId="37" fontId="29" fillId="0" borderId="11" xfId="0" applyNumberFormat="1" applyFont="1" applyBorder="1" applyAlignment="1" applyProtection="1">
      <alignment horizontal="right"/>
      <protection locked="0"/>
    </xf>
    <xf numFmtId="37" fontId="0" fillId="0" borderId="11" xfId="0" applyNumberFormat="1" applyBorder="1" applyProtection="1"/>
    <xf numFmtId="37" fontId="0" fillId="0" borderId="5" xfId="0" applyNumberFormat="1" applyBorder="1" applyProtection="1"/>
    <xf numFmtId="5" fontId="29" fillId="0" borderId="12" xfId="0" applyNumberFormat="1" applyFont="1" applyBorder="1" applyAlignment="1" applyProtection="1">
      <alignment horizontal="right"/>
      <protection locked="0"/>
    </xf>
    <xf numFmtId="5" fontId="29" fillId="0" borderId="23" xfId="0" applyNumberFormat="1" applyFont="1" applyBorder="1" applyAlignment="1" applyProtection="1">
      <alignment horizontal="right"/>
      <protection locked="0"/>
    </xf>
    <xf numFmtId="0" fontId="52" fillId="0" borderId="1" xfId="0" applyFont="1" applyBorder="1" applyProtection="1"/>
    <xf numFmtId="0" fontId="0" fillId="0" borderId="14" xfId="0" applyBorder="1" applyProtection="1"/>
    <xf numFmtId="0" fontId="0" fillId="0" borderId="16" xfId="0" applyBorder="1" applyProtection="1"/>
    <xf numFmtId="0" fontId="48" fillId="0" borderId="29" xfId="0" applyFont="1" applyBorder="1" applyAlignment="1" applyProtection="1">
      <alignment horizontal="center"/>
    </xf>
    <xf numFmtId="0" fontId="48" fillId="0" borderId="30" xfId="0" applyFont="1" applyBorder="1" applyAlignment="1" applyProtection="1">
      <alignment horizontal="center"/>
    </xf>
    <xf numFmtId="0" fontId="48" fillId="0" borderId="27" xfId="0" applyFont="1" applyBorder="1" applyAlignment="1" applyProtection="1">
      <alignment horizontal="centerContinuous"/>
    </xf>
    <xf numFmtId="0" fontId="48" fillId="0" borderId="27" xfId="0" applyFont="1" applyBorder="1" applyAlignment="1" applyProtection="1">
      <alignment horizontal="center" wrapText="1"/>
    </xf>
    <xf numFmtId="5" fontId="48" fillId="0" borderId="26" xfId="0" applyNumberFormat="1" applyFont="1" applyBorder="1" applyProtection="1"/>
    <xf numFmtId="5" fontId="48" fillId="0" borderId="28" xfId="0" applyNumberFormat="1" applyFont="1" applyBorder="1" applyProtection="1"/>
    <xf numFmtId="37" fontId="48" fillId="0" borderId="26" xfId="0" applyNumberFormat="1" applyFont="1" applyBorder="1" applyProtection="1"/>
    <xf numFmtId="37" fontId="48" fillId="0" borderId="28" xfId="0" applyNumberFormat="1" applyFont="1" applyBorder="1" applyProtection="1"/>
    <xf numFmtId="37" fontId="48" fillId="0" borderId="27" xfId="0" applyNumberFormat="1" applyFont="1" applyBorder="1" applyProtection="1"/>
    <xf numFmtId="0" fontId="48" fillId="0" borderId="27" xfId="0" applyFont="1" applyBorder="1" applyAlignment="1" applyProtection="1">
      <alignment horizontal="centerContinuous" wrapText="1"/>
    </xf>
    <xf numFmtId="37" fontId="48" fillId="0" borderId="27" xfId="0" applyNumberFormat="1" applyFont="1" applyBorder="1" applyAlignment="1" applyProtection="1">
      <alignment horizontal="centerContinuous"/>
    </xf>
    <xf numFmtId="0" fontId="48" fillId="0" borderId="27" xfId="0" applyFont="1" applyBorder="1" applyAlignment="1" applyProtection="1">
      <alignment horizontal="center"/>
    </xf>
    <xf numFmtId="0" fontId="48" fillId="0" borderId="22" xfId="0" applyFont="1" applyBorder="1" applyAlignment="1" applyProtection="1">
      <alignment horizontal="center"/>
    </xf>
    <xf numFmtId="37" fontId="48" fillId="0" borderId="22" xfId="0" applyNumberFormat="1" applyFont="1" applyBorder="1" applyProtection="1"/>
    <xf numFmtId="37" fontId="48" fillId="0" borderId="23" xfId="0" applyNumberFormat="1" applyFont="1" applyBorder="1" applyProtection="1"/>
    <xf numFmtId="0" fontId="48" fillId="0" borderId="31" xfId="0" applyFont="1" applyBorder="1" applyAlignment="1" applyProtection="1">
      <alignment horizontal="center"/>
    </xf>
    <xf numFmtId="0" fontId="48" fillId="0" borderId="37" xfId="0" applyFont="1" applyBorder="1" applyAlignment="1" applyProtection="1">
      <alignment horizontal="center"/>
    </xf>
    <xf numFmtId="0" fontId="49" fillId="0" borderId="0" xfId="0" applyFont="1" applyAlignment="1" applyProtection="1">
      <alignment horizontal="centerContinuous"/>
    </xf>
    <xf numFmtId="5" fontId="48" fillId="0" borderId="27" xfId="0" applyNumberFormat="1" applyFont="1" applyBorder="1" applyProtection="1"/>
    <xf numFmtId="0" fontId="48" fillId="0" borderId="37" xfId="0" applyFont="1" applyBorder="1" applyProtection="1"/>
    <xf numFmtId="0" fontId="48" fillId="0" borderId="0" xfId="0" applyFont="1" applyAlignment="1" applyProtection="1">
      <alignment horizontal="center"/>
    </xf>
    <xf numFmtId="0" fontId="48" fillId="0" borderId="14" xfId="0" applyFont="1" applyBorder="1"/>
    <xf numFmtId="0" fontId="48" fillId="0" borderId="0" xfId="0" applyFont="1"/>
    <xf numFmtId="165" fontId="0" fillId="0" borderId="0" xfId="0" applyNumberFormat="1" applyAlignment="1" applyProtection="1">
      <alignment horizontal="center"/>
    </xf>
    <xf numFmtId="0" fontId="48" fillId="0" borderId="5" xfId="0" applyFont="1" applyBorder="1" applyProtection="1"/>
    <xf numFmtId="39" fontId="48" fillId="0" borderId="0" xfId="0" applyNumberFormat="1" applyFont="1" applyAlignment="1" applyProtection="1">
      <alignment horizontal="centerContinuous"/>
    </xf>
    <xf numFmtId="37" fontId="48" fillId="0" borderId="5" xfId="0" applyNumberFormat="1" applyFont="1" applyBorder="1" applyAlignment="1" applyProtection="1">
      <alignment horizontal="centerContinuous"/>
    </xf>
    <xf numFmtId="0" fontId="48" fillId="0" borderId="22" xfId="0" applyFont="1" applyBorder="1" applyProtection="1"/>
    <xf numFmtId="37" fontId="48" fillId="0" borderId="16" xfId="0" applyNumberFormat="1" applyFont="1" applyBorder="1" applyAlignment="1" applyProtection="1">
      <alignment horizontal="centerContinuous"/>
    </xf>
    <xf numFmtId="37" fontId="48" fillId="0" borderId="15" xfId="0" applyNumberFormat="1" applyFont="1" applyBorder="1" applyAlignment="1" applyProtection="1">
      <alignment horizontal="centerContinuous"/>
    </xf>
    <xf numFmtId="0" fontId="48" fillId="0" borderId="10" xfId="0" applyFont="1" applyBorder="1" applyProtection="1"/>
    <xf numFmtId="37" fontId="48" fillId="0" borderId="12" xfId="0" applyNumberFormat="1" applyFont="1" applyBorder="1" applyProtection="1"/>
    <xf numFmtId="0" fontId="48" fillId="0" borderId="28" xfId="0" applyFont="1" applyBorder="1" applyAlignment="1" applyProtection="1">
      <alignment horizontal="center"/>
    </xf>
    <xf numFmtId="37" fontId="48" fillId="0" borderId="14" xfId="0" applyNumberFormat="1" applyFont="1" applyBorder="1" applyAlignment="1" applyProtection="1">
      <alignment horizontal="centerContinuous"/>
    </xf>
    <xf numFmtId="0" fontId="48" fillId="0" borderId="23" xfId="0" applyFont="1" applyBorder="1" applyAlignment="1" applyProtection="1">
      <alignment horizontal="center"/>
    </xf>
    <xf numFmtId="0" fontId="48" fillId="0" borderId="21" xfId="0" applyFont="1" applyBorder="1" applyProtection="1"/>
    <xf numFmtId="0" fontId="0" fillId="0" borderId="5" xfId="0" applyBorder="1" applyProtection="1"/>
    <xf numFmtId="0" fontId="0" fillId="0" borderId="21" xfId="0" applyBorder="1" applyProtection="1"/>
    <xf numFmtId="0" fontId="48" fillId="0" borderId="3" xfId="0" applyFont="1" applyBorder="1" applyAlignment="1" applyProtection="1">
      <alignment horizontal="center"/>
    </xf>
    <xf numFmtId="0" fontId="48" fillId="0" borderId="6" xfId="0" applyFont="1" applyBorder="1" applyProtection="1"/>
    <xf numFmtId="0" fontId="48" fillId="0" borderId="7" xfId="0" applyFont="1" applyBorder="1" applyAlignment="1" applyProtection="1">
      <alignment horizontal="centerContinuous"/>
    </xf>
    <xf numFmtId="0" fontId="0" fillId="0" borderId="7" xfId="0" applyBorder="1" applyProtection="1"/>
    <xf numFmtId="0" fontId="48" fillId="0" borderId="10" xfId="0" applyFont="1" applyBorder="1" applyAlignment="1" applyProtection="1">
      <alignment horizontal="centerContinuous"/>
    </xf>
    <xf numFmtId="39" fontId="48" fillId="0" borderId="5" xfId="0" applyNumberFormat="1" applyFont="1" applyBorder="1" applyAlignment="1" applyProtection="1">
      <alignment horizontal="centerContinuous"/>
    </xf>
    <xf numFmtId="0" fontId="48" fillId="7" borderId="0" xfId="0" applyFont="1" applyFill="1" applyProtection="1"/>
    <xf numFmtId="37" fontId="48" fillId="7" borderId="28" xfId="0" applyNumberFormat="1" applyFont="1" applyFill="1" applyBorder="1" applyProtection="1"/>
    <xf numFmtId="5" fontId="48" fillId="8" borderId="28" xfId="0" applyNumberFormat="1" applyFont="1" applyFill="1" applyBorder="1" applyProtection="1"/>
    <xf numFmtId="37" fontId="0" fillId="0" borderId="27" xfId="0" applyNumberFormat="1" applyBorder="1" applyProtection="1"/>
    <xf numFmtId="37" fontId="0" fillId="0" borderId="28" xfId="0" applyNumberFormat="1" applyBorder="1" applyProtection="1"/>
    <xf numFmtId="0" fontId="48" fillId="7" borderId="27" xfId="0" applyFont="1" applyFill="1" applyBorder="1" applyProtection="1"/>
    <xf numFmtId="0" fontId="48" fillId="9" borderId="27" xfId="0" applyFont="1" applyFill="1" applyBorder="1" applyProtection="1"/>
    <xf numFmtId="37" fontId="48" fillId="9" borderId="28" xfId="0" applyNumberFormat="1" applyFont="1" applyFill="1" applyBorder="1" applyProtection="1"/>
    <xf numFmtId="37" fontId="48" fillId="0" borderId="32" xfId="0" applyNumberFormat="1" applyFont="1" applyBorder="1" applyProtection="1"/>
    <xf numFmtId="0" fontId="48" fillId="0" borderId="38" xfId="0" applyFont="1" applyBorder="1" applyProtection="1"/>
    <xf numFmtId="0" fontId="48" fillId="0" borderId="25" xfId="0" applyFont="1" applyBorder="1" applyAlignment="1" applyProtection="1">
      <alignment horizontal="centerContinuous"/>
    </xf>
    <xf numFmtId="37" fontId="48" fillId="7" borderId="23" xfId="0" applyNumberFormat="1" applyFont="1" applyFill="1" applyBorder="1" applyProtection="1"/>
    <xf numFmtId="0" fontId="49" fillId="0" borderId="0" xfId="0" applyFont="1" applyAlignment="1" applyProtection="1">
      <alignment horizontal="center"/>
    </xf>
    <xf numFmtId="37" fontId="49" fillId="0" borderId="5" xfId="0" applyNumberFormat="1" applyFont="1" applyBorder="1" applyAlignment="1" applyProtection="1">
      <alignment horizontal="centerContinuous"/>
    </xf>
    <xf numFmtId="0" fontId="49" fillId="0" borderId="13" xfId="0" applyFont="1" applyBorder="1" applyAlignment="1" applyProtection="1">
      <alignment horizontal="centerContinuous"/>
    </xf>
    <xf numFmtId="0" fontId="49" fillId="0" borderId="14" xfId="0" applyFont="1" applyBorder="1" applyAlignment="1" applyProtection="1">
      <alignment horizontal="centerContinuous"/>
    </xf>
    <xf numFmtId="37" fontId="49" fillId="0" borderId="16" xfId="0" applyNumberFormat="1" applyFont="1" applyBorder="1" applyAlignment="1" applyProtection="1">
      <alignment horizontal="centerContinuous"/>
    </xf>
    <xf numFmtId="37" fontId="48" fillId="0" borderId="16" xfId="0" applyNumberFormat="1" applyFont="1" applyBorder="1" applyProtection="1"/>
    <xf numFmtId="0" fontId="48" fillId="0" borderId="12" xfId="0" applyFont="1" applyBorder="1" applyAlignment="1" applyProtection="1">
      <alignment horizontal="center"/>
    </xf>
    <xf numFmtId="37" fontId="48" fillId="0" borderId="5" xfId="0" applyNumberFormat="1" applyFont="1" applyBorder="1" applyAlignment="1" applyProtection="1">
      <alignment horizontal="center"/>
    </xf>
    <xf numFmtId="0" fontId="48" fillId="0" borderId="26" xfId="0" applyFont="1" applyBorder="1" applyAlignment="1" applyProtection="1">
      <alignment horizontal="center"/>
    </xf>
    <xf numFmtId="37" fontId="48" fillId="0" borderId="16" xfId="0" applyNumberFormat="1" applyFont="1" applyBorder="1" applyAlignment="1" applyProtection="1">
      <alignment horizontal="center"/>
    </xf>
    <xf numFmtId="5" fontId="48" fillId="0" borderId="12" xfId="0" applyNumberFormat="1" applyFont="1" applyBorder="1" applyProtection="1"/>
    <xf numFmtId="5" fontId="48" fillId="0" borderId="5" xfId="0" applyNumberFormat="1" applyFont="1" applyBorder="1" applyProtection="1"/>
    <xf numFmtId="5" fontId="48" fillId="0" borderId="39" xfId="0" applyNumberFormat="1" applyFont="1" applyBorder="1" applyProtection="1"/>
    <xf numFmtId="5" fontId="48" fillId="0" borderId="34" xfId="0" applyNumberFormat="1" applyFont="1" applyBorder="1" applyProtection="1"/>
    <xf numFmtId="0" fontId="0" fillId="0" borderId="7" xfId="0" applyBorder="1" applyAlignment="1" applyProtection="1">
      <alignment horizontal="centerContinuous"/>
    </xf>
    <xf numFmtId="0" fontId="48" fillId="0" borderId="14" xfId="0" applyFont="1" applyBorder="1" applyAlignment="1" applyProtection="1">
      <alignment horizontal="center"/>
    </xf>
    <xf numFmtId="37" fontId="48" fillId="0" borderId="0" xfId="0" applyNumberFormat="1" applyFont="1" applyAlignment="1" applyProtection="1">
      <alignment horizontal="right"/>
    </xf>
    <xf numFmtId="0" fontId="48" fillId="0" borderId="4" xfId="0" applyFont="1" applyBorder="1" applyAlignment="1" applyProtection="1">
      <alignment horizontal="center"/>
    </xf>
    <xf numFmtId="0" fontId="48" fillId="0" borderId="17" xfId="0" applyFont="1" applyBorder="1" applyAlignment="1" applyProtection="1">
      <alignment horizontal="center"/>
    </xf>
    <xf numFmtId="37" fontId="48" fillId="0" borderId="18" xfId="0" applyNumberFormat="1" applyFont="1" applyBorder="1" applyAlignment="1" applyProtection="1">
      <alignment horizontal="centerContinuous"/>
    </xf>
    <xf numFmtId="37" fontId="48" fillId="0" borderId="21" xfId="0" applyNumberFormat="1" applyFont="1" applyBorder="1" applyAlignment="1" applyProtection="1">
      <alignment horizontal="centerContinuous"/>
    </xf>
    <xf numFmtId="0" fontId="53" fillId="0" borderId="4" xfId="0" applyFont="1" applyBorder="1" applyProtection="1"/>
    <xf numFmtId="0" fontId="53" fillId="0" borderId="0" xfId="0" applyFont="1" applyProtection="1"/>
    <xf numFmtId="0" fontId="53" fillId="0" borderId="5" xfId="0" applyFont="1" applyBorder="1" applyProtection="1"/>
    <xf numFmtId="0" fontId="5" fillId="0" borderId="6" xfId="0" applyFont="1" applyBorder="1" applyAlignment="1" applyProtection="1">
      <alignment horizontal="center"/>
    </xf>
    <xf numFmtId="0" fontId="5" fillId="0" borderId="23" xfId="0" applyFont="1" applyBorder="1" applyAlignment="1" applyProtection="1">
      <alignment horizontal="center"/>
    </xf>
    <xf numFmtId="0" fontId="5" fillId="0" borderId="13" xfId="0" applyFont="1" applyBorder="1" applyAlignment="1" applyProtection="1">
      <alignment horizontal="center"/>
    </xf>
    <xf numFmtId="0" fontId="5" fillId="0" borderId="27" xfId="0" applyFont="1" applyBorder="1" applyAlignment="1" applyProtection="1">
      <alignment horizontal="centerContinuous"/>
    </xf>
    <xf numFmtId="0" fontId="5" fillId="0" borderId="15" xfId="0" applyFont="1" applyBorder="1" applyAlignment="1" applyProtection="1">
      <alignment horizontal="centerContinuous"/>
    </xf>
    <xf numFmtId="0" fontId="5" fillId="0" borderId="28" xfId="0" applyFont="1" applyBorder="1" applyAlignment="1" applyProtection="1">
      <alignment horizontal="center"/>
    </xf>
    <xf numFmtId="0" fontId="5" fillId="0" borderId="40" xfId="0" applyFont="1" applyBorder="1" applyAlignment="1" applyProtection="1">
      <alignment horizontal="center"/>
    </xf>
    <xf numFmtId="5" fontId="5" fillId="0" borderId="39" xfId="0" applyNumberFormat="1" applyFont="1" applyBorder="1" applyProtection="1"/>
    <xf numFmtId="5" fontId="5" fillId="0" borderId="34" xfId="0" applyNumberFormat="1" applyFont="1" applyBorder="1" applyProtection="1"/>
    <xf numFmtId="5" fontId="5" fillId="0" borderId="33" xfId="0" applyNumberFormat="1" applyFont="1" applyBorder="1" applyProtection="1"/>
    <xf numFmtId="37" fontId="5" fillId="0" borderId="39" xfId="0" applyNumberFormat="1" applyFont="1" applyBorder="1" applyProtection="1"/>
    <xf numFmtId="37" fontId="5" fillId="0" borderId="41" xfId="0" applyNumberFormat="1" applyFont="1" applyBorder="1" applyProtection="1"/>
    <xf numFmtId="0" fontId="5" fillId="0" borderId="42" xfId="0" applyFont="1" applyBorder="1" applyAlignment="1" applyProtection="1">
      <alignment horizontal="center"/>
    </xf>
    <xf numFmtId="0" fontId="5" fillId="0" borderId="43" xfId="0" applyFont="1" applyBorder="1" applyProtection="1"/>
    <xf numFmtId="5" fontId="5" fillId="0" borderId="44" xfId="0" applyNumberFormat="1" applyFont="1" applyBorder="1" applyProtection="1"/>
    <xf numFmtId="5" fontId="5" fillId="0" borderId="45" xfId="0" applyNumberFormat="1" applyFont="1" applyBorder="1" applyProtection="1"/>
    <xf numFmtId="5" fontId="5" fillId="0" borderId="42" xfId="0" applyNumberFormat="1" applyFont="1" applyBorder="1" applyProtection="1"/>
    <xf numFmtId="5" fontId="5" fillId="0" borderId="0" xfId="0" applyNumberFormat="1" applyFont="1" applyProtection="1"/>
    <xf numFmtId="0" fontId="5" fillId="0" borderId="0" xfId="0" applyFont="1" applyAlignment="1" applyProtection="1">
      <alignment horizontal="right"/>
    </xf>
    <xf numFmtId="5" fontId="5" fillId="0" borderId="0" xfId="0" applyNumberFormat="1" applyFont="1" applyAlignment="1" applyProtection="1">
      <alignment horizontal="centerContinuous"/>
    </xf>
    <xf numFmtId="0" fontId="5" fillId="0" borderId="29" xfId="0" applyFont="1" applyBorder="1" applyAlignment="1" applyProtection="1">
      <alignment horizontal="center"/>
    </xf>
    <xf numFmtId="0" fontId="5" fillId="0" borderId="46" xfId="0" applyFont="1" applyBorder="1" applyProtection="1"/>
    <xf numFmtId="37" fontId="5" fillId="0" borderId="47" xfId="0" applyNumberFormat="1" applyFont="1" applyBorder="1" applyProtection="1"/>
    <xf numFmtId="5" fontId="5" fillId="0" borderId="47" xfId="0" applyNumberFormat="1" applyFont="1" applyBorder="1" applyProtection="1"/>
    <xf numFmtId="0" fontId="5" fillId="0" borderId="1" xfId="0" applyFont="1" applyBorder="1" applyAlignment="1" applyProtection="1">
      <alignment horizontal="center"/>
    </xf>
    <xf numFmtId="0" fontId="5" fillId="0" borderId="3" xfId="0" applyFont="1" applyBorder="1" applyAlignment="1" applyProtection="1">
      <alignment horizontal="center"/>
    </xf>
    <xf numFmtId="37" fontId="5" fillId="0" borderId="0" xfId="0" applyNumberFormat="1" applyFont="1" applyAlignment="1" applyProtection="1">
      <alignment horizontal="centerContinuous"/>
    </xf>
    <xf numFmtId="37" fontId="5" fillId="0" borderId="16" xfId="0" applyNumberFormat="1" applyFont="1" applyBorder="1" applyProtection="1"/>
    <xf numFmtId="0" fontId="5" fillId="0" borderId="16" xfId="0" applyFont="1" applyBorder="1" applyAlignment="1" applyProtection="1">
      <alignment horizontal="center"/>
    </xf>
    <xf numFmtId="37" fontId="5" fillId="0" borderId="0" xfId="0" applyNumberFormat="1" applyFont="1" applyProtection="1"/>
    <xf numFmtId="37" fontId="5" fillId="0" borderId="5" xfId="0" applyNumberFormat="1" applyFont="1" applyBorder="1" applyProtection="1"/>
    <xf numFmtId="0" fontId="5" fillId="0" borderId="5" xfId="0" applyFont="1" applyBorder="1" applyAlignment="1" applyProtection="1">
      <alignment horizontal="center"/>
    </xf>
    <xf numFmtId="5" fontId="5" fillId="0" borderId="5" xfId="0" applyNumberFormat="1" applyFont="1" applyBorder="1" applyProtection="1"/>
    <xf numFmtId="0" fontId="5" fillId="0" borderId="17" xfId="0" applyFont="1" applyBorder="1" applyAlignment="1" applyProtection="1">
      <alignment horizontal="center"/>
    </xf>
    <xf numFmtId="5" fontId="5" fillId="0" borderId="21" xfId="0" applyNumberFormat="1" applyFont="1" applyBorder="1" applyProtection="1"/>
    <xf numFmtId="0" fontId="5" fillId="0" borderId="21" xfId="0" applyFont="1" applyBorder="1" applyAlignment="1" applyProtection="1">
      <alignment horizontal="center"/>
    </xf>
    <xf numFmtId="0" fontId="5" fillId="0" borderId="29" xfId="0" applyFont="1" applyBorder="1" applyProtection="1"/>
    <xf numFmtId="0" fontId="5" fillId="0" borderId="11" xfId="0" applyFont="1" applyBorder="1" applyAlignment="1" applyProtection="1">
      <alignment horizontal="center"/>
    </xf>
    <xf numFmtId="0" fontId="8" fillId="0" borderId="0" xfId="0" applyFont="1" applyProtection="1"/>
    <xf numFmtId="5" fontId="5" fillId="0" borderId="23" xfId="0" applyNumberFormat="1" applyFont="1" applyBorder="1" applyProtection="1"/>
    <xf numFmtId="37" fontId="5" fillId="0" borderId="23" xfId="0" applyNumberFormat="1" applyFont="1" applyBorder="1" applyProtection="1"/>
    <xf numFmtId="0" fontId="5" fillId="0" borderId="31" xfId="0" applyFont="1" applyBorder="1" applyAlignment="1" applyProtection="1">
      <alignment horizontal="center"/>
    </xf>
    <xf numFmtId="37" fontId="5" fillId="0" borderId="28" xfId="0" applyNumberFormat="1" applyFont="1" applyBorder="1" applyProtection="1"/>
    <xf numFmtId="5" fontId="5" fillId="0" borderId="32" xfId="0" applyNumberFormat="1" applyFont="1" applyBorder="1" applyProtection="1"/>
    <xf numFmtId="0" fontId="6" fillId="0" borderId="0" xfId="0" applyFont="1" applyProtection="1"/>
    <xf numFmtId="0" fontId="0" fillId="0" borderId="3" xfId="0" applyBorder="1" applyAlignment="1" applyProtection="1">
      <alignment horizontal="center"/>
    </xf>
    <xf numFmtId="0" fontId="0" fillId="0" borderId="6" xfId="0" applyBorder="1" applyProtection="1"/>
    <xf numFmtId="0" fontId="0" fillId="0" borderId="10" xfId="0" applyBorder="1" applyProtection="1"/>
    <xf numFmtId="0" fontId="0" fillId="0" borderId="39" xfId="0" applyBorder="1" applyProtection="1"/>
    <xf numFmtId="5" fontId="20" fillId="0" borderId="39" xfId="0" applyNumberFormat="1" applyFont="1" applyBorder="1" applyProtection="1">
      <protection locked="0"/>
    </xf>
    <xf numFmtId="37" fontId="20" fillId="0" borderId="39" xfId="0" applyNumberFormat="1" applyFont="1" applyBorder="1" applyProtection="1">
      <protection locked="0"/>
    </xf>
    <xf numFmtId="0" fontId="0" fillId="0" borderId="9" xfId="0" applyBorder="1" applyProtection="1"/>
    <xf numFmtId="37" fontId="0" fillId="0" borderId="9" xfId="0" applyNumberFormat="1" applyBorder="1" applyProtection="1"/>
    <xf numFmtId="0" fontId="55" fillId="0" borderId="0" xfId="0" applyFont="1" applyProtection="1"/>
    <xf numFmtId="0" fontId="0" fillId="0" borderId="4" xfId="0" applyBorder="1" applyAlignment="1" applyProtection="1">
      <alignment horizontal="centerContinuous"/>
    </xf>
    <xf numFmtId="0" fontId="5" fillId="0" borderId="48" xfId="0" applyFont="1" applyBorder="1" applyProtection="1"/>
    <xf numFmtId="0" fontId="5" fillId="0" borderId="46" xfId="0" applyFont="1" applyBorder="1" applyAlignment="1" applyProtection="1">
      <alignment horizontal="centerContinuous"/>
    </xf>
    <xf numFmtId="0" fontId="5" fillId="0" borderId="34" xfId="0" applyFont="1" applyBorder="1" applyAlignment="1" applyProtection="1">
      <alignment horizontal="centerContinuous"/>
    </xf>
    <xf numFmtId="0" fontId="0" fillId="0" borderId="29" xfId="0" applyBorder="1" applyAlignment="1" applyProtection="1">
      <alignment horizontal="center"/>
    </xf>
    <xf numFmtId="5" fontId="29" fillId="0" borderId="47" xfId="0" applyNumberFormat="1" applyFont="1" applyBorder="1" applyProtection="1">
      <protection locked="0"/>
    </xf>
    <xf numFmtId="0" fontId="5" fillId="0" borderId="38" xfId="0" applyFont="1" applyBorder="1" applyAlignment="1" applyProtection="1">
      <alignment horizontal="center"/>
    </xf>
    <xf numFmtId="0" fontId="5" fillId="0" borderId="30" xfId="0" applyFont="1" applyBorder="1" applyAlignment="1" applyProtection="1">
      <alignment horizontal="center"/>
    </xf>
    <xf numFmtId="37" fontId="29" fillId="0" borderId="47" xfId="0" applyNumberFormat="1" applyFont="1" applyBorder="1" applyProtection="1">
      <protection locked="0"/>
    </xf>
    <xf numFmtId="37" fontId="5" fillId="0" borderId="27" xfId="0" applyNumberFormat="1" applyFont="1" applyBorder="1" applyProtection="1"/>
    <xf numFmtId="37" fontId="5" fillId="0" borderId="22" xfId="0" applyNumberFormat="1" applyFont="1" applyBorder="1" applyProtection="1"/>
    <xf numFmtId="0" fontId="5" fillId="0" borderId="49" xfId="0" applyFont="1" applyBorder="1" applyProtection="1"/>
    <xf numFmtId="5" fontId="5" fillId="0" borderId="43" xfId="0" applyNumberFormat="1" applyFont="1" applyBorder="1" applyProtection="1"/>
    <xf numFmtId="5" fontId="5" fillId="0" borderId="37" xfId="0" applyNumberFormat="1" applyFont="1" applyBorder="1" applyProtection="1"/>
    <xf numFmtId="0" fontId="5" fillId="0" borderId="1" xfId="0" applyFont="1" applyBorder="1"/>
    <xf numFmtId="0" fontId="5" fillId="0" borderId="3" xfId="0" applyFont="1" applyBorder="1"/>
    <xf numFmtId="0" fontId="5" fillId="0" borderId="5" xfId="0" applyFont="1" applyBorder="1"/>
    <xf numFmtId="0" fontId="5" fillId="0" borderId="13" xfId="0" applyFont="1" applyBorder="1"/>
    <xf numFmtId="0" fontId="5" fillId="0" borderId="14" xfId="0" applyFont="1" applyBorder="1"/>
    <xf numFmtId="0" fontId="5" fillId="0" borderId="16" xfId="0" applyFont="1" applyBorder="1"/>
    <xf numFmtId="0" fontId="5" fillId="0" borderId="22" xfId="0" applyFont="1" applyBorder="1"/>
    <xf numFmtId="0" fontId="5" fillId="0" borderId="12" xfId="0" applyFont="1" applyBorder="1"/>
    <xf numFmtId="0" fontId="5" fillId="0" borderId="23" xfId="0" applyFont="1" applyBorder="1"/>
    <xf numFmtId="0" fontId="5" fillId="0" borderId="4" xfId="0" applyFont="1" applyBorder="1" applyAlignment="1">
      <alignment horizontal="centerContinuous"/>
    </xf>
    <xf numFmtId="0" fontId="29" fillId="0" borderId="22" xfId="0" applyFont="1" applyBorder="1" applyProtection="1">
      <protection locked="0"/>
    </xf>
    <xf numFmtId="5" fontId="5" fillId="0" borderId="41" xfId="0" applyNumberFormat="1" applyFont="1" applyBorder="1" applyProtection="1"/>
    <xf numFmtId="0" fontId="5" fillId="0" borderId="17" xfId="0" applyFont="1" applyBorder="1" applyAlignment="1">
      <alignment horizontal="centerContinuous"/>
    </xf>
    <xf numFmtId="5" fontId="5" fillId="0" borderId="22" xfId="0" applyNumberFormat="1" applyFont="1" applyBorder="1" applyProtection="1"/>
    <xf numFmtId="0" fontId="6" fillId="0" borderId="1" xfId="0" applyFont="1" applyBorder="1" applyAlignment="1">
      <alignment horizontal="centerContinuous"/>
    </xf>
    <xf numFmtId="0" fontId="6" fillId="0" borderId="2" xfId="0" applyFont="1" applyBorder="1" applyAlignment="1">
      <alignment horizontal="centerContinuous"/>
    </xf>
    <xf numFmtId="0" fontId="5" fillId="0" borderId="3" xfId="0" applyFont="1" applyBorder="1" applyAlignment="1">
      <alignment horizontal="centerContinuous"/>
    </xf>
    <xf numFmtId="0" fontId="5" fillId="0" borderId="5" xfId="0" applyFont="1" applyBorder="1" applyAlignment="1">
      <alignment horizontal="centerContinuous"/>
    </xf>
    <xf numFmtId="5" fontId="5" fillId="0" borderId="25" xfId="0" applyNumberFormat="1" applyFont="1" applyBorder="1" applyProtection="1"/>
    <xf numFmtId="0" fontId="5" fillId="0" borderId="4" xfId="0" applyFont="1" applyBorder="1" applyAlignment="1">
      <alignment horizontal="center"/>
    </xf>
    <xf numFmtId="0" fontId="5" fillId="0" borderId="10" xfId="0" applyFont="1" applyBorder="1"/>
    <xf numFmtId="0" fontId="5" fillId="0" borderId="13" xfId="0" applyFont="1" applyBorder="1" applyAlignment="1">
      <alignment horizontal="center"/>
    </xf>
    <xf numFmtId="37" fontId="5" fillId="0" borderId="29" xfId="0" applyNumberFormat="1" applyFont="1" applyBorder="1" applyAlignment="1" applyProtection="1">
      <alignment horizontal="center"/>
    </xf>
    <xf numFmtId="37" fontId="5" fillId="0" borderId="31" xfId="0" applyNumberFormat="1" applyFont="1" applyBorder="1" applyAlignment="1" applyProtection="1">
      <alignment horizontal="center"/>
    </xf>
    <xf numFmtId="0" fontId="5" fillId="0" borderId="18" xfId="0" applyFont="1" applyBorder="1"/>
    <xf numFmtId="0" fontId="48" fillId="0" borderId="0" xfId="0" applyFont="1" applyAlignment="1">
      <alignment horizontal="centerContinuous"/>
    </xf>
    <xf numFmtId="0" fontId="53" fillId="0" borderId="0" xfId="0" applyFont="1"/>
    <xf numFmtId="0" fontId="5" fillId="0" borderId="13" xfId="0" applyFont="1" applyBorder="1" applyAlignment="1">
      <alignment horizontal="centerContinuous"/>
    </xf>
    <xf numFmtId="0" fontId="5" fillId="0" borderId="14" xfId="0" applyFont="1" applyBorder="1" applyAlignment="1">
      <alignment horizontal="centerContinuous"/>
    </xf>
    <xf numFmtId="0" fontId="5" fillId="0" borderId="16" xfId="0" applyFont="1" applyBorder="1" applyAlignment="1">
      <alignment horizontal="centerContinuous"/>
    </xf>
    <xf numFmtId="0" fontId="5" fillId="0" borderId="38" xfId="0" applyFont="1" applyBorder="1"/>
    <xf numFmtId="0" fontId="5" fillId="0" borderId="9" xfId="0" applyFont="1" applyBorder="1"/>
    <xf numFmtId="5" fontId="29" fillId="0" borderId="50" xfId="0" applyNumberFormat="1" applyFont="1" applyBorder="1" applyProtection="1">
      <protection locked="0"/>
    </xf>
    <xf numFmtId="37" fontId="5" fillId="0" borderId="9" xfId="0" applyNumberFormat="1" applyFont="1" applyBorder="1" applyProtection="1"/>
    <xf numFmtId="37" fontId="5" fillId="0" borderId="10" xfId="0" applyNumberFormat="1" applyFont="1" applyBorder="1" applyProtection="1"/>
    <xf numFmtId="37" fontId="5" fillId="0" borderId="12" xfId="0" applyNumberFormat="1" applyFont="1" applyBorder="1" applyProtection="1"/>
    <xf numFmtId="5" fontId="5" fillId="0" borderId="51" xfId="0" applyNumberFormat="1" applyFont="1" applyBorder="1" applyProtection="1"/>
    <xf numFmtId="5" fontId="5" fillId="0" borderId="52" xfId="0" applyNumberFormat="1" applyFont="1" applyBorder="1" applyProtection="1"/>
    <xf numFmtId="0" fontId="5" fillId="0" borderId="6" xfId="0" applyFont="1" applyBorder="1" applyAlignment="1">
      <alignment horizontal="center"/>
    </xf>
    <xf numFmtId="0" fontId="5" fillId="0" borderId="38" xfId="0" applyFont="1" applyBorder="1" applyAlignment="1">
      <alignment horizontal="center"/>
    </xf>
    <xf numFmtId="5" fontId="29" fillId="0" borderId="12" xfId="0" applyNumberFormat="1" applyFont="1" applyBorder="1" applyProtection="1">
      <protection locked="0"/>
    </xf>
    <xf numFmtId="5" fontId="5" fillId="0" borderId="53" xfId="0" applyNumberFormat="1" applyFont="1" applyBorder="1" applyProtection="1"/>
    <xf numFmtId="0" fontId="5" fillId="0" borderId="31" xfId="0" applyFont="1" applyBorder="1" applyAlignment="1">
      <alignment horizontal="center"/>
    </xf>
    <xf numFmtId="0" fontId="5" fillId="0" borderId="21" xfId="0" applyFont="1" applyBorder="1"/>
    <xf numFmtId="0" fontId="29" fillId="0" borderId="7" xfId="0" applyFont="1" applyBorder="1" applyAlignment="1" applyProtection="1">
      <alignment horizontal="right"/>
      <protection locked="0"/>
    </xf>
    <xf numFmtId="0" fontId="57" fillId="0" borderId="1" xfId="0" applyFont="1" applyBorder="1"/>
    <xf numFmtId="0" fontId="57" fillId="0" borderId="2" xfId="0" applyFont="1" applyBorder="1"/>
    <xf numFmtId="0" fontId="57" fillId="0" borderId="3" xfId="0" applyFont="1" applyBorder="1"/>
    <xf numFmtId="0" fontId="30" fillId="0" borderId="0" xfId="0" applyFont="1" applyAlignment="1">
      <alignment horizontal="centerContinuous"/>
    </xf>
    <xf numFmtId="0" fontId="30" fillId="0" borderId="5" xfId="0" applyFont="1" applyBorder="1" applyAlignment="1">
      <alignment horizontal="centerContinuous"/>
    </xf>
    <xf numFmtId="0" fontId="30" fillId="0" borderId="4" xfId="0" applyFont="1" applyBorder="1"/>
    <xf numFmtId="0" fontId="30" fillId="0" borderId="5" xfId="0" applyFont="1" applyBorder="1"/>
    <xf numFmtId="0" fontId="48" fillId="0" borderId="5" xfId="0" applyFont="1" applyBorder="1"/>
    <xf numFmtId="0" fontId="5" fillId="0" borderId="27" xfId="0" applyFont="1" applyBorder="1"/>
    <xf numFmtId="37" fontId="29" fillId="0" borderId="22" xfId="0" applyNumberFormat="1" applyFont="1" applyBorder="1" applyProtection="1"/>
    <xf numFmtId="0" fontId="5" fillId="0" borderId="17" xfId="0" applyFont="1" applyBorder="1" applyAlignment="1">
      <alignment horizontal="center"/>
    </xf>
    <xf numFmtId="0" fontId="58" fillId="0" borderId="0" xfId="0" applyFont="1"/>
    <xf numFmtId="0" fontId="0" fillId="0" borderId="38" xfId="0" applyBorder="1" applyProtection="1"/>
    <xf numFmtId="0" fontId="0" fillId="0" borderId="24" xfId="0" applyBorder="1" applyProtection="1"/>
    <xf numFmtId="0" fontId="0" fillId="0" borderId="29" xfId="0" applyBorder="1" applyProtection="1"/>
    <xf numFmtId="0" fontId="0" fillId="0" borderId="22" xfId="0" applyBorder="1" applyProtection="1"/>
    <xf numFmtId="0" fontId="0" fillId="0" borderId="12" xfId="0" applyBorder="1" applyProtection="1"/>
    <xf numFmtId="0" fontId="0" fillId="0" borderId="23" xfId="0" applyBorder="1" applyProtection="1"/>
    <xf numFmtId="0" fontId="0" fillId="0" borderId="30" xfId="0" applyBorder="1" applyProtection="1"/>
    <xf numFmtId="0" fontId="0" fillId="0" borderId="40" xfId="0" applyBorder="1" applyProtection="1"/>
    <xf numFmtId="0" fontId="20" fillId="0" borderId="39" xfId="0" applyFont="1" applyBorder="1" applyProtection="1">
      <protection locked="0"/>
    </xf>
    <xf numFmtId="0" fontId="20" fillId="0" borderId="41" xfId="0" applyFont="1" applyBorder="1" applyProtection="1">
      <protection locked="0"/>
    </xf>
    <xf numFmtId="37" fontId="20" fillId="10" borderId="39" xfId="0" applyNumberFormat="1" applyFont="1" applyFill="1" applyBorder="1" applyProtection="1">
      <protection locked="0"/>
    </xf>
    <xf numFmtId="0" fontId="20" fillId="10" borderId="39" xfId="0" applyFont="1" applyFill="1" applyBorder="1" applyProtection="1">
      <protection locked="0"/>
    </xf>
    <xf numFmtId="0" fontId="20" fillId="10" borderId="41" xfId="0" applyFont="1" applyFill="1" applyBorder="1" applyProtection="1">
      <protection locked="0"/>
    </xf>
    <xf numFmtId="5" fontId="0" fillId="0" borderId="39" xfId="0" applyNumberFormat="1" applyBorder="1" applyProtection="1"/>
    <xf numFmtId="37" fontId="20" fillId="0" borderId="9" xfId="0" applyNumberFormat="1" applyFont="1" applyBorder="1" applyProtection="1">
      <protection locked="0"/>
    </xf>
    <xf numFmtId="0" fontId="20" fillId="0" borderId="9" xfId="0" applyFont="1" applyBorder="1" applyProtection="1">
      <protection locked="0"/>
    </xf>
    <xf numFmtId="0" fontId="20" fillId="0" borderId="25" xfId="0" applyFont="1" applyBorder="1" applyProtection="1">
      <protection locked="0"/>
    </xf>
    <xf numFmtId="0" fontId="0" fillId="0" borderId="42" xfId="0" applyBorder="1" applyProtection="1"/>
    <xf numFmtId="0" fontId="0" fillId="0" borderId="44" xfId="0" applyBorder="1" applyProtection="1"/>
    <xf numFmtId="5" fontId="0" fillId="0" borderId="44" xfId="0" applyNumberFormat="1" applyBorder="1" applyProtection="1"/>
    <xf numFmtId="0" fontId="20" fillId="0" borderId="45" xfId="0" applyFont="1" applyBorder="1" applyProtection="1">
      <protection locked="0"/>
    </xf>
    <xf numFmtId="0" fontId="6" fillId="0" borderId="13" xfId="0" applyFont="1" applyBorder="1" applyAlignment="1" applyProtection="1">
      <alignment horizontal="centerContinuous"/>
    </xf>
    <xf numFmtId="5" fontId="5" fillId="0" borderId="12" xfId="0" applyNumberFormat="1" applyFont="1" applyBorder="1" applyProtection="1"/>
    <xf numFmtId="37" fontId="5" fillId="0" borderId="26" xfId="0" applyNumberFormat="1" applyFont="1" applyBorder="1" applyProtection="1"/>
    <xf numFmtId="0" fontId="5" fillId="0" borderId="37" xfId="0" applyFont="1" applyBorder="1" applyProtection="1"/>
    <xf numFmtId="5" fontId="5" fillId="0" borderId="19" xfId="0" applyNumberFormat="1" applyFont="1" applyBorder="1" applyProtection="1"/>
    <xf numFmtId="0" fontId="5" fillId="0" borderId="16" xfId="0" applyFont="1" applyBorder="1" applyAlignment="1" applyProtection="1">
      <alignment horizontal="centerContinuous"/>
    </xf>
    <xf numFmtId="0" fontId="5" fillId="0" borderId="37" xfId="0" applyFont="1" applyBorder="1" applyAlignment="1" applyProtection="1">
      <alignment horizontal="left"/>
    </xf>
    <xf numFmtId="5" fontId="5" fillId="0" borderId="20" xfId="0" applyNumberFormat="1" applyFont="1" applyBorder="1" applyProtection="1"/>
    <xf numFmtId="0" fontId="6" fillId="0" borderId="4" xfId="0" applyFont="1" applyBorder="1" applyProtection="1"/>
    <xf numFmtId="0" fontId="0" fillId="0" borderId="46" xfId="0" applyBorder="1" applyProtection="1"/>
    <xf numFmtId="0" fontId="5" fillId="0" borderId="38" xfId="0" applyFont="1" applyBorder="1" applyAlignment="1" applyProtection="1">
      <alignment horizontal="centerContinuous"/>
    </xf>
    <xf numFmtId="0" fontId="5" fillId="0" borderId="40" xfId="0" applyFont="1" applyBorder="1" applyAlignment="1" applyProtection="1">
      <alignment horizontal="centerContinuous"/>
    </xf>
    <xf numFmtId="0" fontId="5" fillId="0" borderId="4" xfId="0" applyFont="1" applyBorder="1" applyAlignment="1" applyProtection="1">
      <alignment horizontal="centerContinuous"/>
    </xf>
    <xf numFmtId="5" fontId="5" fillId="0" borderId="5" xfId="0" applyNumberFormat="1" applyFont="1" applyBorder="1" applyAlignment="1" applyProtection="1">
      <alignment horizontal="centerContinuous"/>
    </xf>
    <xf numFmtId="0" fontId="0" fillId="0" borderId="30" xfId="0" applyBorder="1" applyAlignment="1" applyProtection="1">
      <alignment horizontal="center"/>
    </xf>
    <xf numFmtId="37" fontId="5" fillId="0" borderId="20" xfId="0" applyNumberFormat="1" applyFont="1" applyBorder="1" applyProtection="1"/>
    <xf numFmtId="37" fontId="5" fillId="0" borderId="21" xfId="0" applyNumberFormat="1" applyFont="1" applyBorder="1" applyProtection="1"/>
    <xf numFmtId="7" fontId="0" fillId="0" borderId="0" xfId="0" applyNumberFormat="1" applyProtection="1"/>
    <xf numFmtId="37" fontId="5" fillId="0" borderId="11" xfId="0" applyNumberFormat="1" applyFont="1" applyBorder="1" applyProtection="1"/>
    <xf numFmtId="0" fontId="5" fillId="0" borderId="32" xfId="0" applyFont="1" applyBorder="1" applyAlignment="1" applyProtection="1">
      <alignment horizontal="center"/>
    </xf>
    <xf numFmtId="0" fontId="0" fillId="0" borderId="38" xfId="0" applyBorder="1" applyAlignment="1" applyProtection="1">
      <alignment horizontal="center"/>
    </xf>
    <xf numFmtId="0" fontId="9" fillId="0" borderId="0" xfId="0" applyFont="1" applyProtection="1"/>
    <xf numFmtId="37" fontId="0" fillId="0" borderId="12" xfId="0" applyNumberFormat="1" applyBorder="1" applyProtection="1"/>
    <xf numFmtId="0" fontId="0" fillId="0" borderId="31" xfId="0" applyBorder="1" applyAlignment="1" applyProtection="1">
      <alignment horizontal="center"/>
    </xf>
    <xf numFmtId="0" fontId="0" fillId="0" borderId="18" xfId="0" applyBorder="1" applyAlignment="1" applyProtection="1">
      <alignment horizontal="center"/>
    </xf>
    <xf numFmtId="5" fontId="0" fillId="0" borderId="45" xfId="0" applyNumberFormat="1" applyBorder="1" applyProtection="1"/>
    <xf numFmtId="0" fontId="0" fillId="0" borderId="24" xfId="0" applyBorder="1" applyAlignment="1" applyProtection="1">
      <alignment horizontal="centerContinuous"/>
    </xf>
    <xf numFmtId="0" fontId="0" fillId="0" borderId="27" xfId="0" applyBorder="1" applyAlignment="1" applyProtection="1">
      <alignment horizontal="centerContinuous"/>
    </xf>
    <xf numFmtId="37" fontId="0" fillId="0" borderId="23" xfId="0" applyNumberFormat="1" applyBorder="1" applyProtection="1"/>
    <xf numFmtId="5" fontId="0" fillId="0" borderId="23" xfId="0" applyNumberFormat="1" applyBorder="1" applyProtection="1"/>
    <xf numFmtId="5" fontId="0" fillId="0" borderId="41" xfId="0" applyNumberFormat="1" applyBorder="1" applyProtection="1"/>
    <xf numFmtId="0" fontId="0" fillId="0" borderId="49" xfId="0" applyBorder="1" applyProtection="1"/>
    <xf numFmtId="5" fontId="0" fillId="0" borderId="49" xfId="0" applyNumberFormat="1" applyBorder="1" applyProtection="1"/>
    <xf numFmtId="0" fontId="5" fillId="0" borderId="25" xfId="0" applyFont="1" applyBorder="1" applyAlignment="1" applyProtection="1">
      <alignment horizontal="center"/>
    </xf>
    <xf numFmtId="0" fontId="5" fillId="0" borderId="49" xfId="0" applyFont="1" applyBorder="1" applyAlignment="1" applyProtection="1">
      <alignment horizontal="center"/>
    </xf>
    <xf numFmtId="0" fontId="0" fillId="0" borderId="4" xfId="0" applyBorder="1" applyAlignment="1">
      <alignment horizontal="center"/>
    </xf>
    <xf numFmtId="0" fontId="0" fillId="0" borderId="13" xfId="0" applyBorder="1" applyAlignment="1">
      <alignment horizontal="center"/>
    </xf>
    <xf numFmtId="0" fontId="0" fillId="0" borderId="22" xfId="0" applyBorder="1"/>
    <xf numFmtId="0" fontId="0" fillId="0" borderId="14" xfId="0" applyBorder="1" applyAlignment="1">
      <alignment horizontal="centerContinuous"/>
    </xf>
    <xf numFmtId="0" fontId="0" fillId="0" borderId="16" xfId="0" applyBorder="1" applyAlignment="1">
      <alignment horizontal="centerContinuous"/>
    </xf>
    <xf numFmtId="0" fontId="0" fillId="0" borderId="23" xfId="0" applyBorder="1"/>
    <xf numFmtId="0" fontId="0" fillId="0" borderId="27" xfId="0" applyBorder="1"/>
    <xf numFmtId="0" fontId="0" fillId="0" borderId="0" xfId="0" applyAlignment="1">
      <alignment horizontal="center"/>
    </xf>
    <xf numFmtId="0" fontId="0" fillId="0" borderId="27" xfId="0" applyBorder="1" applyAlignment="1">
      <alignment horizontal="centerContinuous"/>
    </xf>
    <xf numFmtId="5" fontId="20" fillId="0" borderId="22" xfId="0" applyNumberFormat="1" applyFont="1" applyBorder="1" applyProtection="1">
      <protection locked="0"/>
    </xf>
    <xf numFmtId="37" fontId="20" fillId="0" borderId="22" xfId="0" applyNumberFormat="1" applyFont="1" applyBorder="1" applyProtection="1">
      <protection locked="0"/>
    </xf>
    <xf numFmtId="0" fontId="0" fillId="0" borderId="17" xfId="0" applyBorder="1" applyAlignment="1">
      <alignment horizontal="center"/>
    </xf>
    <xf numFmtId="0" fontId="6" fillId="0" borderId="5" xfId="0" applyFont="1" applyBorder="1" applyProtection="1"/>
    <xf numFmtId="0" fontId="5" fillId="0" borderId="38" xfId="0" applyFont="1" applyBorder="1" applyProtection="1"/>
    <xf numFmtId="0" fontId="0" fillId="0" borderId="8" xfId="0" applyBorder="1" applyProtection="1"/>
    <xf numFmtId="0" fontId="5" fillId="0" borderId="8" xfId="0" applyFont="1" applyBorder="1" applyAlignment="1" applyProtection="1">
      <alignment horizontal="centerContinuous"/>
    </xf>
    <xf numFmtId="0" fontId="8" fillId="0" borderId="7" xfId="0" applyFont="1" applyBorder="1" applyProtection="1"/>
    <xf numFmtId="0" fontId="0" fillId="0" borderId="11" xfId="0" applyBorder="1" applyProtection="1"/>
    <xf numFmtId="5" fontId="5" fillId="0" borderId="11" xfId="0" applyNumberFormat="1" applyFont="1" applyBorder="1" applyProtection="1"/>
    <xf numFmtId="0" fontId="0" fillId="0" borderId="15" xfId="0" applyBorder="1" applyProtection="1"/>
    <xf numFmtId="0" fontId="5" fillId="11" borderId="54" xfId="0" applyFont="1" applyFill="1" applyBorder="1" applyProtection="1"/>
    <xf numFmtId="0" fontId="5" fillId="11" borderId="49" xfId="0" applyFont="1" applyFill="1" applyBorder="1" applyProtection="1"/>
    <xf numFmtId="5" fontId="5" fillId="11" borderId="49" xfId="0" applyNumberFormat="1" applyFont="1" applyFill="1" applyBorder="1" applyProtection="1"/>
    <xf numFmtId="0" fontId="5" fillId="0" borderId="1" xfId="0" applyFont="1" applyBorder="1" applyAlignment="1" applyProtection="1">
      <alignment horizontal="centerContinuous"/>
    </xf>
    <xf numFmtId="0" fontId="5" fillId="0" borderId="2" xfId="0" applyFont="1" applyBorder="1" applyAlignment="1" applyProtection="1">
      <alignment horizontal="centerContinuous"/>
    </xf>
    <xf numFmtId="0" fontId="5" fillId="0" borderId="3" xfId="0" applyFont="1" applyBorder="1" applyAlignment="1" applyProtection="1">
      <alignment horizontal="centerContinuous"/>
    </xf>
    <xf numFmtId="0" fontId="46" fillId="0" borderId="5" xfId="0" applyFont="1" applyBorder="1" applyProtection="1"/>
    <xf numFmtId="0" fontId="5" fillId="0" borderId="55" xfId="0" applyFont="1" applyBorder="1" applyAlignment="1" applyProtection="1">
      <alignment horizontal="center"/>
    </xf>
    <xf numFmtId="0" fontId="5" fillId="0" borderId="56" xfId="0" applyFont="1" applyBorder="1" applyAlignment="1" applyProtection="1">
      <alignment horizontal="center"/>
    </xf>
    <xf numFmtId="0" fontId="5" fillId="0" borderId="13" xfId="0" applyFont="1" applyBorder="1" applyAlignment="1" applyProtection="1">
      <alignment horizontal="centerContinuous"/>
    </xf>
    <xf numFmtId="0" fontId="5" fillId="0" borderId="47" xfId="0" applyFont="1" applyBorder="1" applyAlignment="1" applyProtection="1">
      <alignment horizontal="centerContinuous"/>
    </xf>
    <xf numFmtId="0" fontId="5" fillId="0" borderId="48" xfId="0" applyFont="1" applyBorder="1" applyAlignment="1" applyProtection="1">
      <alignment horizontal="centerContinuous"/>
    </xf>
    <xf numFmtId="0" fontId="5" fillId="0" borderId="22" xfId="0" applyFont="1" applyBorder="1" applyAlignment="1" applyProtection="1">
      <alignment horizontal="center"/>
    </xf>
    <xf numFmtId="0" fontId="5" fillId="0" borderId="27" xfId="0" applyFont="1" applyBorder="1" applyAlignment="1" applyProtection="1">
      <alignment horizontal="center"/>
    </xf>
    <xf numFmtId="37" fontId="0" fillId="0" borderId="22" xfId="0" applyNumberFormat="1" applyBorder="1" applyProtection="1"/>
    <xf numFmtId="0" fontId="0" fillId="10" borderId="22" xfId="0" applyFill="1" applyBorder="1" applyProtection="1"/>
    <xf numFmtId="0" fontId="5" fillId="0" borderId="6" xfId="0" applyFont="1" applyBorder="1"/>
    <xf numFmtId="0" fontId="5" fillId="0" borderId="27" xfId="0" applyFont="1" applyBorder="1" applyAlignment="1">
      <alignment horizontal="centerContinuous"/>
    </xf>
    <xf numFmtId="0" fontId="5" fillId="0" borderId="28" xfId="0" applyFont="1" applyBorder="1" applyAlignment="1">
      <alignment horizontal="center"/>
    </xf>
    <xf numFmtId="0" fontId="5" fillId="0" borderId="22" xfId="0" applyFont="1" applyBorder="1" applyAlignment="1">
      <alignment horizontal="center"/>
    </xf>
    <xf numFmtId="37" fontId="5" fillId="3" borderId="23" xfId="0" applyNumberFormat="1" applyFont="1" applyFill="1" applyBorder="1" applyProtection="1"/>
    <xf numFmtId="0" fontId="17" fillId="0" borderId="0" xfId="0" applyFont="1" applyAlignment="1" applyProtection="1">
      <alignment horizontal="centerContinuous"/>
    </xf>
    <xf numFmtId="0" fontId="5" fillId="0" borderId="0" xfId="0" applyFont="1" applyAlignment="1">
      <alignment horizontal="center"/>
    </xf>
    <xf numFmtId="0" fontId="5" fillId="0" borderId="7" xfId="0" applyFont="1" applyBorder="1" applyAlignment="1" applyProtection="1">
      <alignment horizontal="centerContinuous"/>
    </xf>
    <xf numFmtId="0" fontId="5" fillId="0" borderId="24" xfId="0" applyFont="1" applyBorder="1" applyAlignment="1" applyProtection="1">
      <alignment horizontal="centerContinuous"/>
    </xf>
    <xf numFmtId="0" fontId="0" fillId="0" borderId="27" xfId="0" applyBorder="1" applyProtection="1"/>
    <xf numFmtId="5" fontId="5" fillId="0" borderId="9" xfId="0" applyNumberFormat="1" applyFont="1" applyBorder="1" applyProtection="1"/>
    <xf numFmtId="5" fontId="5" fillId="0" borderId="35" xfId="0" applyNumberFormat="1" applyFont="1" applyBorder="1" applyProtection="1"/>
    <xf numFmtId="5" fontId="5" fillId="0" borderId="28" xfId="0" applyNumberFormat="1" applyFont="1" applyBorder="1" applyProtection="1"/>
    <xf numFmtId="0" fontId="17" fillId="0" borderId="0" xfId="0" applyFont="1" applyProtection="1"/>
    <xf numFmtId="0" fontId="0" fillId="0" borderId="4" xfId="0" applyBorder="1" applyAlignment="1">
      <alignment horizontal="right"/>
    </xf>
    <xf numFmtId="0" fontId="0" fillId="0" borderId="13" xfId="0" applyBorder="1"/>
    <xf numFmtId="0" fontId="0" fillId="0" borderId="24" xfId="0" applyBorder="1"/>
    <xf numFmtId="0" fontId="0" fillId="0" borderId="29" xfId="0" applyBorder="1" applyAlignment="1">
      <alignment horizontal="center"/>
    </xf>
    <xf numFmtId="0" fontId="9" fillId="0" borderId="0" xfId="0" applyFont="1" applyAlignment="1">
      <alignment horizontal="center"/>
    </xf>
    <xf numFmtId="5" fontId="0" fillId="0" borderId="22" xfId="0" applyNumberFormat="1" applyBorder="1" applyProtection="1"/>
    <xf numFmtId="37" fontId="0" fillId="0" borderId="14" xfId="0" applyNumberFormat="1" applyBorder="1" applyProtection="1"/>
    <xf numFmtId="0" fontId="0" fillId="0" borderId="30" xfId="0" applyBorder="1" applyAlignment="1">
      <alignment horizontal="center"/>
    </xf>
    <xf numFmtId="5" fontId="0" fillId="0" borderId="53" xfId="0" applyNumberFormat="1" applyBorder="1" applyProtection="1"/>
    <xf numFmtId="0" fontId="0" fillId="0" borderId="37" xfId="0" applyBorder="1"/>
    <xf numFmtId="0" fontId="5" fillId="0" borderId="8" xfId="0" applyFont="1" applyBorder="1"/>
    <xf numFmtId="0" fontId="5" fillId="0" borderId="11" xfId="0" applyFont="1" applyBorder="1" applyAlignment="1">
      <alignment horizontal="centerContinuous"/>
    </xf>
    <xf numFmtId="0" fontId="5" fillId="0" borderId="11" xfId="0" applyFont="1" applyBorder="1" applyAlignment="1">
      <alignment horizontal="center"/>
    </xf>
    <xf numFmtId="37" fontId="6" fillId="0" borderId="0" xfId="0" applyNumberFormat="1" applyFont="1" applyAlignment="1" applyProtection="1">
      <alignment horizontal="centerContinuous"/>
    </xf>
    <xf numFmtId="0" fontId="5" fillId="0" borderId="17" xfId="0" applyFont="1" applyBorder="1"/>
    <xf numFmtId="0" fontId="0" fillId="0" borderId="2" xfId="0" applyBorder="1" applyAlignment="1" applyProtection="1">
      <alignment horizontal="centerContinuous"/>
    </xf>
    <xf numFmtId="0" fontId="0" fillId="0" borderId="2" xfId="0" applyBorder="1" applyAlignment="1" applyProtection="1">
      <alignment horizontal="left"/>
    </xf>
    <xf numFmtId="0" fontId="0" fillId="0" borderId="9" xfId="0" applyBorder="1" applyAlignment="1" applyProtection="1">
      <alignment horizontal="center"/>
    </xf>
    <xf numFmtId="0" fontId="0" fillId="0" borderId="22" xfId="0" applyBorder="1" applyAlignment="1" applyProtection="1">
      <alignment horizontal="center"/>
    </xf>
    <xf numFmtId="0" fontId="0" fillId="0" borderId="12" xfId="0" applyBorder="1" applyAlignment="1" applyProtection="1">
      <alignment horizontal="center"/>
    </xf>
    <xf numFmtId="0" fontId="0" fillId="0" borderId="26" xfId="0"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right"/>
    </xf>
    <xf numFmtId="0" fontId="5" fillId="0" borderId="0" xfId="0" applyFont="1" applyAlignment="1" applyProtection="1">
      <alignment horizontal="centerContinuous" wrapText="1"/>
    </xf>
    <xf numFmtId="0" fontId="5" fillId="0" borderId="10"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Continuous"/>
    </xf>
    <xf numFmtId="0" fontId="5" fillId="0" borderId="16" xfId="0" applyFont="1" applyBorder="1" applyAlignment="1">
      <alignment horizontal="center"/>
    </xf>
    <xf numFmtId="37" fontId="5" fillId="0" borderId="35" xfId="0" applyNumberFormat="1" applyFont="1" applyBorder="1" applyProtection="1"/>
    <xf numFmtId="37" fontId="5" fillId="0" borderId="36" xfId="0" applyNumberFormat="1" applyFont="1" applyBorder="1" applyProtection="1"/>
    <xf numFmtId="37" fontId="5" fillId="0" borderId="44" xfId="0" applyNumberFormat="1" applyFont="1" applyBorder="1" applyProtection="1"/>
    <xf numFmtId="0" fontId="5" fillId="0" borderId="21" xfId="0" applyFont="1" applyBorder="1" applyAlignment="1">
      <alignment horizontal="center"/>
    </xf>
    <xf numFmtId="0" fontId="60" fillId="0" borderId="4" xfId="0" applyFont="1" applyBorder="1" applyAlignment="1">
      <alignment horizontal="centerContinuous"/>
    </xf>
    <xf numFmtId="0" fontId="60" fillId="0" borderId="0" xfId="0" applyFont="1" applyAlignment="1">
      <alignment horizontal="centerContinuous"/>
    </xf>
    <xf numFmtId="0" fontId="60" fillId="0" borderId="5" xfId="0" applyFont="1" applyBorder="1" applyAlignment="1">
      <alignment horizontal="centerContinuous"/>
    </xf>
    <xf numFmtId="0" fontId="0" fillId="0" borderId="11" xfId="0" applyBorder="1" applyAlignment="1">
      <alignment horizontal="center"/>
    </xf>
    <xf numFmtId="0" fontId="0" fillId="0" borderId="5" xfId="0" applyBorder="1" applyAlignment="1">
      <alignment horizontal="center"/>
    </xf>
    <xf numFmtId="0" fontId="20" fillId="0" borderId="12" xfId="0" applyFont="1" applyBorder="1" applyProtection="1">
      <protection locked="0"/>
    </xf>
    <xf numFmtId="37" fontId="20" fillId="0" borderId="11" xfId="0" applyNumberFormat="1" applyFont="1" applyBorder="1" applyProtection="1">
      <protection locked="0"/>
    </xf>
    <xf numFmtId="5" fontId="20" fillId="0" borderId="11" xfId="0" applyNumberFormat="1" applyFont="1" applyBorder="1" applyProtection="1">
      <protection locked="0"/>
    </xf>
    <xf numFmtId="39" fontId="20" fillId="0" borderId="11" xfId="0" applyNumberFormat="1" applyFont="1" applyBorder="1" applyProtection="1">
      <protection locked="0"/>
    </xf>
    <xf numFmtId="37" fontId="20" fillId="0" borderId="29" xfId="0" applyNumberFormat="1" applyFont="1" applyBorder="1" applyProtection="1">
      <protection locked="0"/>
    </xf>
    <xf numFmtId="39" fontId="20" fillId="0" borderId="5" xfId="0" applyNumberFormat="1" applyFont="1" applyBorder="1" applyProtection="1">
      <protection locked="0"/>
    </xf>
    <xf numFmtId="37" fontId="0" fillId="0" borderId="29" xfId="0" applyNumberFormat="1" applyBorder="1" applyProtection="1"/>
    <xf numFmtId="0" fontId="20" fillId="0" borderId="20" xfId="0" applyFont="1" applyBorder="1" applyProtection="1">
      <protection locked="0"/>
    </xf>
    <xf numFmtId="37" fontId="20" fillId="0" borderId="35" xfId="0" applyNumberFormat="1" applyFont="1" applyBorder="1" applyProtection="1">
      <protection locked="0"/>
    </xf>
    <xf numFmtId="5" fontId="20" fillId="0" borderId="35" xfId="0" applyNumberFormat="1" applyFont="1" applyBorder="1" applyProtection="1">
      <protection locked="0"/>
    </xf>
    <xf numFmtId="39" fontId="20" fillId="0" borderId="35" xfId="0" applyNumberFormat="1" applyFont="1" applyBorder="1" applyProtection="1">
      <protection locked="0"/>
    </xf>
    <xf numFmtId="0" fontId="20" fillId="0" borderId="31" xfId="0" applyFont="1" applyBorder="1" applyProtection="1">
      <protection locked="0"/>
    </xf>
    <xf numFmtId="39" fontId="0" fillId="0" borderId="36" xfId="0" applyNumberFormat="1" applyBorder="1" applyProtection="1"/>
    <xf numFmtId="37" fontId="0" fillId="0" borderId="0" xfId="0" applyNumberFormat="1" applyAlignment="1" applyProtection="1">
      <alignment horizontal="centerContinuous"/>
    </xf>
    <xf numFmtId="39" fontId="0" fillId="0" borderId="0" xfId="0" applyNumberFormat="1" applyAlignment="1" applyProtection="1">
      <alignment horizontal="centerContinuous"/>
    </xf>
    <xf numFmtId="0" fontId="17" fillId="0" borderId="1" xfId="0" applyFont="1" applyBorder="1"/>
    <xf numFmtId="0" fontId="17" fillId="0" borderId="2" xfId="0" applyFont="1" applyBorder="1"/>
    <xf numFmtId="0" fontId="17" fillId="0" borderId="3" xfId="0" applyFont="1" applyBorder="1"/>
    <xf numFmtId="0" fontId="17" fillId="0" borderId="13" xfId="0" applyFont="1" applyBorder="1"/>
    <xf numFmtId="0" fontId="17" fillId="0" borderId="14" xfId="0" applyFont="1" applyBorder="1"/>
    <xf numFmtId="0" fontId="17" fillId="0" borderId="16" xfId="0" applyFont="1" applyBorder="1"/>
    <xf numFmtId="0" fontId="17" fillId="0" borderId="4" xfId="0" applyFont="1" applyBorder="1"/>
    <xf numFmtId="0" fontId="17" fillId="0" borderId="5" xfId="0" applyFont="1" applyBorder="1"/>
    <xf numFmtId="0" fontId="17" fillId="0" borderId="38" xfId="0" applyFont="1" applyBorder="1"/>
    <xf numFmtId="0" fontId="17" fillId="0" borderId="7" xfId="0" applyFont="1" applyBorder="1"/>
    <xf numFmtId="0" fontId="17" fillId="0" borderId="25" xfId="0" applyFont="1" applyBorder="1"/>
    <xf numFmtId="0" fontId="17" fillId="0" borderId="29" xfId="0" applyFont="1" applyBorder="1"/>
    <xf numFmtId="0" fontId="17" fillId="0" borderId="29" xfId="0" applyFont="1" applyBorder="1" applyAlignment="1">
      <alignment horizontal="center"/>
    </xf>
    <xf numFmtId="0" fontId="17" fillId="0" borderId="30" xfId="0" applyFont="1" applyBorder="1" applyAlignment="1">
      <alignment horizontal="center"/>
    </xf>
    <xf numFmtId="0" fontId="17" fillId="0" borderId="14" xfId="0" applyFont="1" applyBorder="1" applyAlignment="1">
      <alignment horizontal="centerContinuous"/>
    </xf>
    <xf numFmtId="5" fontId="17" fillId="0" borderId="23" xfId="0" applyNumberFormat="1" applyFont="1" applyBorder="1" applyProtection="1"/>
    <xf numFmtId="37" fontId="17" fillId="0" borderId="23" xfId="0" applyNumberFormat="1" applyFont="1" applyBorder="1" applyProtection="1"/>
    <xf numFmtId="0" fontId="17" fillId="0" borderId="46" xfId="0" applyFont="1" applyBorder="1"/>
    <xf numFmtId="5" fontId="17" fillId="0" borderId="41" xfId="0" applyNumberFormat="1" applyFont="1" applyBorder="1" applyProtection="1"/>
    <xf numFmtId="0" fontId="17" fillId="10" borderId="0" xfId="0" applyFont="1" applyFill="1"/>
    <xf numFmtId="5" fontId="17" fillId="10" borderId="23" xfId="0" applyNumberFormat="1" applyFont="1" applyFill="1" applyBorder="1" applyProtection="1"/>
    <xf numFmtId="0" fontId="17" fillId="0" borderId="31" xfId="0" applyFont="1" applyBorder="1" applyAlignment="1">
      <alignment horizontal="center"/>
    </xf>
    <xf numFmtId="0" fontId="17" fillId="0" borderId="49" xfId="0" applyFont="1" applyBorder="1"/>
    <xf numFmtId="5" fontId="17" fillId="0" borderId="45" xfId="0" applyNumberFormat="1" applyFont="1" applyBorder="1" applyProtection="1"/>
    <xf numFmtId="37" fontId="20" fillId="0" borderId="5" xfId="0" applyNumberFormat="1" applyFont="1" applyBorder="1" applyProtection="1">
      <protection locked="0"/>
    </xf>
    <xf numFmtId="0" fontId="6" fillId="0" borderId="11" xfId="0" applyFont="1" applyBorder="1" applyAlignment="1">
      <alignment horizontal="center"/>
    </xf>
    <xf numFmtId="0" fontId="20" fillId="0" borderId="0" xfId="0" applyFont="1" applyAlignment="1" applyProtection="1">
      <alignment horizontal="centerContinuous"/>
      <protection locked="0"/>
    </xf>
    <xf numFmtId="5" fontId="20" fillId="0" borderId="5" xfId="0" applyNumberFormat="1" applyFont="1" applyBorder="1" applyProtection="1">
      <protection locked="0"/>
    </xf>
    <xf numFmtId="0" fontId="53" fillId="0" borderId="4" xfId="0" applyFont="1" applyBorder="1" applyAlignment="1" applyProtection="1">
      <alignment horizontal="center"/>
    </xf>
    <xf numFmtId="169" fontId="0" fillId="0" borderId="0" xfId="0" applyNumberFormat="1" applyProtection="1"/>
    <xf numFmtId="0" fontId="8" fillId="0" borderId="12" xfId="0" applyFont="1" applyBorder="1" applyProtection="1"/>
    <xf numFmtId="168" fontId="5" fillId="0" borderId="11" xfId="0" applyNumberFormat="1" applyFont="1" applyBorder="1" applyProtection="1"/>
    <xf numFmtId="169" fontId="5" fillId="0" borderId="5" xfId="0" applyNumberFormat="1" applyFont="1" applyBorder="1" applyProtection="1"/>
    <xf numFmtId="0" fontId="5" fillId="0" borderId="34" xfId="0" applyFont="1" applyBorder="1" applyProtection="1"/>
    <xf numFmtId="0" fontId="5" fillId="0" borderId="48" xfId="0" applyFont="1" applyBorder="1" applyAlignment="1" applyProtection="1">
      <alignment horizontal="center"/>
    </xf>
    <xf numFmtId="5" fontId="5" fillId="0" borderId="57" xfId="0" applyNumberFormat="1" applyFont="1" applyBorder="1" applyProtection="1"/>
    <xf numFmtId="0" fontId="5" fillId="0" borderId="5" xfId="0" applyFont="1" applyBorder="1" applyAlignment="1" applyProtection="1">
      <alignment horizontal="right"/>
    </xf>
    <xf numFmtId="0" fontId="5" fillId="0" borderId="12" xfId="0" applyFont="1" applyBorder="1" applyAlignment="1" applyProtection="1">
      <alignment horizontal="centerContinuous"/>
    </xf>
    <xf numFmtId="0" fontId="0" fillId="0" borderId="20" xfId="0" applyBorder="1" applyProtection="1"/>
    <xf numFmtId="37" fontId="5" fillId="0" borderId="32" xfId="0" applyNumberFormat="1" applyFont="1" applyBorder="1" applyProtection="1"/>
    <xf numFmtId="0" fontId="5" fillId="0" borderId="23" xfId="0" applyFont="1" applyBorder="1" applyAlignment="1" applyProtection="1">
      <alignment horizontal="centerContinuous"/>
    </xf>
    <xf numFmtId="0" fontId="5" fillId="0" borderId="14" xfId="0" applyFont="1" applyBorder="1" applyAlignment="1" applyProtection="1">
      <alignment horizontal="left"/>
    </xf>
    <xf numFmtId="0" fontId="5" fillId="0" borderId="18" xfId="0" applyFont="1" applyBorder="1" applyAlignment="1" applyProtection="1">
      <alignment horizontal="left"/>
    </xf>
    <xf numFmtId="0" fontId="5" fillId="0" borderId="28" xfId="0" applyFont="1" applyBorder="1" applyAlignment="1" applyProtection="1">
      <alignment horizontal="centerContinuous"/>
    </xf>
    <xf numFmtId="37" fontId="5" fillId="0" borderId="23" xfId="0" applyNumberFormat="1" applyFont="1" applyBorder="1" applyAlignment="1" applyProtection="1">
      <alignment horizontal="centerContinuous"/>
    </xf>
    <xf numFmtId="37" fontId="5" fillId="12" borderId="23" xfId="0" applyNumberFormat="1" applyFont="1" applyFill="1" applyBorder="1" applyProtection="1"/>
    <xf numFmtId="37" fontId="5" fillId="13" borderId="23" xfId="0" applyNumberFormat="1" applyFont="1" applyFill="1" applyBorder="1" applyProtection="1"/>
    <xf numFmtId="37" fontId="5" fillId="0" borderId="23" xfId="0" applyNumberFormat="1" applyFont="1" applyFill="1" applyBorder="1" applyProtection="1"/>
    <xf numFmtId="37" fontId="0" fillId="0" borderId="23" xfId="0" applyNumberFormat="1" applyFill="1" applyBorder="1" applyProtection="1"/>
    <xf numFmtId="0" fontId="0" fillId="0" borderId="2" xfId="0" applyBorder="1" applyAlignment="1" applyProtection="1">
      <alignment horizontal="center"/>
    </xf>
    <xf numFmtId="0" fontId="0" fillId="0" borderId="25" xfId="0" applyBorder="1" applyAlignment="1" applyProtection="1">
      <alignment horizontal="center"/>
    </xf>
    <xf numFmtId="0" fontId="0" fillId="0" borderId="28" xfId="0" applyBorder="1" applyAlignment="1" applyProtection="1">
      <alignment horizontal="center"/>
    </xf>
    <xf numFmtId="0" fontId="61" fillId="0" borderId="4" xfId="0" applyFont="1" applyBorder="1" applyAlignment="1" applyProtection="1">
      <alignment horizontal="centerContinuous"/>
    </xf>
    <xf numFmtId="0" fontId="61" fillId="0" borderId="0" xfId="0" applyFont="1" applyAlignment="1" applyProtection="1">
      <alignment horizontal="centerContinuous"/>
    </xf>
    <xf numFmtId="0" fontId="61" fillId="0" borderId="5" xfId="0" applyFont="1" applyBorder="1" applyAlignment="1" applyProtection="1">
      <alignment horizontal="centerContinuous"/>
    </xf>
    <xf numFmtId="0" fontId="0" fillId="0" borderId="4" xfId="0" applyBorder="1" applyAlignment="1" applyProtection="1">
      <alignment horizontal="center"/>
    </xf>
    <xf numFmtId="0" fontId="0" fillId="0" borderId="23" xfId="0" applyBorder="1" applyAlignment="1" applyProtection="1">
      <alignment horizontal="center"/>
    </xf>
    <xf numFmtId="0" fontId="0" fillId="0" borderId="14" xfId="0" applyBorder="1" applyAlignment="1" applyProtection="1">
      <alignment horizontal="center"/>
    </xf>
    <xf numFmtId="0" fontId="9" fillId="0" borderId="12" xfId="0" applyFont="1" applyBorder="1" applyProtection="1"/>
    <xf numFmtId="0" fontId="0" fillId="10" borderId="12" xfId="0" applyFill="1" applyBorder="1" applyProtection="1"/>
    <xf numFmtId="37" fontId="0" fillId="10" borderId="0" xfId="0" applyNumberFormat="1" applyFill="1" applyProtection="1"/>
    <xf numFmtId="37" fontId="0" fillId="10" borderId="23" xfId="0" applyNumberFormat="1" applyFill="1" applyBorder="1" applyProtection="1"/>
    <xf numFmtId="5" fontId="0" fillId="0" borderId="46" xfId="0" applyNumberFormat="1" applyBorder="1" applyProtection="1"/>
    <xf numFmtId="0" fontId="0" fillId="0" borderId="17" xfId="0" applyBorder="1" applyAlignment="1" applyProtection="1">
      <alignment horizontal="center"/>
    </xf>
    <xf numFmtId="37" fontId="0" fillId="0" borderId="18" xfId="0" applyNumberFormat="1" applyBorder="1" applyProtection="1"/>
    <xf numFmtId="37" fontId="0" fillId="10" borderId="18" xfId="0" applyNumberFormat="1" applyFill="1" applyBorder="1" applyProtection="1"/>
    <xf numFmtId="0" fontId="5" fillId="0" borderId="18" xfId="0" applyFont="1" applyBorder="1" applyAlignment="1" applyProtection="1">
      <alignment horizontal="left" wrapText="1"/>
    </xf>
    <xf numFmtId="0" fontId="5" fillId="0" borderId="0" xfId="0" applyFont="1" applyAlignment="1" applyProtection="1">
      <alignment horizontal="left" wrapText="1"/>
    </xf>
    <xf numFmtId="37" fontId="0" fillId="0" borderId="32" xfId="0" applyNumberFormat="1" applyBorder="1" applyProtection="1"/>
    <xf numFmtId="0" fontId="0" fillId="0" borderId="5" xfId="0" applyBorder="1" applyAlignment="1" applyProtection="1">
      <alignment horizontal="center"/>
    </xf>
    <xf numFmtId="0" fontId="0" fillId="0" borderId="16" xfId="0" applyBorder="1" applyAlignment="1" applyProtection="1">
      <alignment horizontal="center"/>
    </xf>
    <xf numFmtId="0" fontId="6" fillId="0" borderId="17" xfId="0" applyFont="1" applyBorder="1" applyAlignment="1" applyProtection="1">
      <alignment horizontal="centerContinuous"/>
    </xf>
    <xf numFmtId="0" fontId="6" fillId="0" borderId="18" xfId="0" applyFont="1" applyBorder="1" applyAlignment="1" applyProtection="1">
      <alignment horizontal="centerContinuous"/>
    </xf>
    <xf numFmtId="0" fontId="0" fillId="0" borderId="58" xfId="0" applyBorder="1" applyAlignment="1" applyProtection="1">
      <alignment horizontal="center"/>
    </xf>
    <xf numFmtId="0" fontId="0" fillId="0" borderId="3" xfId="0" applyBorder="1" applyAlignment="1" applyProtection="1">
      <alignment horizontal="centerContinuous"/>
    </xf>
    <xf numFmtId="0" fontId="0" fillId="0" borderId="1"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Alignment="1" applyProtection="1">
      <alignment horizontal="centerContinuous"/>
    </xf>
    <xf numFmtId="0" fontId="0" fillId="0" borderId="55" xfId="0" applyBorder="1" applyProtection="1"/>
    <xf numFmtId="0" fontId="0" fillId="0" borderId="55" xfId="0" applyBorder="1" applyAlignment="1" applyProtection="1">
      <alignment horizontal="center"/>
    </xf>
    <xf numFmtId="0" fontId="0" fillId="0" borderId="56" xfId="0" applyBorder="1" applyAlignment="1" applyProtection="1">
      <alignment horizontal="center"/>
    </xf>
    <xf numFmtId="0" fontId="0" fillId="0" borderId="21" xfId="0" applyBorder="1" applyAlignment="1" applyProtection="1">
      <alignment horizontal="center"/>
    </xf>
    <xf numFmtId="0" fontId="0" fillId="0" borderId="17" xfId="0" applyBorder="1" applyAlignment="1" applyProtection="1">
      <alignment horizontal="centerContinuous"/>
    </xf>
    <xf numFmtId="0" fontId="0" fillId="0" borderId="56" xfId="0" applyBorder="1" applyProtection="1"/>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0" fontId="0" fillId="0" borderId="54" xfId="0" applyBorder="1" applyProtection="1"/>
    <xf numFmtId="0" fontId="0" fillId="0" borderId="10" xfId="0" applyBorder="1" applyAlignment="1" applyProtection="1">
      <alignment horizontal="centerContinuous"/>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10" xfId="0" applyBorder="1" applyAlignment="1" applyProtection="1">
      <alignment horizontal="center"/>
    </xf>
    <xf numFmtId="0" fontId="0" fillId="0" borderId="11" xfId="0" applyBorder="1" applyAlignment="1" applyProtection="1">
      <alignment horizontal="centerContinuous"/>
    </xf>
    <xf numFmtId="0" fontId="0" fillId="0" borderId="11" xfId="0" applyBorder="1" applyAlignment="1" applyProtection="1">
      <alignment horizontal="center"/>
    </xf>
    <xf numFmtId="0" fontId="62" fillId="0" borderId="0" xfId="0" applyFont="1" applyAlignment="1" applyProtection="1">
      <alignment horizontal="center"/>
    </xf>
    <xf numFmtId="0" fontId="0" fillId="0" borderId="15" xfId="0" applyBorder="1" applyAlignment="1" applyProtection="1">
      <alignment horizontal="centerContinuous"/>
    </xf>
    <xf numFmtId="0" fontId="0" fillId="0" borderId="15" xfId="0" applyBorder="1" applyAlignment="1" applyProtection="1">
      <alignment horizontal="center"/>
    </xf>
    <xf numFmtId="0" fontId="0" fillId="0" borderId="40" xfId="0" applyBorder="1" applyAlignment="1" applyProtection="1">
      <alignment horizontal="center"/>
    </xf>
    <xf numFmtId="0" fontId="0" fillId="0" borderId="46" xfId="0" applyBorder="1" applyAlignment="1" applyProtection="1">
      <alignment horizontal="center"/>
    </xf>
    <xf numFmtId="0" fontId="0" fillId="0" borderId="33" xfId="0" applyBorder="1" applyProtection="1"/>
    <xf numFmtId="37" fontId="20" fillId="0" borderId="14" xfId="0" applyNumberFormat="1" applyFont="1" applyBorder="1" applyProtection="1">
      <protection locked="0"/>
    </xf>
    <xf numFmtId="0" fontId="0" fillId="0" borderId="35" xfId="0" applyBorder="1" applyProtection="1"/>
    <xf numFmtId="0" fontId="20" fillId="0" borderId="4" xfId="0" applyFont="1" applyBorder="1" applyProtection="1">
      <protection locked="0"/>
    </xf>
    <xf numFmtId="0" fontId="20" fillId="0" borderId="5" xfId="0" applyFont="1" applyBorder="1" applyProtection="1">
      <protection locked="0"/>
    </xf>
    <xf numFmtId="0" fontId="20" fillId="0" borderId="17" xfId="0" applyFont="1" applyBorder="1" applyProtection="1">
      <protection locked="0"/>
    </xf>
    <xf numFmtId="0" fontId="20" fillId="0" borderId="18" xfId="0" applyFont="1" applyBorder="1" applyProtection="1">
      <protection locked="0"/>
    </xf>
    <xf numFmtId="0" fontId="20" fillId="0" borderId="21" xfId="0" applyFont="1" applyBorder="1" applyProtection="1">
      <protection locked="0"/>
    </xf>
    <xf numFmtId="0" fontId="60" fillId="0" borderId="0" xfId="0" applyFont="1"/>
    <xf numFmtId="0" fontId="60" fillId="0" borderId="1" xfId="0" applyFont="1" applyBorder="1"/>
    <xf numFmtId="0" fontId="60" fillId="0" borderId="2" xfId="0" applyFont="1" applyBorder="1"/>
    <xf numFmtId="0" fontId="60" fillId="0" borderId="3" xfId="0" applyFont="1" applyBorder="1"/>
    <xf numFmtId="0" fontId="0" fillId="0" borderId="6" xfId="0" applyBorder="1"/>
    <xf numFmtId="0" fontId="20" fillId="0" borderId="14" xfId="0" applyFont="1" applyBorder="1" applyProtection="1">
      <protection locked="0"/>
    </xf>
    <xf numFmtId="9" fontId="20" fillId="0" borderId="0" xfId="0" applyNumberFormat="1" applyFont="1" applyProtection="1">
      <protection locked="0"/>
    </xf>
    <xf numFmtId="9" fontId="20" fillId="0" borderId="14" xfId="0" applyNumberFormat="1" applyFont="1" applyBorder="1" applyProtection="1">
      <protection locked="0"/>
    </xf>
    <xf numFmtId="0" fontId="20" fillId="0" borderId="5" xfId="0" applyFont="1" applyBorder="1" applyAlignment="1" applyProtection="1">
      <alignment horizontal="centerContinuous"/>
      <protection locked="0"/>
    </xf>
    <xf numFmtId="0" fontId="0" fillId="0" borderId="7" xfId="0" applyBorder="1" applyAlignment="1">
      <alignment horizontal="centerContinuous"/>
    </xf>
    <xf numFmtId="0" fontId="0" fillId="0" borderId="10" xfId="0" applyBorder="1" applyAlignment="1">
      <alignment horizontal="centerContinuous"/>
    </xf>
    <xf numFmtId="0" fontId="36" fillId="0" borderId="0" xfId="0" applyFont="1"/>
    <xf numFmtId="0" fontId="36" fillId="0" borderId="1" xfId="0" applyFont="1" applyBorder="1"/>
    <xf numFmtId="0" fontId="36" fillId="0" borderId="2" xfId="0" applyFont="1" applyBorder="1"/>
    <xf numFmtId="170" fontId="20" fillId="0" borderId="14" xfId="0" applyNumberFormat="1" applyFont="1" applyBorder="1" applyProtection="1">
      <protection locked="0"/>
    </xf>
    <xf numFmtId="9" fontId="0" fillId="0" borderId="14" xfId="0" applyNumberFormat="1" applyBorder="1" applyProtection="1"/>
    <xf numFmtId="5" fontId="20" fillId="0" borderId="14" xfId="0" applyNumberFormat="1" applyFont="1" applyBorder="1" applyProtection="1">
      <protection locked="0"/>
    </xf>
    <xf numFmtId="0" fontId="36" fillId="0" borderId="4" xfId="0" applyFont="1" applyBorder="1" applyAlignment="1" applyProtection="1">
      <alignment horizontal="centerContinuous"/>
    </xf>
    <xf numFmtId="0" fontId="36" fillId="0" borderId="0" xfId="0" applyFont="1" applyAlignment="1" applyProtection="1">
      <alignment horizontal="centerContinuous"/>
    </xf>
    <xf numFmtId="0" fontId="36" fillId="0" borderId="4" xfId="0" applyFont="1" applyBorder="1" applyAlignment="1">
      <alignment horizontal="centerContinuous"/>
    </xf>
    <xf numFmtId="0" fontId="36" fillId="0" borderId="0" xfId="0" applyFont="1" applyAlignment="1">
      <alignment horizontal="centerContinuous"/>
    </xf>
    <xf numFmtId="10" fontId="20" fillId="0" borderId="14" xfId="0" applyNumberFormat="1" applyFont="1" applyBorder="1" applyProtection="1">
      <protection locked="0"/>
    </xf>
    <xf numFmtId="37" fontId="0" fillId="0" borderId="46" xfId="0" applyNumberFormat="1" applyBorder="1" applyProtection="1"/>
    <xf numFmtId="0" fontId="36" fillId="0" borderId="18" xfId="0" applyFont="1" applyBorder="1"/>
    <xf numFmtId="0" fontId="4" fillId="0" borderId="4" xfId="0" applyFont="1" applyBorder="1" applyAlignment="1" applyProtection="1">
      <alignment horizontal="centerContinuous"/>
    </xf>
    <xf numFmtId="0" fontId="17" fillId="0" borderId="0" xfId="0" applyFont="1" applyAlignment="1" applyProtection="1">
      <alignment horizontal="centerContinuous" wrapText="1"/>
    </xf>
    <xf numFmtId="0" fontId="36" fillId="0" borderId="0" xfId="0" applyFont="1" applyProtection="1"/>
    <xf numFmtId="0" fontId="0" fillId="0" borderId="8" xfId="0" applyBorder="1"/>
    <xf numFmtId="170" fontId="20" fillId="0" borderId="11" xfId="0" applyNumberFormat="1" applyFont="1" applyBorder="1" applyProtection="1">
      <protection locked="0"/>
    </xf>
    <xf numFmtId="170" fontId="20" fillId="11" borderId="41" xfId="0" applyNumberFormat="1" applyFont="1" applyFill="1" applyBorder="1" applyProtection="1">
      <protection locked="0"/>
    </xf>
    <xf numFmtId="0" fontId="20" fillId="0" borderId="11" xfId="0" applyFont="1" applyBorder="1" applyProtection="1">
      <protection locked="0"/>
    </xf>
    <xf numFmtId="0" fontId="20" fillId="0" borderId="19" xfId="0" applyFont="1" applyBorder="1" applyProtection="1">
      <protection locked="0"/>
    </xf>
    <xf numFmtId="37" fontId="20" fillId="0" borderId="21" xfId="0" applyNumberFormat="1" applyFont="1" applyBorder="1" applyProtection="1">
      <protection locked="0"/>
    </xf>
    <xf numFmtId="0" fontId="0" fillId="0" borderId="27" xfId="0" applyBorder="1" applyAlignment="1">
      <alignment horizontal="center"/>
    </xf>
    <xf numFmtId="0" fontId="0" fillId="0" borderId="15" xfId="0" applyBorder="1" applyAlignment="1">
      <alignment horizontal="center"/>
    </xf>
    <xf numFmtId="0" fontId="0" fillId="0" borderId="47" xfId="0" applyBorder="1" applyAlignment="1">
      <alignment horizontal="center"/>
    </xf>
    <xf numFmtId="0" fontId="0" fillId="0" borderId="14" xfId="0" applyBorder="1" applyAlignment="1">
      <alignment horizontal="center"/>
    </xf>
    <xf numFmtId="0" fontId="0" fillId="0" borderId="28" xfId="0" applyBorder="1" applyAlignment="1">
      <alignment horizontal="center"/>
    </xf>
    <xf numFmtId="0" fontId="0" fillId="10" borderId="0" xfId="0" applyFill="1" applyProtection="1"/>
    <xf numFmtId="172" fontId="0" fillId="0" borderId="0" xfId="0" applyNumberFormat="1" applyProtection="1"/>
    <xf numFmtId="0" fontId="0" fillId="10" borderId="23" xfId="0" applyFill="1" applyBorder="1" applyProtection="1"/>
    <xf numFmtId="37" fontId="0" fillId="0" borderId="37" xfId="0" applyNumberFormat="1" applyBorder="1" applyProtection="1"/>
    <xf numFmtId="0" fontId="0" fillId="0" borderId="37" xfId="0" applyBorder="1" applyProtection="1"/>
    <xf numFmtId="0" fontId="66" fillId="0" borderId="0" xfId="0" applyFont="1" applyAlignment="1" applyProtection="1">
      <alignment horizontal="centerContinuous"/>
    </xf>
    <xf numFmtId="0" fontId="67" fillId="0" borderId="0" xfId="0" applyFont="1" applyAlignment="1" applyProtection="1">
      <alignment horizontal="centerContinuous"/>
    </xf>
    <xf numFmtId="0" fontId="68" fillId="0" borderId="0" xfId="0" applyFont="1" applyAlignment="1" applyProtection="1">
      <alignment horizontal="centerContinuous"/>
    </xf>
    <xf numFmtId="0" fontId="60" fillId="0" borderId="0" xfId="0" applyFont="1" applyAlignment="1" applyProtection="1">
      <alignment horizontal="centerContinuous"/>
    </xf>
    <xf numFmtId="0" fontId="60" fillId="0" borderId="0" xfId="0" applyFont="1" applyProtection="1"/>
    <xf numFmtId="0" fontId="60" fillId="0" borderId="0" xfId="0" applyFont="1" applyAlignment="1" applyProtection="1">
      <alignment horizontal="center"/>
    </xf>
    <xf numFmtId="0" fontId="17" fillId="0" borderId="0" xfId="0" applyFont="1" applyAlignment="1" applyProtection="1">
      <alignment horizontal="left"/>
    </xf>
    <xf numFmtId="5" fontId="60" fillId="0" borderId="0" xfId="0" applyNumberFormat="1" applyFont="1" applyProtection="1"/>
    <xf numFmtId="0" fontId="0" fillId="0" borderId="0" xfId="0" applyAlignment="1" applyProtection="1">
      <alignment horizontal="left"/>
    </xf>
    <xf numFmtId="0" fontId="60" fillId="0" borderId="0" xfId="0" applyFont="1" applyAlignment="1" applyProtection="1">
      <alignment horizontal="left"/>
    </xf>
    <xf numFmtId="173" fontId="0" fillId="0" borderId="0" xfId="0" applyNumberFormat="1" applyProtection="1"/>
    <xf numFmtId="173" fontId="0" fillId="0" borderId="0" xfId="0" applyNumberFormat="1" applyAlignment="1" applyProtection="1">
      <alignment horizontal="centerContinuous"/>
    </xf>
    <xf numFmtId="0" fontId="69" fillId="0" borderId="0" xfId="0" applyFont="1" applyProtection="1"/>
    <xf numFmtId="0" fontId="7" fillId="0" borderId="0" xfId="0" applyFont="1" applyProtection="1"/>
    <xf numFmtId="170" fontId="0" fillId="0" borderId="0" xfId="0" applyNumberFormat="1" applyProtection="1"/>
    <xf numFmtId="37" fontId="0" fillId="0" borderId="0" xfId="0" applyNumberFormat="1" applyAlignment="1" applyProtection="1">
      <alignment horizontal="right"/>
    </xf>
    <xf numFmtId="0" fontId="70" fillId="0" borderId="0" xfId="0" applyFont="1" applyAlignment="1" applyProtection="1">
      <alignment horizontal="left"/>
    </xf>
    <xf numFmtId="0" fontId="70" fillId="0" borderId="0" xfId="0" applyFont="1" applyAlignment="1" applyProtection="1">
      <alignment horizontal="centerContinuous" vertical="top" wrapText="1"/>
    </xf>
    <xf numFmtId="0" fontId="71" fillId="0" borderId="0" xfId="0" applyFont="1" applyProtection="1">
      <protection locked="0"/>
    </xf>
    <xf numFmtId="0" fontId="72" fillId="0" borderId="0" xfId="0" applyFont="1" applyProtection="1">
      <protection locked="0"/>
    </xf>
    <xf numFmtId="0" fontId="73" fillId="0" borderId="0" xfId="0" applyFont="1" applyAlignment="1" applyProtection="1">
      <alignment vertical="top"/>
      <protection locked="0"/>
    </xf>
    <xf numFmtId="0" fontId="74" fillId="0" borderId="0" xfId="0" applyFont="1" applyProtection="1">
      <protection locked="0"/>
    </xf>
    <xf numFmtId="0" fontId="20" fillId="0" borderId="0" xfId="0" applyFont="1" applyAlignment="1" applyProtection="1">
      <alignment horizontal="right"/>
      <protection locked="0"/>
    </xf>
    <xf numFmtId="0" fontId="74" fillId="0" borderId="0" xfId="0" applyFont="1" applyAlignment="1" applyProtection="1">
      <alignment horizontal="centerContinuous"/>
      <protection locked="0"/>
    </xf>
    <xf numFmtId="0" fontId="75" fillId="3" borderId="0" xfId="0" applyFont="1" applyFill="1" applyProtection="1"/>
    <xf numFmtId="0" fontId="0" fillId="0" borderId="20" xfId="0" applyBorder="1" applyAlignment="1" applyProtection="1">
      <alignment horizontal="center"/>
    </xf>
    <xf numFmtId="0" fontId="16" fillId="2" borderId="0" xfId="0" applyFont="1" applyFill="1" applyAlignment="1">
      <alignment horizontal="center"/>
    </xf>
    <xf numFmtId="0" fontId="23" fillId="6" borderId="0" xfId="0" applyFont="1" applyFill="1" applyAlignment="1" applyProtection="1">
      <alignment horizontal="center"/>
      <protection locked="0"/>
    </xf>
    <xf numFmtId="0" fontId="25" fillId="4" borderId="0" xfId="0" applyFont="1" applyFill="1" applyAlignment="1">
      <alignment horizontal="center"/>
    </xf>
    <xf numFmtId="0" fontId="5" fillId="0" borderId="7" xfId="0" applyFont="1" applyBorder="1" applyAlignment="1" applyProtection="1">
      <alignment horizontal="center"/>
    </xf>
    <xf numFmtId="0" fontId="5" fillId="0" borderId="9" xfId="0" applyFont="1" applyBorder="1" applyAlignment="1" applyProtection="1">
      <alignment horizontal="center"/>
    </xf>
    <xf numFmtId="0" fontId="5" fillId="0" borderId="14" xfId="0" applyFont="1" applyBorder="1" applyAlignment="1" applyProtection="1">
      <alignment horizontal="center"/>
    </xf>
    <xf numFmtId="0" fontId="5" fillId="0" borderId="26" xfId="0" applyFont="1" applyBorder="1" applyAlignment="1" applyProtection="1">
      <alignment horizontal="center"/>
    </xf>
    <xf numFmtId="164" fontId="5" fillId="0" borderId="0" xfId="0" applyNumberFormat="1" applyFont="1" applyAlignment="1" applyProtection="1">
      <alignment horizontal="center"/>
    </xf>
    <xf numFmtId="0" fontId="5" fillId="0" borderId="10" xfId="0" applyFont="1" applyBorder="1" applyAlignment="1" applyProtection="1">
      <alignment horizontal="center"/>
    </xf>
    <xf numFmtId="0" fontId="48" fillId="0" borderId="11" xfId="0" applyFont="1" applyBorder="1" applyAlignment="1" applyProtection="1">
      <alignment horizontal="center"/>
    </xf>
    <xf numFmtId="0" fontId="29" fillId="0" borderId="11" xfId="0" applyFont="1" applyBorder="1" applyAlignment="1" applyProtection="1">
      <alignment horizontal="center"/>
      <protection locked="0"/>
    </xf>
    <xf numFmtId="0" fontId="5" fillId="0" borderId="15" xfId="0" applyFont="1" applyBorder="1" applyAlignment="1">
      <alignment horizontal="center"/>
    </xf>
    <xf numFmtId="0" fontId="29" fillId="0" borderId="15" xfId="0" applyFont="1" applyBorder="1" applyAlignment="1" applyProtection="1">
      <alignment horizontal="center"/>
      <protection locked="0"/>
    </xf>
    <xf numFmtId="0" fontId="0" fillId="0" borderId="16" xfId="0" applyBorder="1" applyAlignment="1">
      <alignment horizontal="center"/>
    </xf>
    <xf numFmtId="0" fontId="0" fillId="0" borderId="19" xfId="0" applyBorder="1" applyAlignment="1">
      <alignment horizontal="center"/>
    </xf>
    <xf numFmtId="37" fontId="48" fillId="0" borderId="22" xfId="0" applyNumberFormat="1" applyFont="1" applyBorder="1" applyAlignment="1" applyProtection="1">
      <alignment horizontal="center"/>
    </xf>
    <xf numFmtId="37" fontId="48" fillId="0" borderId="27" xfId="0" applyNumberFormat="1" applyFont="1" applyBorder="1" applyAlignment="1" applyProtection="1">
      <alignment horizontal="center"/>
    </xf>
    <xf numFmtId="37" fontId="48" fillId="0" borderId="28" xfId="0" applyNumberFormat="1" applyFont="1" applyBorder="1" applyAlignment="1" applyProtection="1">
      <alignment horizontal="center"/>
    </xf>
    <xf numFmtId="0" fontId="48" fillId="0" borderId="15" xfId="0" applyFont="1" applyBorder="1" applyAlignment="1" applyProtection="1">
      <alignment horizontal="center"/>
    </xf>
    <xf numFmtId="37" fontId="48" fillId="0" borderId="26" xfId="0" applyNumberFormat="1" applyFont="1" applyBorder="1" applyAlignment="1" applyProtection="1">
      <alignment horizontal="center"/>
    </xf>
    <xf numFmtId="37" fontId="48" fillId="0" borderId="23" xfId="0" applyNumberFormat="1" applyFont="1" applyBorder="1" applyAlignment="1" applyProtection="1">
      <alignment horizontal="center"/>
    </xf>
    <xf numFmtId="0" fontId="5" fillId="0" borderId="15" xfId="0" applyFont="1" applyBorder="1" applyAlignment="1" applyProtection="1">
      <alignment horizontal="center"/>
    </xf>
    <xf numFmtId="0" fontId="5" fillId="0" borderId="46" xfId="0" applyFont="1" applyBorder="1" applyAlignment="1" applyProtection="1">
      <alignment horizontal="center"/>
    </xf>
    <xf numFmtId="0" fontId="5" fillId="0" borderId="12" xfId="0" applyFont="1" applyBorder="1" applyAlignment="1">
      <alignment horizontal="center"/>
    </xf>
    <xf numFmtId="0" fontId="5" fillId="0" borderId="23" xfId="0" applyFont="1" applyBorder="1" applyAlignment="1">
      <alignment horizontal="center"/>
    </xf>
    <xf numFmtId="0" fontId="5" fillId="0" borderId="43" xfId="0" applyFont="1" applyBorder="1" applyAlignment="1">
      <alignment horizontal="right"/>
    </xf>
    <xf numFmtId="0" fontId="5" fillId="0" borderId="14" xfId="0" applyFont="1" applyBorder="1" applyAlignment="1">
      <alignment horizontal="center"/>
    </xf>
    <xf numFmtId="0" fontId="5" fillId="0" borderId="9" xfId="0" applyFont="1" applyBorder="1" applyAlignment="1">
      <alignment horizontal="center"/>
    </xf>
    <xf numFmtId="0" fontId="5" fillId="0" borderId="25" xfId="0" applyFont="1" applyBorder="1" applyAlignment="1">
      <alignment horizontal="center"/>
    </xf>
    <xf numFmtId="0" fontId="5" fillId="0" borderId="26" xfId="0" applyFont="1" applyBorder="1" applyAlignment="1">
      <alignment horizontal="center"/>
    </xf>
    <xf numFmtId="0" fontId="5" fillId="0" borderId="27" xfId="0" applyFont="1" applyBorder="1" applyAlignment="1">
      <alignment horizontal="center"/>
    </xf>
    <xf numFmtId="0" fontId="5" fillId="0" borderId="47" xfId="0" applyFont="1" applyBorder="1" applyAlignment="1">
      <alignment horizontal="center"/>
    </xf>
    <xf numFmtId="0" fontId="5" fillId="0" borderId="43" xfId="0" applyFont="1" applyBorder="1" applyAlignment="1">
      <alignment horizontal="center"/>
    </xf>
    <xf numFmtId="0" fontId="53" fillId="0" borderId="22" xfId="0" applyFont="1" applyBorder="1" applyAlignment="1" applyProtection="1">
      <alignment horizontal="center"/>
    </xf>
    <xf numFmtId="0" fontId="53" fillId="0" borderId="27" xfId="0" applyFont="1" applyBorder="1" applyAlignment="1" applyProtection="1">
      <alignment horizontal="center"/>
    </xf>
    <xf numFmtId="0" fontId="5" fillId="0" borderId="24" xfId="0" applyFont="1" applyBorder="1" applyAlignment="1" applyProtection="1">
      <alignment horizontal="center"/>
    </xf>
    <xf numFmtId="0" fontId="0" fillId="0" borderId="22" xfId="0" applyBorder="1" applyAlignment="1">
      <alignment horizontal="center"/>
    </xf>
    <xf numFmtId="0" fontId="0" fillId="0" borderId="12" xfId="0" applyBorder="1" applyAlignment="1">
      <alignment horizontal="center"/>
    </xf>
    <xf numFmtId="0" fontId="0" fillId="0" borderId="23" xfId="0" applyBorder="1" applyAlignment="1">
      <alignment horizontal="center"/>
    </xf>
    <xf numFmtId="0" fontId="0" fillId="0" borderId="26" xfId="0" applyBorder="1" applyAlignment="1">
      <alignment horizontal="center"/>
    </xf>
    <xf numFmtId="0" fontId="0" fillId="0" borderId="9" xfId="0" applyBorder="1" applyAlignment="1">
      <alignment horizontal="right"/>
    </xf>
    <xf numFmtId="0" fontId="0" fillId="0" borderId="44" xfId="0" applyBorder="1" applyAlignment="1">
      <alignment horizontal="right"/>
    </xf>
    <xf numFmtId="0" fontId="5" fillId="0" borderId="8" xfId="0" applyFont="1" applyBorder="1" applyAlignment="1" applyProtection="1">
      <alignment horizontal="center"/>
    </xf>
    <xf numFmtId="0" fontId="5" fillId="0" borderId="61" xfId="0" applyFont="1" applyBorder="1" applyAlignment="1" applyProtection="1">
      <alignment horizontal="center"/>
    </xf>
    <xf numFmtId="0" fontId="5" fillId="0" borderId="19" xfId="0" applyFont="1" applyBorder="1" applyAlignment="1">
      <alignment horizontal="center"/>
    </xf>
    <xf numFmtId="0" fontId="17" fillId="0" borderId="23" xfId="0" applyFont="1" applyBorder="1" applyAlignment="1">
      <alignment horizontal="center"/>
    </xf>
    <xf numFmtId="0" fontId="17" fillId="0" borderId="28" xfId="0" applyFont="1" applyBorder="1" applyAlignment="1">
      <alignment horizontal="center"/>
    </xf>
    <xf numFmtId="0" fontId="0" fillId="0" borderId="26" xfId="0" applyBorder="1" applyAlignment="1">
      <alignment horizontal="right"/>
    </xf>
    <xf numFmtId="0" fontId="0" fillId="0" borderId="44" xfId="0" applyBorder="1" applyAlignment="1">
      <alignment horizontal="center"/>
    </xf>
    <xf numFmtId="0" fontId="0" fillId="0" borderId="22" xfId="0" applyBorder="1" applyAlignment="1">
      <alignment horizontal="right"/>
    </xf>
    <xf numFmtId="0" fontId="63" fillId="0" borderId="0" xfId="0" applyFont="1" applyAlignment="1">
      <alignment horizontal="center"/>
    </xf>
    <xf numFmtId="0" fontId="36" fillId="0" borderId="14" xfId="0" applyFont="1" applyBorder="1" applyAlignment="1">
      <alignment horizontal="center"/>
    </xf>
    <xf numFmtId="0" fontId="0" fillId="0" borderId="4" xfId="0" applyBorder="1" applyAlignment="1" applyProtection="1">
      <alignment horizontal="center" vertical="top"/>
    </xf>
    <xf numFmtId="0" fontId="36" fillId="0" borderId="0" xfId="0" applyFont="1" applyAlignment="1" applyProtection="1">
      <alignment horizontal="center"/>
    </xf>
    <xf numFmtId="0" fontId="0" fillId="0" borderId="10" xfId="0" applyBorder="1" applyAlignment="1">
      <alignment horizontal="center"/>
    </xf>
    <xf numFmtId="0" fontId="0" fillId="0" borderId="27" xfId="0" applyBorder="1" applyAlignment="1" applyProtection="1">
      <alignment horizontal="center"/>
    </xf>
    <xf numFmtId="0" fontId="7" fillId="0" borderId="0" xfId="0" applyFont="1" applyAlignment="1" applyProtection="1">
      <alignment horizontal="center"/>
    </xf>
    <xf numFmtId="0" fontId="72" fillId="0" borderId="0" xfId="0" applyFont="1" applyAlignment="1" applyProtection="1">
      <alignment horizontal="right"/>
      <protection locked="0"/>
    </xf>
    <xf numFmtId="0" fontId="5" fillId="0" borderId="0" xfId="0" applyFont="1" applyBorder="1" applyProtection="1"/>
    <xf numFmtId="0" fontId="5" fillId="0" borderId="0" xfId="0" applyFont="1" applyBorder="1"/>
    <xf numFmtId="0" fontId="5" fillId="0" borderId="0" xfId="0" applyFont="1" applyBorder="1" applyAlignment="1"/>
    <xf numFmtId="0" fontId="0" fillId="0" borderId="0" xfId="0" quotePrefix="1" applyAlignment="1" applyProtection="1">
      <alignment horizontal="left"/>
    </xf>
    <xf numFmtId="0" fontId="0" fillId="0" borderId="0" xfId="0" applyAlignment="1">
      <alignment horizontal="left"/>
    </xf>
    <xf numFmtId="0" fontId="48" fillId="0" borderId="14" xfId="0" applyFont="1" applyBorder="1" applyAlignment="1" applyProtection="1">
      <alignment horizontal="left"/>
    </xf>
    <xf numFmtId="0" fontId="48" fillId="0" borderId="14" xfId="0" applyFont="1" applyBorder="1" applyAlignment="1" applyProtection="1"/>
    <xf numFmtId="0" fontId="48" fillId="0" borderId="27" xfId="0" applyFont="1" applyBorder="1" applyAlignment="1" applyProtection="1">
      <alignment horizontal="left"/>
    </xf>
    <xf numFmtId="0" fontId="76" fillId="0" borderId="0" xfId="0" applyFont="1" applyAlignment="1" applyProtection="1"/>
    <xf numFmtId="0" fontId="76" fillId="0" borderId="0" xfId="0" applyFont="1" applyAlignment="1" applyProtection="1">
      <alignment horizontal="centerContinuous"/>
    </xf>
    <xf numFmtId="0" fontId="76" fillId="0" borderId="0" xfId="0" applyFont="1" applyAlignment="1" applyProtection="1">
      <alignment horizontal="left"/>
    </xf>
    <xf numFmtId="0" fontId="76" fillId="0" borderId="0" xfId="0" applyFont="1" applyProtection="1"/>
    <xf numFmtId="0" fontId="76" fillId="0" borderId="14" xfId="0" applyFont="1" applyBorder="1" applyAlignment="1" applyProtection="1">
      <alignment horizontal="left"/>
    </xf>
    <xf numFmtId="0" fontId="76" fillId="0" borderId="14" xfId="0" applyFont="1" applyBorder="1" applyProtection="1"/>
    <xf numFmtId="0" fontId="76" fillId="0" borderId="14" xfId="0" applyFont="1" applyBorder="1" applyAlignment="1" applyProtection="1">
      <alignment horizontal="centerContinuous"/>
    </xf>
    <xf numFmtId="0" fontId="76" fillId="0" borderId="11" xfId="0" applyFont="1" applyBorder="1" applyProtection="1"/>
    <xf numFmtId="0" fontId="76" fillId="0" borderId="11" xfId="0" applyFont="1" applyBorder="1" applyAlignment="1" applyProtection="1">
      <alignment horizontal="centerContinuous"/>
    </xf>
    <xf numFmtId="0" fontId="76" fillId="0" borderId="5" xfId="0" applyFont="1" applyBorder="1" applyAlignment="1" applyProtection="1">
      <alignment horizontal="left"/>
    </xf>
    <xf numFmtId="0" fontId="76" fillId="0" borderId="5" xfId="0" applyFont="1" applyBorder="1" applyProtection="1"/>
    <xf numFmtId="0" fontId="76" fillId="0" borderId="15" xfId="0" applyFont="1" applyBorder="1" applyProtection="1"/>
    <xf numFmtId="0" fontId="76" fillId="0" borderId="16" xfId="0" applyFont="1" applyBorder="1" applyProtection="1"/>
    <xf numFmtId="0" fontId="50" fillId="0" borderId="0" xfId="0" applyFont="1" applyAlignment="1" applyProtection="1">
      <alignment horizontal="left"/>
    </xf>
    <xf numFmtId="0" fontId="50" fillId="0" borderId="14" xfId="0" applyFont="1" applyBorder="1" applyAlignment="1" applyProtection="1">
      <alignment horizontal="left"/>
    </xf>
    <xf numFmtId="0" fontId="50" fillId="0" borderId="0" xfId="0" applyFont="1" applyAlignment="1" applyProtection="1"/>
    <xf numFmtId="165" fontId="5" fillId="0" borderId="14" xfId="0" applyNumberFormat="1" applyFont="1" applyBorder="1" applyAlignment="1" applyProtection="1">
      <alignment horizontal="center"/>
    </xf>
    <xf numFmtId="0" fontId="48" fillId="0" borderId="46" xfId="0" applyFont="1" applyBorder="1" applyAlignment="1" applyProtection="1">
      <alignment horizontal="left"/>
    </xf>
    <xf numFmtId="0" fontId="48" fillId="14" borderId="27" xfId="0" applyFont="1" applyFill="1" applyBorder="1" applyAlignment="1" applyProtection="1">
      <alignment horizontal="centerContinuous"/>
    </xf>
    <xf numFmtId="39" fontId="48" fillId="14" borderId="28" xfId="0" applyNumberFormat="1" applyFont="1" applyFill="1" applyBorder="1" applyAlignment="1" applyProtection="1">
      <alignment horizontal="centerContinuous"/>
    </xf>
    <xf numFmtId="37" fontId="48" fillId="14" borderId="28" xfId="0" applyNumberFormat="1" applyFont="1" applyFill="1" applyBorder="1" applyAlignment="1" applyProtection="1">
      <alignment horizontal="centerContinuous"/>
    </xf>
    <xf numFmtId="37" fontId="5" fillId="15" borderId="47" xfId="0" applyNumberFormat="1" applyFont="1" applyFill="1" applyBorder="1" applyProtection="1"/>
    <xf numFmtId="37" fontId="29" fillId="0" borderId="22" xfId="0" applyNumberFormat="1" applyFont="1" applyBorder="1" applyProtection="1">
      <protection locked="0"/>
    </xf>
    <xf numFmtId="0" fontId="5" fillId="0" borderId="5" xfId="0" applyFont="1" applyFill="1" applyBorder="1" applyAlignment="1">
      <alignment horizontal="center"/>
    </xf>
    <xf numFmtId="5" fontId="29" fillId="0" borderId="5" xfId="0" applyNumberFormat="1" applyFont="1" applyFill="1" applyBorder="1" applyProtection="1">
      <protection locked="0"/>
    </xf>
    <xf numFmtId="37" fontId="29" fillId="0" borderId="5" xfId="0" applyNumberFormat="1" applyFont="1" applyFill="1" applyBorder="1" applyProtection="1">
      <protection locked="0"/>
    </xf>
    <xf numFmtId="0" fontId="5" fillId="0" borderId="5" xfId="0" applyFont="1" applyFill="1" applyBorder="1"/>
    <xf numFmtId="0" fontId="5" fillId="0" borderId="39" xfId="0" applyFont="1" applyBorder="1" applyAlignment="1">
      <alignment horizontal="right"/>
    </xf>
    <xf numFmtId="5" fontId="29" fillId="0" borderId="22" xfId="0" applyNumberFormat="1" applyFont="1" applyBorder="1" applyProtection="1">
      <protection locked="0"/>
    </xf>
    <xf numFmtId="5" fontId="29" fillId="0" borderId="5" xfId="0" applyNumberFormat="1" applyFont="1" applyBorder="1" applyProtection="1">
      <protection locked="0"/>
    </xf>
    <xf numFmtId="0" fontId="5" fillId="0" borderId="62" xfId="0" applyFont="1" applyBorder="1"/>
    <xf numFmtId="0" fontId="0" fillId="0" borderId="3" xfId="0" applyFill="1" applyBorder="1"/>
    <xf numFmtId="0" fontId="5" fillId="0" borderId="3" xfId="0" applyFont="1" applyBorder="1" applyAlignment="1">
      <alignment horizontal="center"/>
    </xf>
    <xf numFmtId="0" fontId="5" fillId="0" borderId="20" xfId="0" applyFont="1" applyBorder="1" applyAlignment="1">
      <alignment horizontal="center"/>
    </xf>
    <xf numFmtId="0" fontId="5" fillId="0" borderId="37" xfId="0" applyFont="1" applyBorder="1" applyAlignment="1">
      <alignment horizontal="center"/>
    </xf>
    <xf numFmtId="0" fontId="5" fillId="0" borderId="21" xfId="0" applyFont="1" applyFill="1" applyBorder="1" applyAlignment="1">
      <alignment horizontal="center"/>
    </xf>
    <xf numFmtId="0" fontId="5" fillId="0" borderId="63" xfId="0" applyFont="1" applyBorder="1" applyAlignment="1">
      <alignment horizontal="center"/>
    </xf>
    <xf numFmtId="0" fontId="5" fillId="0" borderId="58" xfId="0" applyFont="1" applyBorder="1"/>
    <xf numFmtId="0" fontId="5" fillId="0" borderId="55" xfId="0" applyFont="1" applyBorder="1" applyAlignment="1">
      <alignment horizontal="center"/>
    </xf>
    <xf numFmtId="0" fontId="5" fillId="0" borderId="56" xfId="0" applyFont="1" applyBorder="1" applyAlignment="1">
      <alignment horizontal="center"/>
    </xf>
    <xf numFmtId="5" fontId="29" fillId="0" borderId="58" xfId="0" applyNumberFormat="1" applyFont="1" applyBorder="1" applyProtection="1">
      <protection locked="0"/>
    </xf>
    <xf numFmtId="37" fontId="29" fillId="0" borderId="55" xfId="0" applyNumberFormat="1" applyFont="1" applyBorder="1" applyProtection="1">
      <protection locked="0"/>
    </xf>
    <xf numFmtId="37" fontId="29" fillId="0" borderId="56" xfId="0" applyNumberFormat="1" applyFont="1" applyBorder="1" applyProtection="1">
      <protection locked="0"/>
    </xf>
    <xf numFmtId="5" fontId="5" fillId="0" borderId="64" xfId="0" applyNumberFormat="1" applyFont="1" applyBorder="1" applyProtection="1"/>
    <xf numFmtId="37" fontId="29" fillId="0" borderId="58" xfId="0" applyNumberFormat="1" applyFont="1" applyBorder="1" applyProtection="1">
      <protection locked="0"/>
    </xf>
    <xf numFmtId="5" fontId="5" fillId="0" borderId="64" xfId="0" applyNumberFormat="1" applyFont="1" applyFill="1" applyBorder="1" applyProtection="1"/>
    <xf numFmtId="37" fontId="29" fillId="0" borderId="58" xfId="0" applyNumberFormat="1" applyFont="1" applyFill="1" applyBorder="1" applyProtection="1">
      <protection locked="0"/>
    </xf>
    <xf numFmtId="37" fontId="29" fillId="0" borderId="55" xfId="0" applyNumberFormat="1" applyFont="1" applyFill="1" applyBorder="1" applyProtection="1">
      <protection locked="0"/>
    </xf>
    <xf numFmtId="37" fontId="29" fillId="0" borderId="56" xfId="0" applyNumberFormat="1" applyFont="1" applyFill="1" applyBorder="1" applyProtection="1">
      <protection locked="0"/>
    </xf>
    <xf numFmtId="0" fontId="5" fillId="15" borderId="47" xfId="0" applyFont="1" applyFill="1" applyBorder="1" applyProtection="1"/>
    <xf numFmtId="0" fontId="5" fillId="15" borderId="34" xfId="0" applyFont="1" applyFill="1" applyBorder="1" applyProtection="1"/>
    <xf numFmtId="37" fontId="5" fillId="15" borderId="34" xfId="0" applyNumberFormat="1" applyFont="1" applyFill="1" applyBorder="1" applyProtection="1"/>
    <xf numFmtId="0" fontId="5" fillId="0" borderId="6" xfId="0" applyFont="1" applyBorder="1" applyAlignment="1" applyProtection="1">
      <alignment horizontal="left"/>
    </xf>
    <xf numFmtId="0" fontId="5" fillId="0" borderId="7" xfId="0" applyFont="1" applyBorder="1" applyAlignment="1" applyProtection="1">
      <alignment horizontal="left"/>
    </xf>
    <xf numFmtId="0" fontId="5" fillId="0" borderId="4" xfId="0" applyFont="1" applyBorder="1" applyAlignment="1" applyProtection="1">
      <alignment horizontal="left"/>
    </xf>
    <xf numFmtId="0" fontId="5" fillId="0" borderId="13" xfId="0" applyFont="1" applyBorder="1" applyAlignment="1" applyProtection="1">
      <alignment horizontal="left"/>
    </xf>
    <xf numFmtId="0" fontId="5" fillId="0" borderId="18" xfId="0" applyFont="1" applyBorder="1" applyAlignment="1" applyProtection="1">
      <alignment horizontal="center"/>
    </xf>
    <xf numFmtId="0" fontId="5" fillId="0" borderId="47" xfId="0" applyFont="1" applyBorder="1" applyAlignment="1" applyProtection="1">
      <alignment horizontal="center"/>
    </xf>
    <xf numFmtId="0" fontId="5" fillId="0" borderId="46" xfId="0" applyFont="1" applyBorder="1" applyAlignment="1">
      <alignment horizontal="center"/>
    </xf>
    <xf numFmtId="0" fontId="5" fillId="16" borderId="22" xfId="0" applyFont="1" applyFill="1" applyBorder="1"/>
    <xf numFmtId="0" fontId="5" fillId="16" borderId="23" xfId="0" applyFont="1" applyFill="1" applyBorder="1"/>
    <xf numFmtId="37" fontId="5" fillId="16" borderId="22" xfId="0" applyNumberFormat="1" applyFont="1" applyFill="1" applyBorder="1" applyProtection="1"/>
    <xf numFmtId="37" fontId="5" fillId="16" borderId="23" xfId="0" applyNumberFormat="1" applyFont="1" applyFill="1" applyBorder="1" applyProtection="1"/>
    <xf numFmtId="0" fontId="5" fillId="0" borderId="2" xfId="0" applyFont="1" applyBorder="1" applyAlignment="1" applyProtection="1">
      <alignment horizontal="left"/>
    </xf>
    <xf numFmtId="0" fontId="5" fillId="0" borderId="25" xfId="0" applyFont="1" applyBorder="1" applyAlignment="1" applyProtection="1">
      <alignment horizontal="centerContinuous"/>
    </xf>
    <xf numFmtId="166" fontId="5" fillId="0" borderId="5" xfId="0" applyNumberFormat="1" applyFont="1" applyBorder="1" applyProtection="1"/>
    <xf numFmtId="167" fontId="5" fillId="0" borderId="5" xfId="0" applyNumberFormat="1" applyFont="1" applyBorder="1" applyProtection="1"/>
    <xf numFmtId="167" fontId="5" fillId="0" borderId="36" xfId="0" applyNumberFormat="1" applyFont="1" applyBorder="1" applyProtection="1"/>
    <xf numFmtId="0" fontId="6" fillId="0" borderId="0" xfId="0" applyFont="1" applyBorder="1" applyAlignment="1" applyProtection="1">
      <alignment horizontal="centerContinuous"/>
    </xf>
    <xf numFmtId="49" fontId="53" fillId="0" borderId="0" xfId="0" applyNumberFormat="1" applyFont="1" applyBorder="1" applyProtection="1"/>
    <xf numFmtId="0" fontId="53" fillId="0" borderId="0" xfId="0" applyFont="1" applyBorder="1" applyProtection="1"/>
    <xf numFmtId="0" fontId="5" fillId="0" borderId="0" xfId="0" applyFont="1" applyBorder="1" applyAlignment="1" applyProtection="1">
      <alignment horizontal="centerContinuous"/>
    </xf>
    <xf numFmtId="0" fontId="0" fillId="0" borderId="14" xfId="0" applyBorder="1" applyAlignment="1">
      <alignment horizontal="left"/>
    </xf>
    <xf numFmtId="0" fontId="0" fillId="0" borderId="4" xfId="0" applyBorder="1" applyAlignment="1">
      <alignment horizontal="left"/>
    </xf>
    <xf numFmtId="0" fontId="5" fillId="0" borderId="11" xfId="0" applyFont="1" applyBorder="1" applyAlignment="1">
      <alignment horizontal="left"/>
    </xf>
    <xf numFmtId="37" fontId="56" fillId="0" borderId="11" xfId="0" applyNumberFormat="1" applyFont="1" applyBorder="1" applyProtection="1">
      <protection locked="0"/>
    </xf>
    <xf numFmtId="0" fontId="5" fillId="0" borderId="22" xfId="0" applyFont="1" applyBorder="1" applyAlignment="1">
      <alignment horizontal="left"/>
    </xf>
    <xf numFmtId="0" fontId="5" fillId="0" borderId="19" xfId="0" applyFont="1" applyBorder="1" applyAlignment="1">
      <alignment horizontal="right"/>
    </xf>
    <xf numFmtId="5" fontId="5" fillId="0" borderId="36" xfId="0" applyNumberFormat="1" applyFont="1" applyBorder="1" applyProtection="1"/>
    <xf numFmtId="0" fontId="5" fillId="0" borderId="2" xfId="0" applyFont="1" applyBorder="1" applyAlignment="1" applyProtection="1">
      <alignment horizontal="center"/>
    </xf>
    <xf numFmtId="0" fontId="8" fillId="0" borderId="4" xfId="0" applyFont="1" applyBorder="1" applyProtection="1"/>
    <xf numFmtId="0" fontId="0" fillId="0" borderId="0" xfId="0" applyBorder="1"/>
    <xf numFmtId="0" fontId="0" fillId="0" borderId="65" xfId="0" applyBorder="1"/>
    <xf numFmtId="0" fontId="5" fillId="0" borderId="20" xfId="0" applyFont="1" applyBorder="1" applyAlignment="1" applyProtection="1">
      <alignment horizontal="center"/>
    </xf>
    <xf numFmtId="0" fontId="5" fillId="0" borderId="32" xfId="0" applyFont="1" applyBorder="1" applyProtection="1"/>
    <xf numFmtId="0" fontId="70" fillId="0" borderId="0" xfId="0" applyFont="1" applyAlignment="1" applyProtection="1">
      <alignment horizontal="left" vertical="top"/>
    </xf>
    <xf numFmtId="0" fontId="5" fillId="0" borderId="33" xfId="0" applyFont="1" applyBorder="1" applyAlignment="1" applyProtection="1">
      <alignment horizontal="centerContinuous"/>
    </xf>
    <xf numFmtId="172" fontId="5" fillId="0" borderId="0" xfId="0" applyNumberFormat="1" applyFont="1" applyProtection="1"/>
    <xf numFmtId="172" fontId="5" fillId="0" borderId="11" xfId="0" applyNumberFormat="1" applyFont="1" applyBorder="1" applyProtection="1"/>
    <xf numFmtId="0" fontId="8" fillId="0" borderId="12" xfId="0" applyFont="1" applyBorder="1" applyAlignment="1" applyProtection="1">
      <alignment horizontal="left"/>
    </xf>
    <xf numFmtId="172" fontId="5" fillId="10" borderId="35" xfId="0" applyNumberFormat="1" applyFont="1" applyFill="1" applyBorder="1" applyProtection="1"/>
    <xf numFmtId="0" fontId="0" fillId="0" borderId="66" xfId="0" applyBorder="1"/>
    <xf numFmtId="0" fontId="0" fillId="0" borderId="67" xfId="0" applyBorder="1"/>
    <xf numFmtId="0" fontId="0" fillId="0" borderId="68" xfId="0" applyBorder="1"/>
    <xf numFmtId="0" fontId="6" fillId="0" borderId="69" xfId="0" applyFont="1" applyBorder="1" applyAlignment="1">
      <alignment horizontal="centerContinuous"/>
    </xf>
    <xf numFmtId="0" fontId="0" fillId="0" borderId="70" xfId="0" applyBorder="1"/>
    <xf numFmtId="0" fontId="15" fillId="0" borderId="69" xfId="0" applyFont="1" applyBorder="1"/>
    <xf numFmtId="0" fontId="5" fillId="0" borderId="0" xfId="0" applyFont="1" applyBorder="1" applyAlignment="1">
      <alignment horizontal="left" vertical="center" wrapText="1"/>
    </xf>
    <xf numFmtId="0" fontId="5" fillId="0" borderId="69" xfId="0" applyFont="1" applyBorder="1" applyAlignment="1">
      <alignment vertical="top"/>
    </xf>
    <xf numFmtId="0" fontId="5" fillId="0" borderId="69" xfId="0" applyFont="1" applyBorder="1"/>
    <xf numFmtId="0" fontId="0" fillId="0" borderId="69" xfId="0" applyBorder="1"/>
    <xf numFmtId="0" fontId="0" fillId="0" borderId="71" xfId="0" applyBorder="1"/>
    <xf numFmtId="0" fontId="0" fillId="0" borderId="72" xfId="0" applyBorder="1"/>
    <xf numFmtId="0" fontId="29" fillId="0" borderId="9" xfId="0" applyFont="1" applyBorder="1" applyAlignment="1" applyProtection="1">
      <alignment horizontal="right"/>
      <protection locked="0"/>
    </xf>
    <xf numFmtId="0" fontId="5" fillId="0" borderId="12" xfId="0" applyFont="1" applyBorder="1" applyAlignment="1">
      <alignment horizontal="right"/>
    </xf>
    <xf numFmtId="0" fontId="29" fillId="0" borderId="12" xfId="0" applyFont="1" applyBorder="1" applyAlignment="1" applyProtection="1">
      <alignment horizontal="right"/>
      <protection locked="0"/>
    </xf>
    <xf numFmtId="5" fontId="29" fillId="0" borderId="39" xfId="0" applyNumberFormat="1" applyFont="1" applyBorder="1" applyAlignment="1" applyProtection="1">
      <alignment horizontal="right"/>
      <protection locked="0"/>
    </xf>
    <xf numFmtId="5" fontId="29" fillId="0" borderId="44" xfId="0" applyNumberFormat="1" applyFont="1" applyBorder="1" applyAlignment="1" applyProtection="1">
      <alignment horizontal="right"/>
      <protection locked="0"/>
    </xf>
    <xf numFmtId="0" fontId="48" fillId="0" borderId="4" xfId="0" applyFont="1" applyBorder="1" applyAlignment="1" applyProtection="1">
      <alignment horizontal="left"/>
    </xf>
    <xf numFmtId="0" fontId="48" fillId="0" borderId="13" xfId="0" applyFont="1" applyBorder="1" applyAlignment="1" applyProtection="1">
      <alignment horizontal="left"/>
    </xf>
    <xf numFmtId="0" fontId="48" fillId="0" borderId="7" xfId="0" applyFont="1" applyBorder="1" applyAlignment="1" applyProtection="1">
      <alignment horizontal="left"/>
    </xf>
    <xf numFmtId="37" fontId="48" fillId="0" borderId="28" xfId="0" applyNumberFormat="1" applyFont="1" applyBorder="1" applyAlignment="1" applyProtection="1">
      <protection locked="0"/>
    </xf>
    <xf numFmtId="37" fontId="48" fillId="0" borderId="15" xfId="0" applyNumberFormat="1" applyFont="1" applyBorder="1" applyAlignment="1" applyProtection="1">
      <protection locked="0"/>
    </xf>
    <xf numFmtId="5" fontId="48" fillId="0" borderId="27" xfId="0" applyNumberFormat="1" applyFont="1" applyBorder="1" applyAlignment="1" applyProtection="1"/>
    <xf numFmtId="5" fontId="48" fillId="0" borderId="15" xfId="0" applyNumberFormat="1" applyFont="1" applyBorder="1" applyAlignment="1" applyProtection="1">
      <protection locked="0"/>
    </xf>
    <xf numFmtId="37" fontId="48" fillId="0" borderId="26" xfId="0" applyNumberFormat="1" applyFont="1" applyBorder="1" applyAlignment="1" applyProtection="1"/>
    <xf numFmtId="37" fontId="48" fillId="0" borderId="27" xfId="0" applyNumberFormat="1" applyFont="1" applyBorder="1" applyAlignment="1" applyProtection="1"/>
    <xf numFmtId="37" fontId="48" fillId="0" borderId="30" xfId="0" applyNumberFormat="1" applyFont="1" applyBorder="1" applyAlignment="1" applyProtection="1">
      <protection locked="0"/>
    </xf>
    <xf numFmtId="37" fontId="48" fillId="0" borderId="28" xfId="0" applyNumberFormat="1" applyFont="1" applyBorder="1" applyAlignment="1" applyProtection="1"/>
    <xf numFmtId="37" fontId="48" fillId="0" borderId="30" xfId="0" applyNumberFormat="1" applyFont="1" applyBorder="1" applyAlignment="1" applyProtection="1"/>
    <xf numFmtId="37" fontId="48" fillId="0" borderId="15" xfId="0" applyNumberFormat="1" applyFont="1" applyBorder="1" applyAlignment="1" applyProtection="1"/>
    <xf numFmtId="5" fontId="48" fillId="0" borderId="28" xfId="0" applyNumberFormat="1" applyFont="1" applyBorder="1" applyAlignment="1" applyProtection="1"/>
    <xf numFmtId="0" fontId="0" fillId="0" borderId="21" xfId="0" applyBorder="1" applyAlignment="1" applyProtection="1"/>
    <xf numFmtId="0" fontId="20" fillId="0" borderId="0" xfId="0" applyFont="1" applyBorder="1" applyProtection="1">
      <protection locked="0"/>
    </xf>
    <xf numFmtId="0" fontId="20" fillId="0" borderId="0" xfId="0" applyFont="1" applyAlignment="1" applyProtection="1">
      <alignment horizontal="left"/>
      <protection locked="0"/>
    </xf>
    <xf numFmtId="0" fontId="38" fillId="0" borderId="0" xfId="0" applyFont="1" applyAlignment="1" applyProtection="1">
      <alignment horizontal="right"/>
    </xf>
    <xf numFmtId="0" fontId="16" fillId="17" borderId="0" xfId="0" applyFont="1" applyFill="1" applyAlignment="1">
      <alignment horizontal="centerContinuous"/>
    </xf>
    <xf numFmtId="5" fontId="48" fillId="0" borderId="15" xfId="0" applyNumberFormat="1" applyFont="1" applyBorder="1" applyAlignment="1" applyProtection="1"/>
    <xf numFmtId="5" fontId="48" fillId="0" borderId="14" xfId="0" applyNumberFormat="1" applyFont="1" applyBorder="1" applyAlignment="1" applyProtection="1"/>
    <xf numFmtId="37" fontId="48" fillId="0" borderId="14" xfId="0" applyNumberFormat="1" applyFont="1" applyBorder="1" applyAlignment="1" applyProtection="1"/>
    <xf numFmtId="0" fontId="0" fillId="0" borderId="18" xfId="0" applyBorder="1" applyAlignment="1" applyProtection="1"/>
    <xf numFmtId="0" fontId="48" fillId="0" borderId="0" xfId="0" applyFont="1" applyBorder="1" applyAlignment="1" applyProtection="1">
      <alignment horizontal="center"/>
    </xf>
    <xf numFmtId="0" fontId="5" fillId="0" borderId="73" xfId="0" applyFont="1" applyBorder="1" applyAlignment="1" applyProtection="1">
      <alignment horizontal="center"/>
    </xf>
    <xf numFmtId="0" fontId="5" fillId="0" borderId="62" xfId="0" applyFont="1" applyBorder="1" applyProtection="1"/>
    <xf numFmtId="0" fontId="0" fillId="0" borderId="0" xfId="0" applyAlignment="1"/>
    <xf numFmtId="3" fontId="5" fillId="0" borderId="37" xfId="0" applyNumberFormat="1" applyFont="1" applyBorder="1"/>
    <xf numFmtId="3" fontId="5" fillId="0" borderId="32" xfId="0" applyNumberFormat="1" applyFont="1" applyBorder="1"/>
    <xf numFmtId="38" fontId="5" fillId="0" borderId="5" xfId="0" applyNumberFormat="1" applyFont="1" applyBorder="1" applyAlignment="1" applyProtection="1"/>
    <xf numFmtId="0" fontId="15" fillId="0" borderId="0" xfId="0" applyFont="1" applyAlignment="1">
      <alignment horizontal="left"/>
    </xf>
    <xf numFmtId="0" fontId="17" fillId="0" borderId="0" xfId="0" applyFont="1" applyAlignment="1"/>
    <xf numFmtId="14" fontId="21" fillId="3" borderId="0" xfId="0" applyNumberFormat="1" applyFont="1" applyFill="1" applyProtection="1">
      <protection locked="0"/>
    </xf>
    <xf numFmtId="15" fontId="20" fillId="4" borderId="0" xfId="0" applyNumberFormat="1" applyFont="1" applyFill="1" applyProtection="1">
      <protection locked="0"/>
    </xf>
    <xf numFmtId="175" fontId="28" fillId="0" borderId="0" xfId="0" applyNumberFormat="1" applyFont="1" applyAlignment="1" applyProtection="1">
      <alignment horizontal="left"/>
      <protection locked="0"/>
    </xf>
    <xf numFmtId="22" fontId="15" fillId="4" borderId="0" xfId="0" applyNumberFormat="1" applyFont="1" applyFill="1"/>
    <xf numFmtId="15" fontId="0" fillId="0" borderId="0" xfId="0" applyNumberFormat="1"/>
    <xf numFmtId="175" fontId="0" fillId="0" borderId="0" xfId="0" applyNumberFormat="1"/>
    <xf numFmtId="49" fontId="15" fillId="4" borderId="0" xfId="0" applyNumberFormat="1" applyFont="1" applyFill="1"/>
    <xf numFmtId="0" fontId="0" fillId="0" borderId="0" xfId="0" applyAlignment="1" applyProtection="1"/>
    <xf numFmtId="0" fontId="77" fillId="0" borderId="0" xfId="0" applyFont="1"/>
    <xf numFmtId="0" fontId="5" fillId="0" borderId="0" xfId="0" quotePrefix="1" applyFont="1" applyAlignment="1" applyProtection="1">
      <alignment horizontal="left"/>
    </xf>
    <xf numFmtId="37" fontId="5" fillId="0" borderId="11" xfId="0" quotePrefix="1" applyNumberFormat="1" applyFont="1" applyBorder="1" applyAlignment="1" applyProtection="1">
      <alignment horizontal="center"/>
    </xf>
    <xf numFmtId="37" fontId="20" fillId="0" borderId="29" xfId="0" applyNumberFormat="1" applyFont="1" applyBorder="1" applyAlignment="1" applyProtection="1">
      <alignment horizontal="center"/>
      <protection locked="0"/>
    </xf>
    <xf numFmtId="0" fontId="17" fillId="0" borderId="0" xfId="0" applyFont="1" applyAlignment="1">
      <alignment horizontal="center"/>
    </xf>
    <xf numFmtId="0" fontId="0" fillId="0" borderId="0" xfId="0" quotePrefix="1" applyAlignment="1" applyProtection="1">
      <alignment horizontal="center"/>
    </xf>
    <xf numFmtId="5" fontId="0" fillId="0" borderId="12" xfId="0" quotePrefix="1" applyNumberFormat="1" applyBorder="1" applyAlignment="1" applyProtection="1">
      <alignment horizontal="center"/>
    </xf>
    <xf numFmtId="0" fontId="0" fillId="0" borderId="12" xfId="0" quotePrefix="1" applyBorder="1" applyAlignment="1">
      <alignment horizontal="center"/>
    </xf>
    <xf numFmtId="0" fontId="0" fillId="0" borderId="5" xfId="0" quotePrefix="1" applyBorder="1" applyAlignment="1" applyProtection="1">
      <alignment horizontal="center"/>
    </xf>
    <xf numFmtId="0" fontId="48" fillId="0" borderId="0" xfId="0" quotePrefix="1" applyFont="1" applyAlignment="1" applyProtection="1">
      <alignment horizontal="left"/>
    </xf>
    <xf numFmtId="0" fontId="5" fillId="0" borderId="0" xfId="0" quotePrefix="1" applyFont="1" applyAlignment="1" applyProtection="1">
      <alignment horizontal="center"/>
    </xf>
    <xf numFmtId="0" fontId="5" fillId="0" borderId="0" xfId="0" quotePrefix="1" applyFont="1" applyAlignment="1">
      <alignment horizontal="center"/>
    </xf>
    <xf numFmtId="0" fontId="5" fillId="0" borderId="46" xfId="0" quotePrefix="1" applyFont="1" applyBorder="1" applyAlignment="1" applyProtection="1">
      <alignment horizontal="center"/>
    </xf>
    <xf numFmtId="0" fontId="78" fillId="0" borderId="0" xfId="0" applyFont="1"/>
    <xf numFmtId="0" fontId="0" fillId="0" borderId="22" xfId="0" quotePrefix="1" applyBorder="1" applyAlignment="1">
      <alignment horizontal="center"/>
    </xf>
    <xf numFmtId="0" fontId="0" fillId="0" borderId="12" xfId="0" quotePrefix="1" applyBorder="1" applyAlignment="1">
      <alignment horizontal="left"/>
    </xf>
    <xf numFmtId="0" fontId="22" fillId="0" borderId="0" xfId="0" quotePrefix="1" applyFont="1" applyAlignment="1" applyProtection="1">
      <alignment horizontal="left"/>
    </xf>
    <xf numFmtId="0" fontId="22" fillId="0" borderId="0" xfId="0" applyFont="1" applyProtection="1"/>
    <xf numFmtId="0" fontId="8" fillId="0" borderId="0" xfId="0" applyFont="1" applyAlignment="1" applyProtection="1">
      <alignment horizontal="left"/>
    </xf>
    <xf numFmtId="0" fontId="8" fillId="0" borderId="0" xfId="0" quotePrefix="1" applyFont="1" applyAlignment="1" applyProtection="1">
      <alignment horizontal="left"/>
    </xf>
    <xf numFmtId="5" fontId="5" fillId="0" borderId="12" xfId="0" quotePrefix="1" applyNumberFormat="1" applyFont="1" applyBorder="1" applyAlignment="1" applyProtection="1">
      <alignment horizontal="left"/>
    </xf>
    <xf numFmtId="0" fontId="5" fillId="0" borderId="12" xfId="0" quotePrefix="1" applyFont="1" applyBorder="1" applyAlignment="1" applyProtection="1">
      <alignment horizontal="left"/>
    </xf>
    <xf numFmtId="0" fontId="20" fillId="0" borderId="0" xfId="0" quotePrefix="1" applyFont="1" applyAlignment="1" applyProtection="1">
      <alignment horizontal="left"/>
      <protection locked="0"/>
    </xf>
    <xf numFmtId="14" fontId="20" fillId="0" borderId="14" xfId="0" applyNumberFormat="1" applyFont="1" applyBorder="1" applyProtection="1">
      <protection locked="0"/>
    </xf>
    <xf numFmtId="0" fontId="79" fillId="0" borderId="0" xfId="0" applyFont="1" applyAlignment="1">
      <alignment horizontal="center"/>
    </xf>
    <xf numFmtId="38" fontId="0" fillId="0" borderId="0" xfId="0" applyNumberFormat="1"/>
    <xf numFmtId="176" fontId="0" fillId="0" borderId="46" xfId="2" applyNumberFormat="1" applyFont="1" applyBorder="1" applyProtection="1"/>
    <xf numFmtId="0" fontId="0" fillId="0" borderId="14" xfId="0" quotePrefix="1" applyBorder="1" applyAlignment="1">
      <alignment horizontal="left"/>
    </xf>
    <xf numFmtId="172" fontId="5" fillId="0" borderId="26" xfId="0" applyNumberFormat="1" applyFont="1" applyBorder="1" applyProtection="1"/>
    <xf numFmtId="37" fontId="0" fillId="0" borderId="0" xfId="0" applyNumberFormat="1"/>
    <xf numFmtId="0" fontId="5" fillId="0" borderId="11" xfId="0" quotePrefix="1" applyFont="1" applyBorder="1" applyAlignment="1">
      <alignment horizontal="left"/>
    </xf>
    <xf numFmtId="172" fontId="5" fillId="0" borderId="0" xfId="0" applyNumberFormat="1" applyFont="1" applyFill="1" applyProtection="1"/>
    <xf numFmtId="37" fontId="5" fillId="0" borderId="12" xfId="0" applyNumberFormat="1" applyFont="1" applyFill="1" applyBorder="1" applyProtection="1"/>
    <xf numFmtId="37" fontId="5" fillId="0" borderId="0" xfId="0" applyNumberFormat="1" applyFont="1" applyFill="1" applyProtection="1"/>
    <xf numFmtId="172" fontId="5" fillId="0" borderId="11" xfId="0" applyNumberFormat="1" applyFont="1" applyFill="1" applyBorder="1" applyProtection="1"/>
    <xf numFmtId="37" fontId="5" fillId="0" borderId="11" xfId="0" applyNumberFormat="1" applyFont="1" applyFill="1" applyBorder="1" applyProtection="1"/>
    <xf numFmtId="0" fontId="5" fillId="0" borderId="1" xfId="0" applyFont="1" applyFill="1" applyBorder="1" applyProtection="1"/>
    <xf numFmtId="0" fontId="5" fillId="0" borderId="2" xfId="0" applyFont="1" applyFill="1" applyBorder="1" applyProtection="1"/>
    <xf numFmtId="0" fontId="5" fillId="0" borderId="3" xfId="0" applyFont="1" applyFill="1" applyBorder="1" applyProtection="1"/>
    <xf numFmtId="0" fontId="6" fillId="0" borderId="4" xfId="0" applyFont="1" applyFill="1" applyBorder="1" applyAlignment="1" applyProtection="1">
      <alignment horizontal="centerContinuous"/>
    </xf>
    <xf numFmtId="0" fontId="5" fillId="0" borderId="0" xfId="0" applyFont="1" applyFill="1" applyAlignment="1" applyProtection="1">
      <alignment horizontal="centerContinuous"/>
    </xf>
    <xf numFmtId="0" fontId="5" fillId="0" borderId="5" xfId="0" applyFont="1" applyFill="1" applyBorder="1" applyAlignment="1" applyProtection="1">
      <alignment horizontal="centerContinuous"/>
    </xf>
    <xf numFmtId="0" fontId="5" fillId="0" borderId="13" xfId="0" applyFont="1" applyFill="1" applyBorder="1" applyAlignment="1" applyProtection="1">
      <alignment horizontal="centerContinuous"/>
    </xf>
    <xf numFmtId="0" fontId="48" fillId="0" borderId="14" xfId="0" applyFont="1" applyFill="1" applyBorder="1" applyProtection="1"/>
    <xf numFmtId="0" fontId="5" fillId="0" borderId="16" xfId="0" applyFont="1" applyFill="1" applyBorder="1" applyProtection="1"/>
    <xf numFmtId="0" fontId="5" fillId="0" borderId="4" xfId="0" applyFont="1" applyFill="1" applyBorder="1" applyAlignment="1" applyProtection="1">
      <alignment horizontal="centerContinuous"/>
    </xf>
    <xf numFmtId="0" fontId="5" fillId="0" borderId="12" xfId="0" applyFont="1" applyFill="1" applyBorder="1" applyAlignment="1" applyProtection="1">
      <alignment horizontal="center" vertical="center"/>
    </xf>
    <xf numFmtId="0" fontId="5" fillId="0" borderId="0" xfId="0" applyFont="1" applyFill="1" applyProtection="1"/>
    <xf numFmtId="0" fontId="5" fillId="0" borderId="23" xfId="0" applyFont="1" applyFill="1" applyBorder="1" applyProtection="1"/>
    <xf numFmtId="0" fontId="48" fillId="0" borderId="26" xfId="0" applyFont="1" applyFill="1" applyBorder="1" applyAlignment="1" applyProtection="1">
      <alignment horizontal="center" vertical="center"/>
    </xf>
    <xf numFmtId="0" fontId="5" fillId="0" borderId="27" xfId="0" applyFont="1" applyFill="1" applyBorder="1" applyAlignment="1" applyProtection="1">
      <alignment horizontal="centerContinuous"/>
    </xf>
    <xf numFmtId="0" fontId="5" fillId="0" borderId="28" xfId="0" applyFont="1" applyFill="1" applyBorder="1" applyAlignment="1" applyProtection="1">
      <alignment horizontal="center"/>
    </xf>
    <xf numFmtId="0" fontId="5" fillId="0" borderId="4" xfId="0" applyFont="1" applyFill="1" applyBorder="1" applyProtection="1"/>
    <xf numFmtId="0" fontId="5" fillId="0" borderId="12" xfId="0" applyFont="1" applyFill="1" applyBorder="1" applyAlignment="1" applyProtection="1">
      <alignment horizontal="center"/>
    </xf>
    <xf numFmtId="0" fontId="5" fillId="0" borderId="23" xfId="0" applyFont="1" applyFill="1" applyBorder="1" applyAlignment="1" applyProtection="1">
      <alignment horizontal="center"/>
    </xf>
    <xf numFmtId="0" fontId="5" fillId="0" borderId="12" xfId="0" applyFont="1" applyFill="1" applyBorder="1" applyProtection="1"/>
    <xf numFmtId="0" fontId="48" fillId="0" borderId="12" xfId="0" applyFont="1" applyFill="1" applyBorder="1" applyAlignment="1" applyProtection="1">
      <alignment horizontal="center" vertical="center"/>
    </xf>
    <xf numFmtId="0" fontId="5" fillId="0" borderId="22" xfId="0" applyFont="1" applyFill="1" applyBorder="1" applyProtection="1"/>
    <xf numFmtId="0" fontId="5" fillId="0" borderId="0" xfId="0" applyFont="1" applyFill="1"/>
    <xf numFmtId="0" fontId="0" fillId="0" borderId="0" xfId="0" applyFill="1"/>
    <xf numFmtId="0" fontId="48" fillId="0" borderId="1" xfId="0" applyFont="1" applyFill="1" applyBorder="1"/>
    <xf numFmtId="0" fontId="48" fillId="0" borderId="2" xfId="0" applyFont="1" applyFill="1" applyBorder="1"/>
    <xf numFmtId="0" fontId="48" fillId="0" borderId="3" xfId="0" applyFont="1" applyFill="1" applyBorder="1"/>
    <xf numFmtId="0" fontId="54" fillId="0" borderId="0" xfId="0" applyFont="1" applyFill="1"/>
    <xf numFmtId="0" fontId="49" fillId="0" borderId="4" xfId="0" applyFont="1" applyFill="1" applyBorder="1" applyAlignment="1">
      <alignment horizontal="centerContinuous"/>
    </xf>
    <xf numFmtId="0" fontId="48" fillId="0" borderId="0" xfId="0" applyFont="1" applyFill="1" applyAlignment="1">
      <alignment horizontal="centerContinuous"/>
    </xf>
    <xf numFmtId="0" fontId="5" fillId="0" borderId="0" xfId="0" applyFont="1" applyFill="1" applyAlignment="1">
      <alignment horizontal="centerContinuous"/>
    </xf>
    <xf numFmtId="0" fontId="49" fillId="0" borderId="0" xfId="0" applyFont="1" applyFill="1" applyAlignment="1">
      <alignment horizontal="centerContinuous"/>
    </xf>
    <xf numFmtId="0" fontId="48" fillId="0" borderId="5" xfId="0" applyFont="1" applyFill="1" applyBorder="1" applyAlignment="1">
      <alignment horizontal="centerContinuous"/>
    </xf>
    <xf numFmtId="0" fontId="48" fillId="0" borderId="4" xfId="0" applyFont="1" applyFill="1" applyBorder="1"/>
    <xf numFmtId="0" fontId="48" fillId="0" borderId="0" xfId="0" applyFont="1" applyFill="1"/>
    <xf numFmtId="0" fontId="48" fillId="0" borderId="5" xfId="0" applyFont="1" applyFill="1" applyBorder="1"/>
    <xf numFmtId="0" fontId="48" fillId="0" borderId="38" xfId="0" applyFont="1" applyFill="1" applyBorder="1"/>
    <xf numFmtId="0" fontId="48" fillId="0" borderId="8" xfId="0" applyFont="1" applyFill="1" applyBorder="1"/>
    <xf numFmtId="0" fontId="48" fillId="0" borderId="10" xfId="0" applyFont="1" applyFill="1" applyBorder="1"/>
    <xf numFmtId="0" fontId="48" fillId="0" borderId="29" xfId="0" applyFont="1" applyFill="1" applyBorder="1" applyAlignment="1">
      <alignment horizontal="center"/>
    </xf>
    <xf numFmtId="0" fontId="48" fillId="0" borderId="11" xfId="0" applyFont="1" applyFill="1" applyBorder="1" applyAlignment="1">
      <alignment horizontal="center"/>
    </xf>
    <xf numFmtId="0" fontId="5" fillId="0" borderId="11" xfId="0" applyFont="1" applyFill="1" applyBorder="1" applyAlignment="1">
      <alignment horizontal="center"/>
    </xf>
    <xf numFmtId="0" fontId="48" fillId="0" borderId="5" xfId="0" applyFont="1" applyFill="1" applyBorder="1" applyAlignment="1">
      <alignment horizontal="center"/>
    </xf>
    <xf numFmtId="0" fontId="54" fillId="0" borderId="0" xfId="0" applyFont="1" applyFill="1" applyAlignment="1">
      <alignment horizontal="center"/>
    </xf>
    <xf numFmtId="0" fontId="48" fillId="0" borderId="29" xfId="0" applyFont="1" applyFill="1" applyBorder="1"/>
    <xf numFmtId="0" fontId="48" fillId="0" borderId="11" xfId="0" quotePrefix="1" applyFont="1" applyFill="1" applyBorder="1" applyAlignment="1">
      <alignment horizontal="center"/>
    </xf>
    <xf numFmtId="0" fontId="48" fillId="0" borderId="38" xfId="0" applyFont="1" applyFill="1" applyBorder="1" applyAlignment="1">
      <alignment horizontal="center"/>
    </xf>
    <xf numFmtId="0" fontId="48" fillId="0" borderId="11" xfId="0" applyFont="1" applyFill="1" applyBorder="1"/>
    <xf numFmtId="171" fontId="48" fillId="0" borderId="11" xfId="0" applyNumberFormat="1" applyFont="1" applyFill="1" applyBorder="1" applyProtection="1"/>
    <xf numFmtId="0" fontId="48" fillId="0" borderId="31" xfId="0" applyFont="1" applyFill="1" applyBorder="1" applyAlignment="1">
      <alignment horizontal="center"/>
    </xf>
    <xf numFmtId="171" fontId="48" fillId="0" borderId="19" xfId="0" applyNumberFormat="1" applyFont="1" applyFill="1" applyBorder="1" applyProtection="1"/>
    <xf numFmtId="0" fontId="48" fillId="0" borderId="19" xfId="0" applyFont="1" applyFill="1" applyBorder="1"/>
    <xf numFmtId="0" fontId="48" fillId="0" borderId="21" xfId="0" applyFont="1" applyFill="1" applyBorder="1"/>
    <xf numFmtId="0" fontId="48" fillId="0" borderId="0" xfId="0" applyFont="1" applyFill="1" applyAlignment="1">
      <alignment horizontal="center"/>
    </xf>
    <xf numFmtId="0" fontId="48" fillId="0" borderId="0" xfId="0" applyFont="1" applyFill="1" applyAlignment="1">
      <alignment horizontal="right"/>
    </xf>
    <xf numFmtId="0" fontId="5" fillId="0" borderId="0" xfId="0" applyFont="1" applyFill="1" applyAlignment="1">
      <alignment horizontal="centerContinuous" vertical="center"/>
    </xf>
    <xf numFmtId="0" fontId="48" fillId="0" borderId="0" xfId="0" applyFont="1" applyFill="1" applyAlignment="1">
      <alignment horizontal="centerContinuous" vertical="center"/>
    </xf>
    <xf numFmtId="0" fontId="0" fillId="0" borderId="0" xfId="0" applyFill="1" applyAlignment="1">
      <alignment horizontal="centerContinuous"/>
    </xf>
    <xf numFmtId="0" fontId="5" fillId="0" borderId="2" xfId="0" applyFont="1" applyFill="1" applyBorder="1"/>
    <xf numFmtId="0" fontId="5" fillId="0" borderId="3" xfId="0" applyFont="1" applyFill="1" applyBorder="1"/>
    <xf numFmtId="0" fontId="5" fillId="0" borderId="5" xfId="0" applyFont="1" applyFill="1" applyBorder="1" applyAlignment="1">
      <alignment horizontal="centerContinuous"/>
    </xf>
    <xf numFmtId="0" fontId="49" fillId="0" borderId="0" xfId="0" applyFont="1" applyFill="1" applyAlignment="1">
      <alignment horizontal="center"/>
    </xf>
    <xf numFmtId="0" fontId="48" fillId="0" borderId="8" xfId="0" applyFont="1" applyFill="1" applyBorder="1" applyAlignment="1">
      <alignment horizontal="center"/>
    </xf>
    <xf numFmtId="0" fontId="48" fillId="0" borderId="46" xfId="0" applyFont="1" applyFill="1" applyBorder="1"/>
    <xf numFmtId="0" fontId="5" fillId="0" borderId="46" xfId="0" applyFont="1" applyFill="1" applyBorder="1"/>
    <xf numFmtId="0" fontId="5" fillId="0" borderId="33" xfId="0" applyFont="1" applyFill="1" applyBorder="1"/>
    <xf numFmtId="0" fontId="48" fillId="0" borderId="15" xfId="0" applyFont="1" applyFill="1" applyBorder="1"/>
    <xf numFmtId="0" fontId="48" fillId="0" borderId="16" xfId="0" applyFont="1" applyFill="1" applyBorder="1"/>
    <xf numFmtId="0" fontId="48" fillId="0" borderId="30" xfId="0" applyFont="1" applyFill="1" applyBorder="1" applyAlignment="1">
      <alignment horizontal="center"/>
    </xf>
    <xf numFmtId="0" fontId="48" fillId="0" borderId="15" xfId="0" applyFont="1" applyFill="1" applyBorder="1" applyAlignment="1">
      <alignment horizontal="center"/>
    </xf>
    <xf numFmtId="0" fontId="48" fillId="0" borderId="16" xfId="0" applyFont="1" applyFill="1" applyBorder="1" applyAlignment="1">
      <alignment horizontal="center"/>
    </xf>
    <xf numFmtId="0" fontId="5" fillId="0" borderId="11" xfId="0" applyFont="1" applyFill="1" applyBorder="1"/>
    <xf numFmtId="37" fontId="48" fillId="0" borderId="11" xfId="0" applyNumberFormat="1" applyFont="1" applyFill="1" applyBorder="1" applyProtection="1"/>
    <xf numFmtId="37" fontId="48" fillId="0" borderId="5" xfId="0" applyNumberFormat="1" applyFont="1" applyFill="1" applyBorder="1" applyProtection="1"/>
    <xf numFmtId="37" fontId="48" fillId="0" borderId="29" xfId="0" applyNumberFormat="1" applyFont="1" applyFill="1" applyBorder="1" applyAlignment="1" applyProtection="1">
      <alignment horizontal="center"/>
    </xf>
    <xf numFmtId="37" fontId="5" fillId="0" borderId="5" xfId="0" applyNumberFormat="1" applyFont="1" applyFill="1" applyBorder="1" applyProtection="1"/>
    <xf numFmtId="0" fontId="48" fillId="0" borderId="11" xfId="0" quotePrefix="1" applyFont="1" applyFill="1" applyBorder="1" applyAlignment="1">
      <alignment horizontal="left"/>
    </xf>
    <xf numFmtId="37" fontId="48" fillId="0" borderId="11" xfId="0" applyNumberFormat="1" applyFont="1" applyFill="1" applyBorder="1" applyAlignment="1" applyProtection="1">
      <alignment horizontal="center"/>
    </xf>
    <xf numFmtId="37" fontId="48" fillId="0" borderId="11" xfId="0" quotePrefix="1" applyNumberFormat="1" applyFont="1" applyFill="1" applyBorder="1" applyAlignment="1" applyProtection="1">
      <alignment horizontal="center"/>
    </xf>
    <xf numFmtId="39" fontId="5" fillId="0" borderId="5" xfId="0" applyNumberFormat="1" applyFont="1" applyFill="1" applyBorder="1" applyProtection="1"/>
    <xf numFmtId="0" fontId="48" fillId="0" borderId="14" xfId="0" applyFont="1" applyFill="1" applyBorder="1"/>
    <xf numFmtId="0" fontId="5" fillId="0" borderId="14" xfId="0" applyFont="1" applyFill="1" applyBorder="1"/>
    <xf numFmtId="0" fontId="5" fillId="0" borderId="16" xfId="0" applyFont="1" applyFill="1" applyBorder="1"/>
    <xf numFmtId="0" fontId="48" fillId="0" borderId="4" xfId="0" applyFont="1" applyFill="1" applyBorder="1" applyAlignment="1">
      <alignment horizontal="center"/>
    </xf>
    <xf numFmtId="0" fontId="6" fillId="0" borderId="0" xfId="0" applyFont="1" applyFill="1"/>
    <xf numFmtId="0" fontId="48" fillId="0" borderId="17" xfId="0" applyFont="1" applyFill="1" applyBorder="1" applyAlignment="1">
      <alignment horizontal="center"/>
    </xf>
    <xf numFmtId="0" fontId="5" fillId="0" borderId="18" xfId="0" applyFont="1" applyFill="1" applyBorder="1"/>
    <xf numFmtId="0" fontId="48" fillId="0" borderId="18" xfId="0" applyFont="1" applyFill="1" applyBorder="1"/>
    <xf numFmtId="0" fontId="5" fillId="0" borderId="21" xfId="0" applyFont="1" applyFill="1" applyBorder="1"/>
    <xf numFmtId="0" fontId="5" fillId="0" borderId="2" xfId="0" applyFont="1" applyFill="1" applyBorder="1" applyAlignment="1">
      <alignment horizontal="right"/>
    </xf>
    <xf numFmtId="0" fontId="48" fillId="0" borderId="13" xfId="0" applyFont="1" applyFill="1" applyBorder="1"/>
    <xf numFmtId="0" fontId="5" fillId="0" borderId="9" xfId="0" applyFont="1" applyFill="1" applyBorder="1"/>
    <xf numFmtId="0" fontId="48" fillId="0" borderId="46" xfId="0" applyFont="1" applyFill="1" applyBorder="1" applyAlignment="1">
      <alignment horizontal="centerContinuous"/>
    </xf>
    <xf numFmtId="0" fontId="48" fillId="0" borderId="25" xfId="0" applyFont="1" applyFill="1" applyBorder="1"/>
    <xf numFmtId="0" fontId="48" fillId="0" borderId="14" xfId="0" applyFont="1" applyFill="1" applyBorder="1" applyAlignment="1">
      <alignment horizontal="centerContinuous"/>
    </xf>
    <xf numFmtId="0" fontId="48" fillId="0" borderId="15" xfId="0" applyFont="1" applyFill="1" applyBorder="1" applyAlignment="1">
      <alignment horizontal="centerContinuous"/>
    </xf>
    <xf numFmtId="0" fontId="48" fillId="0" borderId="23" xfId="0" applyFont="1" applyFill="1" applyBorder="1" applyAlignment="1">
      <alignment horizontal="center"/>
    </xf>
    <xf numFmtId="0" fontId="76" fillId="0" borderId="11" xfId="0" applyFont="1" applyFill="1" applyBorder="1" applyAlignment="1">
      <alignment horizontal="center"/>
    </xf>
    <xf numFmtId="3" fontId="48" fillId="0" borderId="5" xfId="0" applyNumberFormat="1" applyFont="1" applyFill="1" applyBorder="1" applyAlignment="1">
      <alignment horizontal="center"/>
    </xf>
    <xf numFmtId="0" fontId="48" fillId="0" borderId="6" xfId="0" applyFont="1" applyFill="1" applyBorder="1" applyAlignment="1">
      <alignment horizontal="center"/>
    </xf>
    <xf numFmtId="0" fontId="48" fillId="0" borderId="7" xfId="0" applyFont="1" applyFill="1" applyBorder="1" applyAlignment="1">
      <alignment horizontal="center"/>
    </xf>
    <xf numFmtId="0" fontId="48" fillId="0" borderId="10" xfId="0" applyFont="1" applyFill="1" applyBorder="1" applyAlignment="1">
      <alignment horizontal="center"/>
    </xf>
    <xf numFmtId="0" fontId="48" fillId="0" borderId="0" xfId="0" applyFont="1" applyFill="1" applyAlignment="1">
      <alignment horizontal="left"/>
    </xf>
    <xf numFmtId="0" fontId="5" fillId="0" borderId="46" xfId="0" applyFont="1" applyFill="1" applyBorder="1" applyAlignment="1">
      <alignment horizontal="centerContinuous"/>
    </xf>
    <xf numFmtId="0" fontId="48" fillId="0" borderId="75" xfId="0" applyFont="1" applyFill="1" applyBorder="1" applyAlignment="1"/>
    <xf numFmtId="0" fontId="48" fillId="0" borderId="34" xfId="0" applyFont="1" applyFill="1" applyBorder="1" applyAlignment="1">
      <alignment horizontal="centerContinuous"/>
    </xf>
    <xf numFmtId="0" fontId="48" fillId="0" borderId="12" xfId="0" applyFont="1" applyFill="1" applyBorder="1" applyAlignment="1">
      <alignment horizontal="center"/>
    </xf>
    <xf numFmtId="171" fontId="48" fillId="0" borderId="11" xfId="0" applyNumberFormat="1" applyFont="1" applyFill="1" applyBorder="1" applyAlignment="1" applyProtection="1"/>
    <xf numFmtId="171" fontId="48" fillId="0" borderId="15" xfId="0" applyNumberFormat="1" applyFont="1" applyFill="1" applyBorder="1" applyProtection="1"/>
    <xf numFmtId="0" fontId="48" fillId="0" borderId="33" xfId="0" applyFont="1" applyFill="1" applyBorder="1" applyAlignment="1">
      <alignment horizontal="centerContinuous"/>
    </xf>
    <xf numFmtId="0" fontId="48" fillId="0" borderId="33" xfId="0" applyFont="1" applyFill="1" applyBorder="1"/>
    <xf numFmtId="0" fontId="48" fillId="0" borderId="16" xfId="0" applyFont="1" applyFill="1" applyBorder="1" applyAlignment="1">
      <alignment horizontal="centerContinuous"/>
    </xf>
    <xf numFmtId="0" fontId="5" fillId="0" borderId="0" xfId="0" applyFont="1" applyFill="1" applyAlignment="1">
      <alignment horizontal="right"/>
    </xf>
    <xf numFmtId="0" fontId="17" fillId="0" borderId="0" xfId="0" applyFont="1" applyFill="1" applyAlignment="1">
      <alignment horizontal="centerContinuous"/>
    </xf>
    <xf numFmtId="0" fontId="6" fillId="0" borderId="0" xfId="0" applyFont="1" applyFill="1" applyAlignment="1">
      <alignment horizontal="centerContinuous"/>
    </xf>
    <xf numFmtId="0" fontId="0" fillId="0" borderId="1" xfId="0" applyFill="1" applyBorder="1"/>
    <xf numFmtId="0" fontId="0" fillId="0" borderId="2" xfId="0" applyFill="1" applyBorder="1"/>
    <xf numFmtId="0" fontId="6" fillId="0" borderId="4" xfId="0" applyFont="1" applyFill="1" applyBorder="1" applyAlignment="1">
      <alignment horizontal="centerContinuous"/>
    </xf>
    <xf numFmtId="0" fontId="0" fillId="0" borderId="5" xfId="0" applyFill="1" applyBorder="1" applyAlignment="1">
      <alignment horizontal="centerContinuous"/>
    </xf>
    <xf numFmtId="0" fontId="0" fillId="0" borderId="4" xfId="0" applyFill="1" applyBorder="1"/>
    <xf numFmtId="0" fontId="0" fillId="0" borderId="5" xfId="0" applyFill="1" applyBorder="1"/>
    <xf numFmtId="0" fontId="6" fillId="0" borderId="4" xfId="0" applyFont="1" applyFill="1" applyBorder="1" applyAlignment="1">
      <alignment horizontal="left"/>
    </xf>
    <xf numFmtId="0" fontId="0" fillId="0" borderId="13" xfId="0" applyFill="1" applyBorder="1"/>
    <xf numFmtId="0" fontId="0" fillId="0" borderId="14" xfId="0" applyFill="1" applyBorder="1"/>
    <xf numFmtId="0" fontId="0" fillId="0" borderId="16" xfId="0" applyFill="1" applyBorder="1"/>
    <xf numFmtId="0" fontId="5" fillId="0" borderId="11" xfId="0" applyFont="1" applyFill="1" applyBorder="1" applyAlignment="1" applyProtection="1">
      <alignment horizontal="center"/>
    </xf>
    <xf numFmtId="0" fontId="0" fillId="0" borderId="46" xfId="0" applyFill="1" applyBorder="1"/>
    <xf numFmtId="0" fontId="0" fillId="0" borderId="33" xfId="0" applyFill="1" applyBorder="1"/>
    <xf numFmtId="0" fontId="0" fillId="0" borderId="29" xfId="0" applyFill="1" applyBorder="1" applyAlignment="1">
      <alignment horizontal="center"/>
    </xf>
    <xf numFmtId="0" fontId="0" fillId="0" borderId="11" xfId="0" applyFill="1" applyBorder="1"/>
    <xf numFmtId="0" fontId="0" fillId="0" borderId="24" xfId="0" applyFill="1" applyBorder="1" applyAlignment="1">
      <alignment horizontal="left"/>
    </xf>
    <xf numFmtId="0" fontId="0" fillId="0" borderId="0" xfId="0" applyFill="1" applyBorder="1"/>
    <xf numFmtId="0" fontId="0" fillId="0" borderId="7" xfId="0" applyFill="1" applyBorder="1" applyAlignment="1">
      <alignment horizontal="center"/>
    </xf>
    <xf numFmtId="0" fontId="0" fillId="0" borderId="27" xfId="0" applyFill="1" applyBorder="1" applyAlignment="1">
      <alignment horizontal="center"/>
    </xf>
    <xf numFmtId="0" fontId="0" fillId="0" borderId="15" xfId="0" applyFill="1" applyBorder="1" applyAlignment="1">
      <alignment horizontal="center"/>
    </xf>
    <xf numFmtId="0" fontId="0" fillId="0" borderId="39" xfId="0" applyFill="1" applyBorder="1"/>
    <xf numFmtId="0" fontId="0" fillId="0" borderId="14" xfId="0" applyFill="1" applyBorder="1" applyAlignment="1">
      <alignment horizontal="center"/>
    </xf>
    <xf numFmtId="0" fontId="0" fillId="0" borderId="5" xfId="0" applyFill="1" applyBorder="1" applyAlignment="1">
      <alignment horizontal="center"/>
    </xf>
    <xf numFmtId="0" fontId="0" fillId="0" borderId="9" xfId="0" applyFill="1" applyBorder="1" applyAlignment="1">
      <alignment horizontal="center"/>
    </xf>
    <xf numFmtId="0" fontId="0" fillId="0" borderId="8"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center"/>
    </xf>
    <xf numFmtId="0" fontId="0" fillId="0" borderId="30" xfId="0" applyFill="1" applyBorder="1" applyAlignment="1">
      <alignment horizontal="center"/>
    </xf>
    <xf numFmtId="0" fontId="0" fillId="0" borderId="28" xfId="0" applyFill="1" applyBorder="1" applyAlignment="1">
      <alignment horizontal="center"/>
    </xf>
    <xf numFmtId="37" fontId="29" fillId="0" borderId="11" xfId="0" applyNumberFormat="1" applyFont="1" applyFill="1" applyBorder="1" applyProtection="1">
      <protection locked="0"/>
    </xf>
    <xf numFmtId="37" fontId="0" fillId="0" borderId="12" xfId="0" applyNumberFormat="1" applyFill="1" applyBorder="1" applyProtection="1"/>
    <xf numFmtId="37" fontId="48" fillId="0" borderId="5" xfId="0" applyNumberFormat="1" applyFont="1" applyFill="1" applyBorder="1" applyProtection="1">
      <protection locked="0"/>
    </xf>
    <xf numFmtId="37" fontId="29" fillId="0" borderId="11" xfId="0" applyNumberFormat="1" applyFont="1" applyFill="1" applyBorder="1" applyAlignment="1" applyProtection="1">
      <alignment horizontal="right"/>
      <protection locked="0"/>
    </xf>
    <xf numFmtId="37" fontId="0" fillId="0" borderId="33" xfId="0" applyNumberFormat="1" applyFill="1" applyBorder="1" applyProtection="1"/>
    <xf numFmtId="37" fontId="0" fillId="0" borderId="41" xfId="0" applyNumberFormat="1" applyFill="1" applyBorder="1" applyProtection="1"/>
    <xf numFmtId="0" fontId="0" fillId="0" borderId="48" xfId="0" applyFill="1" applyBorder="1"/>
    <xf numFmtId="5" fontId="48" fillId="0" borderId="14" xfId="0" applyNumberFormat="1" applyFont="1" applyFill="1" applyBorder="1" applyProtection="1"/>
    <xf numFmtId="5" fontId="0" fillId="0" borderId="16" xfId="0" applyNumberFormat="1" applyFill="1" applyBorder="1" applyProtection="1"/>
    <xf numFmtId="0" fontId="48" fillId="0" borderId="24" xfId="0" applyFont="1" applyFill="1" applyBorder="1" applyAlignment="1">
      <alignment horizontal="center"/>
    </xf>
    <xf numFmtId="37" fontId="48" fillId="0" borderId="0" xfId="0" applyNumberFormat="1" applyFont="1" applyFill="1" applyProtection="1"/>
    <xf numFmtId="0" fontId="6" fillId="0" borderId="22" xfId="0" applyFont="1" applyFill="1" applyBorder="1" applyAlignment="1">
      <alignment horizontal="centerContinuous"/>
    </xf>
    <xf numFmtId="0" fontId="49" fillId="0" borderId="0" xfId="0" applyFont="1" applyFill="1"/>
    <xf numFmtId="37" fontId="48" fillId="0" borderId="0" xfId="0" applyNumberFormat="1" applyFont="1" applyFill="1" applyProtection="1">
      <protection locked="0"/>
    </xf>
    <xf numFmtId="0" fontId="0" fillId="0" borderId="37" xfId="0" applyFill="1" applyBorder="1"/>
    <xf numFmtId="0" fontId="17" fillId="0" borderId="18" xfId="0" applyFont="1" applyFill="1" applyBorder="1" applyAlignment="1">
      <alignment horizontal="left" wrapText="1"/>
    </xf>
    <xf numFmtId="37" fontId="20" fillId="0" borderId="18" xfId="0" applyNumberFormat="1" applyFont="1" applyFill="1" applyBorder="1" applyProtection="1">
      <protection locked="0"/>
    </xf>
    <xf numFmtId="37" fontId="0" fillId="0" borderId="21" xfId="0" applyNumberFormat="1" applyFill="1" applyBorder="1" applyProtection="1"/>
    <xf numFmtId="37" fontId="48" fillId="0" borderId="0" xfId="0" applyNumberFormat="1" applyFont="1" applyFill="1" applyAlignment="1" applyProtection="1">
      <alignment horizontal="left"/>
      <protection locked="0"/>
    </xf>
    <xf numFmtId="37" fontId="48" fillId="0" borderId="0" xfId="0" applyNumberFormat="1" applyFont="1" applyFill="1" applyAlignment="1" applyProtection="1">
      <alignment horizontal="centerContinuous"/>
    </xf>
    <xf numFmtId="37" fontId="48" fillId="0" borderId="0" xfId="0" applyNumberFormat="1" applyFont="1" applyFill="1" applyAlignment="1" applyProtection="1">
      <alignment horizontal="centerContinuous"/>
      <protection locked="0"/>
    </xf>
    <xf numFmtId="5" fontId="48" fillId="0" borderId="0" xfId="0" applyNumberFormat="1" applyFont="1" applyFill="1" applyProtection="1"/>
    <xf numFmtId="0" fontId="15" fillId="0" borderId="1" xfId="0" applyFont="1" applyFill="1" applyBorder="1"/>
    <xf numFmtId="0" fontId="58" fillId="0" borderId="2" xfId="0" applyFont="1" applyFill="1" applyBorder="1"/>
    <xf numFmtId="0" fontId="15" fillId="0" borderId="3" xfId="0" applyFont="1" applyFill="1" applyBorder="1"/>
    <xf numFmtId="0" fontId="49" fillId="0" borderId="4" xfId="0" applyFont="1" applyFill="1" applyBorder="1" applyAlignment="1">
      <alignment horizontal="centerContinuous" vertical="center"/>
    </xf>
    <xf numFmtId="0" fontId="58" fillId="0" borderId="5" xfId="0" applyFont="1" applyFill="1" applyBorder="1" applyAlignment="1">
      <alignment horizontal="centerContinuous" vertical="center"/>
    </xf>
    <xf numFmtId="0" fontId="58" fillId="0" borderId="4" xfId="0" applyFont="1" applyFill="1" applyBorder="1"/>
    <xf numFmtId="0" fontId="15" fillId="0" borderId="0" xfId="0" applyFont="1" applyFill="1"/>
    <xf numFmtId="0" fontId="58" fillId="0" borderId="5" xfId="0" applyFont="1" applyFill="1" applyBorder="1"/>
    <xf numFmtId="0" fontId="64" fillId="0" borderId="0" xfId="0" applyFont="1" applyFill="1"/>
    <xf numFmtId="0" fontId="65" fillId="0" borderId="5" xfId="0" applyFont="1" applyFill="1" applyBorder="1"/>
    <xf numFmtId="0" fontId="15" fillId="0" borderId="14" xfId="0" applyFont="1" applyFill="1" applyBorder="1"/>
    <xf numFmtId="0" fontId="64" fillId="0" borderId="14" xfId="0" applyFont="1" applyFill="1" applyBorder="1"/>
    <xf numFmtId="0" fontId="65" fillId="0" borderId="16" xfId="0" applyFont="1" applyFill="1" applyBorder="1"/>
    <xf numFmtId="0" fontId="48" fillId="0" borderId="6" xfId="0" applyFont="1" applyFill="1" applyBorder="1"/>
    <xf numFmtId="0" fontId="5" fillId="0" borderId="12" xfId="0" applyFont="1" applyFill="1" applyBorder="1"/>
    <xf numFmtId="0" fontId="48" fillId="0" borderId="4" xfId="0" applyFont="1" applyFill="1" applyBorder="1" applyAlignment="1">
      <alignment horizontal="centerContinuous"/>
    </xf>
    <xf numFmtId="0" fontId="5" fillId="0" borderId="12" xfId="0" applyFont="1" applyFill="1" applyBorder="1" applyAlignment="1">
      <alignment horizontal="center"/>
    </xf>
    <xf numFmtId="0" fontId="48" fillId="0" borderId="13" xfId="0" applyFont="1" applyFill="1" applyBorder="1" applyAlignment="1">
      <alignment horizontal="centerContinuous"/>
    </xf>
    <xf numFmtId="0" fontId="5" fillId="0" borderId="14" xfId="0" applyFont="1" applyFill="1" applyBorder="1" applyAlignment="1">
      <alignment horizontal="centerContinuous"/>
    </xf>
    <xf numFmtId="0" fontId="5" fillId="0" borderId="26" xfId="0" applyFont="1" applyFill="1" applyBorder="1" applyAlignment="1">
      <alignment horizontal="center"/>
    </xf>
    <xf numFmtId="5" fontId="48" fillId="0" borderId="5" xfId="0" applyNumberFormat="1" applyFont="1" applyFill="1" applyBorder="1" applyProtection="1"/>
    <xf numFmtId="5" fontId="5" fillId="0" borderId="12" xfId="0" applyNumberFormat="1" applyFont="1" applyFill="1" applyBorder="1" applyProtection="1"/>
    <xf numFmtId="0" fontId="5" fillId="0" borderId="17" xfId="0" applyFont="1" applyFill="1" applyBorder="1"/>
    <xf numFmtId="0" fontId="48" fillId="0" borderId="18" xfId="0" applyFont="1" applyFill="1" applyBorder="1" applyAlignment="1">
      <alignment horizontal="center"/>
    </xf>
    <xf numFmtId="5" fontId="5" fillId="0" borderId="45" xfId="0" applyNumberFormat="1" applyFont="1" applyFill="1" applyBorder="1" applyProtection="1"/>
    <xf numFmtId="0" fontId="5" fillId="0" borderId="0" xfId="0" applyFont="1" applyFill="1" applyAlignment="1">
      <alignment horizontal="left"/>
    </xf>
    <xf numFmtId="0" fontId="53" fillId="0" borderId="0" xfId="0" applyFont="1" applyFill="1"/>
    <xf numFmtId="0" fontId="0" fillId="0" borderId="1" xfId="0" applyFill="1" applyBorder="1" applyProtection="1"/>
    <xf numFmtId="0" fontId="0" fillId="0" borderId="2" xfId="0" applyFill="1" applyBorder="1" applyProtection="1"/>
    <xf numFmtId="0" fontId="0" fillId="0" borderId="3" xfId="0" applyFill="1" applyBorder="1" applyProtection="1"/>
    <xf numFmtId="0" fontId="0" fillId="0" borderId="4" xfId="0" applyFill="1" applyBorder="1" applyProtection="1"/>
    <xf numFmtId="0" fontId="49" fillId="0" borderId="13" xfId="0" applyFont="1" applyFill="1" applyBorder="1" applyAlignment="1" applyProtection="1">
      <alignment horizontal="centerContinuous"/>
    </xf>
    <xf numFmtId="0" fontId="6" fillId="0" borderId="14" xfId="0" applyFont="1" applyFill="1" applyBorder="1" applyAlignment="1" applyProtection="1">
      <alignment horizontal="centerContinuous"/>
    </xf>
    <xf numFmtId="0" fontId="0" fillId="0" borderId="14" xfId="0" applyFill="1" applyBorder="1" applyAlignment="1" applyProtection="1">
      <alignment horizontal="centerContinuous"/>
    </xf>
    <xf numFmtId="0" fontId="48" fillId="0" borderId="16" xfId="0" applyFont="1" applyFill="1" applyBorder="1" applyAlignment="1" applyProtection="1">
      <alignment horizontal="centerContinuous"/>
    </xf>
    <xf numFmtId="0" fontId="0" fillId="0" borderId="16" xfId="0" applyFill="1" applyBorder="1" applyProtection="1"/>
    <xf numFmtId="0" fontId="49" fillId="0" borderId="4" xfId="0" applyFont="1" applyFill="1" applyBorder="1" applyAlignment="1" applyProtection="1">
      <alignment horizontal="centerContinuous"/>
    </xf>
    <xf numFmtId="0" fontId="6" fillId="0" borderId="0" xfId="0" applyFont="1" applyFill="1" applyAlignment="1" applyProtection="1">
      <alignment horizontal="centerContinuous"/>
    </xf>
    <xf numFmtId="0" fontId="0" fillId="0" borderId="0" xfId="0" applyFill="1" applyAlignment="1" applyProtection="1">
      <alignment horizontal="centerContinuous"/>
    </xf>
    <xf numFmtId="0" fontId="48" fillId="0" borderId="5" xfId="0" applyFont="1" applyFill="1" applyBorder="1" applyAlignment="1" applyProtection="1">
      <alignment horizontal="centerContinuous"/>
    </xf>
    <xf numFmtId="0" fontId="0" fillId="0" borderId="5" xfId="0" applyFill="1" applyBorder="1" applyProtection="1"/>
    <xf numFmtId="0" fontId="48" fillId="0" borderId="4" xfId="0" applyFont="1" applyFill="1" applyBorder="1" applyProtection="1"/>
    <xf numFmtId="0" fontId="0" fillId="0" borderId="0" xfId="0" applyFill="1" applyProtection="1"/>
    <xf numFmtId="0" fontId="48" fillId="0" borderId="5" xfId="0" applyFont="1" applyFill="1" applyBorder="1" applyProtection="1"/>
    <xf numFmtId="0" fontId="48" fillId="0" borderId="6" xfId="0" applyFont="1" applyFill="1" applyBorder="1" applyAlignment="1" applyProtection="1">
      <alignment horizontal="center"/>
    </xf>
    <xf numFmtId="0" fontId="0" fillId="0" borderId="9" xfId="0" applyFill="1" applyBorder="1" applyAlignment="1" applyProtection="1">
      <alignment horizontal="center"/>
    </xf>
    <xf numFmtId="0" fontId="48" fillId="0" borderId="25" xfId="0" applyFont="1" applyFill="1" applyBorder="1" applyAlignment="1" applyProtection="1">
      <alignment horizontal="center"/>
    </xf>
    <xf numFmtId="0" fontId="48" fillId="0" borderId="48" xfId="0" applyFont="1" applyFill="1" applyBorder="1" applyAlignment="1" applyProtection="1">
      <alignment horizontal="centerContinuous"/>
    </xf>
    <xf numFmtId="0" fontId="0" fillId="0" borderId="46" xfId="0" applyFill="1" applyBorder="1" applyAlignment="1" applyProtection="1">
      <alignment horizontal="centerContinuous"/>
    </xf>
    <xf numFmtId="0" fontId="0" fillId="0" borderId="33" xfId="0" applyFill="1" applyBorder="1" applyAlignment="1" applyProtection="1">
      <alignment horizontal="centerContinuous"/>
    </xf>
    <xf numFmtId="0" fontId="0" fillId="0" borderId="47" xfId="0" applyFill="1" applyBorder="1" applyAlignment="1" applyProtection="1">
      <alignment horizontal="centerContinuous"/>
    </xf>
    <xf numFmtId="0" fontId="0" fillId="0" borderId="34" xfId="0" applyFill="1" applyBorder="1" applyAlignment="1" applyProtection="1">
      <alignment horizontal="center"/>
    </xf>
    <xf numFmtId="0" fontId="48" fillId="0" borderId="4" xfId="0" applyFont="1" applyFill="1" applyBorder="1" applyAlignment="1" applyProtection="1">
      <alignment horizontal="center"/>
    </xf>
    <xf numFmtId="0" fontId="0" fillId="0" borderId="12" xfId="0" applyFill="1" applyBorder="1" applyAlignment="1" applyProtection="1">
      <alignment horizontal="center"/>
    </xf>
    <xf numFmtId="0" fontId="48" fillId="0" borderId="23" xfId="0" applyFont="1" applyFill="1" applyBorder="1" applyAlignment="1" applyProtection="1">
      <alignment horizontal="center"/>
    </xf>
    <xf numFmtId="0" fontId="46" fillId="0" borderId="15" xfId="0" applyFont="1" applyFill="1" applyBorder="1" applyAlignment="1" applyProtection="1">
      <alignment horizontal="centerContinuous"/>
    </xf>
    <xf numFmtId="0" fontId="48" fillId="0" borderId="9" xfId="0" applyFont="1" applyFill="1" applyBorder="1" applyAlignment="1" applyProtection="1">
      <alignment horizontal="center"/>
    </xf>
    <xf numFmtId="0" fontId="0" fillId="0" borderId="5" xfId="0" applyFill="1" applyBorder="1" applyAlignment="1" applyProtection="1">
      <alignment horizontal="center"/>
    </xf>
    <xf numFmtId="0" fontId="46" fillId="0" borderId="12" xfId="0" applyFont="1" applyFill="1" applyBorder="1" applyAlignment="1" applyProtection="1">
      <alignment horizontal="center"/>
    </xf>
    <xf numFmtId="0" fontId="48" fillId="0" borderId="12" xfId="0" applyFont="1" applyFill="1" applyBorder="1" applyAlignment="1" applyProtection="1">
      <alignment horizontal="center"/>
    </xf>
    <xf numFmtId="0" fontId="0" fillId="0" borderId="12" xfId="0" applyFill="1" applyBorder="1" applyProtection="1"/>
    <xf numFmtId="0" fontId="0" fillId="0" borderId="26" xfId="0" applyFill="1" applyBorder="1" applyAlignment="1" applyProtection="1">
      <alignment horizontal="center"/>
    </xf>
    <xf numFmtId="0" fontId="0" fillId="0" borderId="16" xfId="0" applyFill="1" applyBorder="1" applyAlignment="1" applyProtection="1">
      <alignment horizontal="center"/>
    </xf>
    <xf numFmtId="0" fontId="48" fillId="0" borderId="38" xfId="0" applyFont="1" applyFill="1" applyBorder="1" applyAlignment="1" applyProtection="1">
      <alignment horizontal="center"/>
    </xf>
    <xf numFmtId="0" fontId="9" fillId="0" borderId="0" xfId="0" applyFont="1" applyFill="1" applyProtection="1"/>
    <xf numFmtId="38" fontId="0" fillId="0" borderId="22" xfId="0" applyNumberFormat="1" applyFill="1" applyBorder="1" applyProtection="1"/>
    <xf numFmtId="37" fontId="0" fillId="0" borderId="22" xfId="0" applyNumberFormat="1" applyFill="1" applyBorder="1" applyProtection="1"/>
    <xf numFmtId="37" fontId="0" fillId="0" borderId="25" xfId="0" applyNumberFormat="1" applyFill="1" applyBorder="1" applyProtection="1"/>
    <xf numFmtId="0" fontId="48" fillId="0" borderId="6" xfId="0" applyFont="1" applyFill="1" applyBorder="1" applyAlignment="1" applyProtection="1">
      <alignment horizontal="right"/>
    </xf>
    <xf numFmtId="0" fontId="0" fillId="0" borderId="22" xfId="0" applyFill="1" applyBorder="1" applyAlignment="1" applyProtection="1">
      <alignment horizontal="right"/>
    </xf>
    <xf numFmtId="0" fontId="0" fillId="0" borderId="22" xfId="0" applyFill="1" applyBorder="1" applyProtection="1"/>
    <xf numFmtId="0" fontId="0" fillId="0" borderId="23" xfId="0" applyFill="1" applyBorder="1" applyAlignment="1" applyProtection="1">
      <alignment horizontal="center"/>
    </xf>
    <xf numFmtId="0" fontId="48" fillId="0" borderId="29" xfId="0" applyFont="1" applyFill="1" applyBorder="1" applyAlignment="1" applyProtection="1">
      <alignment horizontal="center"/>
    </xf>
    <xf numFmtId="37" fontId="48" fillId="0" borderId="23" xfId="0" applyNumberFormat="1" applyFont="1" applyFill="1" applyBorder="1" applyProtection="1"/>
    <xf numFmtId="0" fontId="48" fillId="0" borderId="4" xfId="0" applyFont="1" applyFill="1" applyBorder="1" applyAlignment="1" applyProtection="1">
      <alignment horizontal="right"/>
    </xf>
    <xf numFmtId="38" fontId="48" fillId="0" borderId="22" xfId="0" applyNumberFormat="1" applyFont="1" applyFill="1" applyBorder="1" applyProtection="1"/>
    <xf numFmtId="37" fontId="48" fillId="0" borderId="22" xfId="0" applyNumberFormat="1" applyFont="1" applyFill="1" applyBorder="1" applyProtection="1"/>
    <xf numFmtId="0" fontId="0" fillId="0" borderId="29" xfId="0" applyFill="1" applyBorder="1" applyAlignment="1" applyProtection="1">
      <alignment horizontal="center"/>
    </xf>
    <xf numFmtId="38" fontId="48" fillId="0" borderId="27" xfId="0" applyNumberFormat="1" applyFont="1" applyFill="1" applyBorder="1" applyProtection="1"/>
    <xf numFmtId="37" fontId="48" fillId="0" borderId="27" xfId="0" applyNumberFormat="1" applyFont="1" applyFill="1" applyBorder="1" applyProtection="1"/>
    <xf numFmtId="37" fontId="48" fillId="0" borderId="28" xfId="0" applyNumberFormat="1" applyFont="1" applyFill="1" applyBorder="1" applyProtection="1"/>
    <xf numFmtId="0" fontId="48" fillId="0" borderId="54" xfId="0" applyFont="1" applyFill="1" applyBorder="1" applyAlignment="1" applyProtection="1">
      <alignment horizontal="center"/>
    </xf>
    <xf numFmtId="0" fontId="48" fillId="0" borderId="43" xfId="0" applyFont="1" applyFill="1" applyBorder="1" applyAlignment="1" applyProtection="1">
      <alignment horizontal="center"/>
    </xf>
    <xf numFmtId="5" fontId="48" fillId="0" borderId="43" xfId="0" applyNumberFormat="1" applyFont="1" applyFill="1" applyBorder="1" applyProtection="1"/>
    <xf numFmtId="5" fontId="48" fillId="0" borderId="45" xfId="0" applyNumberFormat="1" applyFont="1" applyFill="1" applyBorder="1" applyProtection="1"/>
    <xf numFmtId="0" fontId="48" fillId="0" borderId="54" xfId="0" applyFont="1" applyFill="1" applyBorder="1" applyProtection="1"/>
    <xf numFmtId="0" fontId="48" fillId="0" borderId="43" xfId="0" applyFont="1" applyFill="1" applyBorder="1" applyProtection="1"/>
    <xf numFmtId="0" fontId="0" fillId="0" borderId="45" xfId="0" applyFill="1" applyBorder="1" applyAlignment="1" applyProtection="1">
      <alignment horizontal="center"/>
    </xf>
    <xf numFmtId="0" fontId="6" fillId="0" borderId="0" xfId="0" applyFont="1" applyFill="1" applyProtection="1"/>
    <xf numFmtId="0" fontId="0" fillId="0" borderId="0" xfId="0" applyFill="1" applyAlignment="1" applyProtection="1">
      <alignment horizontal="center"/>
    </xf>
    <xf numFmtId="0" fontId="5" fillId="0" borderId="13" xfId="0" applyFont="1" applyFill="1" applyBorder="1" applyProtection="1"/>
    <xf numFmtId="0" fontId="5" fillId="0" borderId="14" xfId="0" applyFont="1" applyFill="1" applyBorder="1" applyProtection="1"/>
    <xf numFmtId="165" fontId="0" fillId="0" borderId="14" xfId="0" applyNumberFormat="1" applyFill="1" applyBorder="1" applyAlignment="1" applyProtection="1">
      <alignment horizontal="center"/>
    </xf>
    <xf numFmtId="0" fontId="48" fillId="0" borderId="16" xfId="0" applyFont="1" applyFill="1" applyBorder="1" applyProtection="1"/>
    <xf numFmtId="0" fontId="5" fillId="0" borderId="29" xfId="0" applyFont="1" applyFill="1" applyBorder="1" applyProtection="1"/>
    <xf numFmtId="0" fontId="5" fillId="0" borderId="29" xfId="0" applyFont="1" applyFill="1" applyBorder="1" applyAlignment="1" applyProtection="1">
      <alignment horizontal="center"/>
    </xf>
    <xf numFmtId="0" fontId="5" fillId="0" borderId="30" xfId="0" applyFont="1" applyFill="1" applyBorder="1" applyAlignment="1" applyProtection="1">
      <alignment horizontal="center"/>
    </xf>
    <xf numFmtId="0" fontId="5" fillId="0" borderId="14" xfId="0" applyFont="1" applyFill="1" applyBorder="1" applyAlignment="1" applyProtection="1">
      <alignment horizontal="centerContinuous"/>
    </xf>
    <xf numFmtId="0" fontId="5" fillId="0" borderId="30" xfId="0" applyFont="1" applyFill="1" applyBorder="1" applyProtection="1"/>
    <xf numFmtId="5" fontId="5" fillId="0" borderId="28" xfId="0" applyNumberFormat="1" applyFont="1" applyFill="1" applyBorder="1" applyProtection="1"/>
    <xf numFmtId="37" fontId="5" fillId="0" borderId="28" xfId="0" applyNumberFormat="1" applyFont="1" applyFill="1" applyBorder="1" applyProtection="1"/>
    <xf numFmtId="5" fontId="48" fillId="0" borderId="23" xfId="0" applyNumberFormat="1" applyFont="1" applyFill="1" applyBorder="1" applyProtection="1"/>
    <xf numFmtId="0" fontId="5" fillId="0" borderId="31" xfId="0" applyFont="1" applyFill="1" applyBorder="1" applyProtection="1"/>
    <xf numFmtId="0" fontId="5" fillId="0" borderId="18" xfId="0" applyFont="1" applyFill="1" applyBorder="1" applyProtection="1"/>
    <xf numFmtId="0" fontId="0" fillId="0" borderId="18" xfId="0" applyFill="1" applyBorder="1" applyProtection="1"/>
    <xf numFmtId="0" fontId="48" fillId="0" borderId="0" xfId="0" applyFont="1" applyFill="1" applyProtection="1"/>
    <xf numFmtId="0" fontId="5" fillId="0" borderId="5" xfId="0" applyFont="1" applyFill="1" applyBorder="1" applyProtection="1"/>
    <xf numFmtId="0" fontId="5" fillId="0" borderId="38" xfId="0" applyFont="1" applyFill="1" applyBorder="1" applyAlignment="1" applyProtection="1">
      <alignment horizontal="center"/>
    </xf>
    <xf numFmtId="0" fontId="0" fillId="0" borderId="7" xfId="0" applyFill="1" applyBorder="1" applyAlignment="1" applyProtection="1">
      <alignment horizontal="centerContinuous"/>
    </xf>
    <xf numFmtId="0" fontId="5" fillId="0" borderId="7" xfId="0" applyFont="1" applyFill="1" applyBorder="1" applyAlignment="1" applyProtection="1">
      <alignment horizontal="centerContinuous"/>
    </xf>
    <xf numFmtId="0" fontId="5" fillId="0" borderId="25" xfId="0" applyFont="1" applyFill="1" applyBorder="1" applyAlignment="1" applyProtection="1">
      <alignment horizontal="center"/>
    </xf>
    <xf numFmtId="0" fontId="5" fillId="0" borderId="31" xfId="0" applyFont="1" applyFill="1" applyBorder="1" applyAlignment="1" applyProtection="1">
      <alignment horizontal="center"/>
    </xf>
    <xf numFmtId="37" fontId="5" fillId="0" borderId="32" xfId="0" applyNumberFormat="1" applyFont="1" applyFill="1" applyBorder="1" applyProtection="1"/>
    <xf numFmtId="0" fontId="0" fillId="0" borderId="4" xfId="0" applyFill="1" applyBorder="1" applyAlignment="1">
      <alignment horizontal="right"/>
    </xf>
    <xf numFmtId="0" fontId="0" fillId="0" borderId="29" xfId="0" applyFill="1" applyBorder="1"/>
    <xf numFmtId="0" fontId="48" fillId="0" borderId="23" xfId="0" applyFont="1" applyFill="1" applyBorder="1"/>
    <xf numFmtId="0" fontId="0" fillId="0" borderId="0" xfId="0" applyFill="1" applyAlignment="1">
      <alignment horizontal="center"/>
    </xf>
    <xf numFmtId="0" fontId="0" fillId="0" borderId="24" xfId="0" applyFill="1" applyBorder="1" applyAlignment="1">
      <alignment horizontal="center"/>
    </xf>
    <xf numFmtId="0" fontId="0" fillId="0" borderId="26" xfId="0" applyFill="1" applyBorder="1" applyAlignment="1">
      <alignment horizontal="center"/>
    </xf>
    <xf numFmtId="0" fontId="9" fillId="0" borderId="0" xfId="0" applyFont="1" applyFill="1" applyAlignment="1">
      <alignment horizontal="center"/>
    </xf>
    <xf numFmtId="0" fontId="0" fillId="0" borderId="22" xfId="0" applyFill="1" applyBorder="1"/>
    <xf numFmtId="0" fontId="0" fillId="0" borderId="12" xfId="0" applyFill="1" applyBorder="1"/>
    <xf numFmtId="5" fontId="0" fillId="0" borderId="22" xfId="0" applyNumberFormat="1" applyFill="1" applyBorder="1" applyProtection="1"/>
    <xf numFmtId="5" fontId="0" fillId="0" borderId="12" xfId="0" applyNumberFormat="1" applyFill="1" applyBorder="1" applyProtection="1"/>
    <xf numFmtId="5" fontId="0" fillId="0" borderId="0" xfId="0" applyNumberFormat="1" applyFill="1" applyProtection="1"/>
    <xf numFmtId="37" fontId="0" fillId="0" borderId="27" xfId="0" applyNumberFormat="1" applyFill="1" applyBorder="1" applyProtection="1"/>
    <xf numFmtId="37" fontId="0" fillId="0" borderId="26" xfId="0" applyNumberFormat="1" applyFill="1" applyBorder="1" applyProtection="1"/>
    <xf numFmtId="37" fontId="0" fillId="0" borderId="14" xfId="0" applyNumberFormat="1" applyFill="1" applyBorder="1" applyProtection="1"/>
    <xf numFmtId="37" fontId="48" fillId="0" borderId="16" xfId="0" applyNumberFormat="1" applyFont="1" applyFill="1" applyBorder="1" applyProtection="1"/>
    <xf numFmtId="5" fontId="48" fillId="0" borderId="76" xfId="0" applyNumberFormat="1" applyFont="1" applyFill="1" applyBorder="1" applyProtection="1"/>
    <xf numFmtId="5" fontId="48" fillId="0" borderId="77" xfId="0" applyNumberFormat="1" applyFont="1" applyFill="1" applyBorder="1" applyProtection="1"/>
    <xf numFmtId="5" fontId="48" fillId="0" borderId="50" xfId="0" applyNumberFormat="1" applyFont="1" applyFill="1" applyBorder="1" applyProtection="1"/>
    <xf numFmtId="37" fontId="0" fillId="0" borderId="0" xfId="0" applyNumberFormat="1" applyFill="1" applyProtection="1"/>
    <xf numFmtId="0" fontId="0" fillId="0" borderId="38" xfId="0" applyFill="1" applyBorder="1"/>
    <xf numFmtId="0" fontId="0" fillId="0" borderId="7" xfId="0" applyFill="1" applyBorder="1"/>
    <xf numFmtId="0" fontId="0" fillId="0" borderId="31" xfId="0" applyFill="1" applyBorder="1"/>
    <xf numFmtId="0" fontId="30" fillId="0" borderId="0" xfId="0" applyFont="1" applyFill="1"/>
    <xf numFmtId="0" fontId="46" fillId="0" borderId="0" xfId="0" applyFont="1" applyFill="1"/>
    <xf numFmtId="0" fontId="5" fillId="0" borderId="1" xfId="0" applyFont="1" applyFill="1" applyBorder="1"/>
    <xf numFmtId="0" fontId="6" fillId="0" borderId="5" xfId="0" applyFont="1" applyFill="1" applyBorder="1" applyAlignment="1">
      <alignment horizontal="centerContinuous"/>
    </xf>
    <xf numFmtId="0" fontId="5" fillId="0" borderId="4" xfId="0" applyFont="1" applyFill="1" applyBorder="1" applyAlignment="1">
      <alignment horizontal="centerContinuous"/>
    </xf>
    <xf numFmtId="0" fontId="5" fillId="0" borderId="16" xfId="0" applyFont="1" applyFill="1" applyBorder="1" applyAlignment="1">
      <alignment horizontal="centerContinuous"/>
    </xf>
    <xf numFmtId="0" fontId="5" fillId="0" borderId="0" xfId="0" applyFont="1" applyFill="1" applyAlignment="1" applyProtection="1">
      <alignment horizontal="center"/>
    </xf>
    <xf numFmtId="0" fontId="5" fillId="0" borderId="6" xfId="0" applyFont="1" applyFill="1" applyBorder="1"/>
    <xf numFmtId="0" fontId="5" fillId="0" borderId="4" xfId="0" applyFont="1" applyFill="1" applyBorder="1"/>
    <xf numFmtId="0" fontId="5" fillId="0" borderId="13" xfId="0" applyFont="1" applyFill="1" applyBorder="1"/>
    <xf numFmtId="0" fontId="5" fillId="0" borderId="4" xfId="0" applyFont="1" applyFill="1" applyBorder="1" applyAlignment="1">
      <alignment horizontal="center"/>
    </xf>
    <xf numFmtId="0" fontId="5" fillId="0" borderId="22" xfId="0" applyFont="1" applyFill="1" applyBorder="1"/>
    <xf numFmtId="0" fontId="5" fillId="0" borderId="22" xfId="0" applyFont="1" applyFill="1" applyBorder="1" applyAlignment="1">
      <alignment horizontal="center"/>
    </xf>
    <xf numFmtId="0" fontId="5" fillId="0" borderId="27" xfId="0" applyFont="1" applyFill="1" applyBorder="1" applyAlignment="1">
      <alignment horizontal="centerContinuous"/>
    </xf>
    <xf numFmtId="0" fontId="5" fillId="0" borderId="23" xfId="0" applyFont="1" applyFill="1" applyBorder="1" applyAlignment="1">
      <alignment horizontal="centerContinuous"/>
    </xf>
    <xf numFmtId="0" fontId="5" fillId="0" borderId="22" xfId="0" applyFont="1" applyFill="1" applyBorder="1" applyAlignment="1">
      <alignment horizontal="centerContinuous"/>
    </xf>
    <xf numFmtId="0" fontId="5" fillId="0" borderId="13" xfId="0" applyFont="1" applyFill="1" applyBorder="1" applyAlignment="1">
      <alignment horizontal="center"/>
    </xf>
    <xf numFmtId="0" fontId="5" fillId="0" borderId="27" xfId="0" applyFont="1" applyFill="1" applyBorder="1" applyAlignment="1">
      <alignment horizontal="center"/>
    </xf>
    <xf numFmtId="0" fontId="5" fillId="0" borderId="28" xfId="0" applyFont="1" applyFill="1" applyBorder="1" applyAlignment="1">
      <alignment horizontal="center"/>
    </xf>
    <xf numFmtId="5" fontId="5" fillId="0" borderId="22" xfId="0" applyNumberFormat="1" applyFont="1" applyFill="1" applyBorder="1" applyProtection="1"/>
    <xf numFmtId="5" fontId="5" fillId="0" borderId="23" xfId="0" applyNumberFormat="1" applyFont="1" applyFill="1" applyBorder="1" applyProtection="1"/>
    <xf numFmtId="37" fontId="5" fillId="0" borderId="22" xfId="0" applyNumberFormat="1" applyFont="1" applyFill="1" applyBorder="1" applyProtection="1"/>
    <xf numFmtId="0" fontId="5" fillId="0" borderId="54" xfId="0" applyFont="1" applyFill="1" applyBorder="1" applyAlignment="1">
      <alignment horizontal="center"/>
    </xf>
    <xf numFmtId="0" fontId="5" fillId="0" borderId="43" xfId="0" applyFont="1" applyFill="1" applyBorder="1"/>
    <xf numFmtId="5" fontId="5" fillId="0" borderId="43" xfId="0" applyNumberFormat="1" applyFont="1" applyFill="1" applyBorder="1" applyProtection="1"/>
    <xf numFmtId="0" fontId="17" fillId="0" borderId="0" xfId="0" applyFont="1" applyFill="1" applyAlignment="1" applyProtection="1">
      <alignment horizontal="centerContinuous"/>
    </xf>
    <xf numFmtId="0" fontId="6" fillId="0" borderId="4" xfId="0" applyFont="1" applyFill="1" applyBorder="1" applyProtection="1"/>
    <xf numFmtId="0" fontId="53" fillId="0" borderId="4" xfId="0" applyFont="1" applyFill="1" applyBorder="1" applyProtection="1"/>
    <xf numFmtId="0" fontId="53" fillId="0" borderId="0" xfId="0" applyFont="1" applyFill="1" applyProtection="1"/>
    <xf numFmtId="0" fontId="53" fillId="0" borderId="5" xfId="0" applyFont="1" applyFill="1" applyBorder="1" applyProtection="1"/>
    <xf numFmtId="0" fontId="53" fillId="0" borderId="0" xfId="0" applyFont="1" applyFill="1" applyAlignment="1" applyProtection="1">
      <alignment horizontal="left"/>
    </xf>
    <xf numFmtId="0" fontId="5" fillId="0" borderId="0" xfId="0" applyFont="1" applyFill="1" applyAlignment="1" applyProtection="1">
      <alignment horizontal="left"/>
    </xf>
    <xf numFmtId="0" fontId="5" fillId="0" borderId="4" xfId="0" applyFont="1" applyFill="1" applyBorder="1" applyAlignment="1" applyProtection="1">
      <alignment horizontal="center"/>
    </xf>
    <xf numFmtId="0" fontId="5" fillId="0" borderId="9" xfId="0" applyFont="1" applyFill="1" applyBorder="1" applyAlignment="1" applyProtection="1">
      <alignment horizontal="center"/>
    </xf>
    <xf numFmtId="0" fontId="5" fillId="0" borderId="5" xfId="0" applyFont="1" applyFill="1" applyBorder="1" applyAlignment="1" applyProtection="1">
      <alignment horizontal="center"/>
    </xf>
    <xf numFmtId="0" fontId="5" fillId="0" borderId="6" xfId="0" applyFont="1" applyFill="1" applyBorder="1" applyAlignment="1" applyProtection="1">
      <alignment horizontal="center"/>
    </xf>
    <xf numFmtId="0" fontId="5" fillId="0" borderId="7" xfId="0" applyFont="1" applyFill="1" applyBorder="1" applyAlignment="1" applyProtection="1">
      <alignment horizontal="center"/>
    </xf>
    <xf numFmtId="0" fontId="5" fillId="0" borderId="22" xfId="0" applyFont="1" applyFill="1" applyBorder="1" applyAlignment="1" applyProtection="1">
      <alignment horizontal="center"/>
    </xf>
    <xf numFmtId="0" fontId="5" fillId="0" borderId="27" xfId="0" applyFont="1" applyFill="1" applyBorder="1" applyProtection="1"/>
    <xf numFmtId="0" fontId="5" fillId="0" borderId="28" xfId="0" applyFont="1" applyFill="1" applyBorder="1" applyProtection="1"/>
    <xf numFmtId="0" fontId="5" fillId="0" borderId="6" xfId="0" applyFont="1" applyFill="1" applyBorder="1" applyProtection="1"/>
    <xf numFmtId="0" fontId="5" fillId="0" borderId="24" xfId="0" applyFont="1" applyFill="1" applyBorder="1" applyAlignment="1" applyProtection="1">
      <alignment horizontal="center"/>
    </xf>
    <xf numFmtId="0" fontId="48" fillId="0" borderId="14" xfId="0" applyFont="1" applyFill="1" applyBorder="1" applyAlignment="1" applyProtection="1">
      <alignment horizontal="center"/>
    </xf>
    <xf numFmtId="0" fontId="5" fillId="0" borderId="26" xfId="0" applyFont="1" applyFill="1" applyBorder="1" applyAlignment="1" applyProtection="1">
      <alignment horizontal="center"/>
    </xf>
    <xf numFmtId="0" fontId="5" fillId="0" borderId="16" xfId="0" applyFont="1" applyFill="1" applyBorder="1" applyAlignment="1" applyProtection="1">
      <alignment horizontal="center"/>
    </xf>
    <xf numFmtId="0" fontId="5" fillId="0" borderId="14" xfId="0" applyFont="1" applyFill="1" applyBorder="1" applyAlignment="1" applyProtection="1">
      <alignment horizontal="center"/>
    </xf>
    <xf numFmtId="0" fontId="5" fillId="0" borderId="27" xfId="0" applyFont="1" applyFill="1" applyBorder="1" applyAlignment="1" applyProtection="1">
      <alignment horizontal="center"/>
    </xf>
    <xf numFmtId="0" fontId="8" fillId="0" borderId="22" xfId="0" applyFont="1" applyFill="1" applyBorder="1" applyProtection="1"/>
    <xf numFmtId="37" fontId="5" fillId="0" borderId="4" xfId="0" applyNumberFormat="1" applyFont="1" applyFill="1" applyBorder="1" applyProtection="1"/>
    <xf numFmtId="37" fontId="5" fillId="0" borderId="23" xfId="0" applyNumberFormat="1" applyFont="1" applyFill="1" applyBorder="1" applyAlignment="1" applyProtection="1">
      <alignment horizontal="center"/>
    </xf>
    <xf numFmtId="7" fontId="5" fillId="0" borderId="12" xfId="0" applyNumberFormat="1" applyFont="1" applyFill="1" applyBorder="1" applyProtection="1"/>
    <xf numFmtId="7" fontId="5" fillId="0" borderId="5" xfId="0" applyNumberFormat="1" applyFont="1" applyFill="1" applyBorder="1" applyProtection="1"/>
    <xf numFmtId="39" fontId="5" fillId="0" borderId="12" xfId="0" applyNumberFormat="1" applyFont="1" applyFill="1" applyBorder="1" applyProtection="1"/>
    <xf numFmtId="39" fontId="5" fillId="0" borderId="5" xfId="2" applyNumberFormat="1" applyFont="1" applyFill="1" applyBorder="1" applyProtection="1"/>
    <xf numFmtId="37" fontId="5" fillId="0" borderId="47" xfId="0" applyNumberFormat="1" applyFont="1" applyFill="1" applyBorder="1" applyProtection="1"/>
    <xf numFmtId="37" fontId="5" fillId="0" borderId="48" xfId="0" applyNumberFormat="1" applyFont="1" applyFill="1" applyBorder="1" applyProtection="1"/>
    <xf numFmtId="37" fontId="5" fillId="0" borderId="46" xfId="0" applyNumberFormat="1" applyFont="1" applyFill="1" applyBorder="1" applyProtection="1"/>
    <xf numFmtId="5" fontId="5" fillId="0" borderId="47" xfId="0" applyNumberFormat="1" applyFont="1" applyFill="1" applyBorder="1" applyProtection="1"/>
    <xf numFmtId="0" fontId="5" fillId="0" borderId="48" xfId="0" applyFont="1" applyFill="1" applyBorder="1" applyProtection="1"/>
    <xf numFmtId="0" fontId="5" fillId="0" borderId="17" xfId="0" applyFont="1" applyFill="1" applyBorder="1" applyAlignment="1" applyProtection="1">
      <alignment horizontal="center"/>
    </xf>
    <xf numFmtId="0" fontId="5" fillId="0" borderId="37" xfId="0" applyFont="1" applyFill="1" applyBorder="1" applyProtection="1"/>
    <xf numFmtId="0" fontId="5" fillId="0" borderId="17" xfId="0" applyFont="1" applyFill="1" applyBorder="1" applyProtection="1"/>
    <xf numFmtId="0" fontId="5" fillId="0" borderId="32" xfId="0" applyFont="1" applyFill="1" applyBorder="1" applyAlignment="1" applyProtection="1">
      <alignment horizontal="center"/>
    </xf>
    <xf numFmtId="0" fontId="29" fillId="0" borderId="2" xfId="0" applyFont="1" applyFill="1" applyBorder="1" applyProtection="1">
      <protection locked="0"/>
    </xf>
    <xf numFmtId="0" fontId="56" fillId="0" borderId="2" xfId="0" applyFont="1" applyFill="1" applyBorder="1" applyProtection="1">
      <protection locked="0"/>
    </xf>
    <xf numFmtId="0" fontId="53" fillId="0" borderId="4" xfId="0" applyFont="1" applyFill="1" applyBorder="1" applyAlignment="1" applyProtection="1">
      <alignment horizontal="left"/>
    </xf>
    <xf numFmtId="0" fontId="5" fillId="0" borderId="46" xfId="0" applyFont="1" applyFill="1" applyBorder="1" applyAlignment="1" applyProtection="1">
      <alignment horizontal="centerContinuous"/>
    </xf>
    <xf numFmtId="0" fontId="5" fillId="0" borderId="40" xfId="0" applyFont="1" applyFill="1" applyBorder="1" applyAlignment="1" applyProtection="1">
      <alignment horizontal="center"/>
    </xf>
    <xf numFmtId="0" fontId="5" fillId="0" borderId="46" xfId="0" applyFont="1" applyFill="1" applyBorder="1" applyProtection="1"/>
    <xf numFmtId="5" fontId="29" fillId="0" borderId="47" xfId="0" applyNumberFormat="1" applyFont="1" applyFill="1" applyBorder="1" applyProtection="1">
      <protection locked="0"/>
    </xf>
    <xf numFmtId="0" fontId="5" fillId="0" borderId="7" xfId="0" applyFont="1" applyFill="1" applyBorder="1" applyProtection="1"/>
    <xf numFmtId="37" fontId="5" fillId="0" borderId="24" xfId="0" applyNumberFormat="1" applyFont="1" applyFill="1" applyBorder="1" applyProtection="1"/>
    <xf numFmtId="37" fontId="29" fillId="0" borderId="47" xfId="0" applyNumberFormat="1" applyFont="1" applyFill="1" applyBorder="1" applyProtection="1">
      <protection locked="0"/>
    </xf>
    <xf numFmtId="37" fontId="5" fillId="0" borderId="27" xfId="0" applyNumberFormat="1" applyFont="1" applyFill="1" applyBorder="1" applyProtection="1"/>
    <xf numFmtId="5" fontId="5" fillId="0" borderId="24" xfId="0" applyNumberFormat="1" applyFont="1" applyFill="1" applyBorder="1" applyProtection="1"/>
    <xf numFmtId="0" fontId="5" fillId="0" borderId="42" xfId="0" applyFont="1" applyFill="1" applyBorder="1" applyAlignment="1" applyProtection="1">
      <alignment horizontal="center"/>
    </xf>
    <xf numFmtId="0" fontId="5" fillId="0" borderId="49" xfId="0" applyFont="1" applyFill="1" applyBorder="1" applyProtection="1"/>
    <xf numFmtId="5" fontId="5" fillId="0" borderId="37" xfId="0" applyNumberFormat="1" applyFont="1" applyFill="1" applyBorder="1" applyProtection="1"/>
    <xf numFmtId="0" fontId="5" fillId="0" borderId="0" xfId="0" applyFont="1" applyFill="1" applyAlignment="1" applyProtection="1">
      <alignment horizontal="right"/>
    </xf>
    <xf numFmtId="0" fontId="0" fillId="0" borderId="14" xfId="0" applyFill="1" applyBorder="1" applyProtection="1"/>
    <xf numFmtId="0" fontId="48" fillId="0" borderId="28" xfId="0" applyFont="1" applyFill="1" applyBorder="1" applyAlignment="1" applyProtection="1">
      <alignment horizontal="center"/>
    </xf>
    <xf numFmtId="5" fontId="5" fillId="0" borderId="32" xfId="0" applyNumberFormat="1" applyFont="1" applyFill="1" applyBorder="1" applyProtection="1"/>
    <xf numFmtId="0" fontId="5" fillId="0" borderId="8" xfId="0" applyFont="1" applyFill="1" applyBorder="1" applyProtection="1"/>
    <xf numFmtId="0" fontId="5" fillId="0" borderId="15" xfId="0" applyFont="1" applyFill="1" applyBorder="1" applyAlignment="1" applyProtection="1">
      <alignment horizontal="centerContinuous"/>
    </xf>
    <xf numFmtId="0" fontId="8" fillId="0" borderId="0" xfId="0" applyFont="1" applyFill="1" applyProtection="1"/>
    <xf numFmtId="0" fontId="48" fillId="0" borderId="18" xfId="0" applyFont="1" applyFill="1" applyBorder="1" applyProtection="1"/>
    <xf numFmtId="5" fontId="5" fillId="0" borderId="0" xfId="0" applyNumberFormat="1" applyFont="1" applyFill="1" applyProtection="1"/>
    <xf numFmtId="0" fontId="5" fillId="0" borderId="0" xfId="0" applyFont="1" applyFill="1" applyAlignment="1" applyProtection="1"/>
    <xf numFmtId="0" fontId="5" fillId="0" borderId="22" xfId="0" applyFont="1" applyFill="1" applyBorder="1" applyAlignment="1" applyProtection="1">
      <alignment horizontal="centerContinuous"/>
    </xf>
    <xf numFmtId="0" fontId="5" fillId="0" borderId="11" xfId="0" applyFont="1" applyFill="1" applyBorder="1" applyProtection="1"/>
    <xf numFmtId="0" fontId="5" fillId="0" borderId="10" xfId="0" applyFont="1" applyFill="1" applyBorder="1" applyAlignment="1" applyProtection="1">
      <alignment horizontal="center"/>
    </xf>
    <xf numFmtId="0" fontId="5" fillId="0" borderId="26" xfId="0" applyFont="1" applyFill="1" applyBorder="1" applyProtection="1"/>
    <xf numFmtId="0" fontId="5" fillId="0" borderId="24" xfId="0" applyFont="1" applyFill="1" applyBorder="1" applyProtection="1"/>
    <xf numFmtId="5" fontId="29" fillId="0" borderId="9" xfId="0" applyNumberFormat="1" applyFont="1" applyFill="1" applyBorder="1" applyAlignment="1" applyProtection="1">
      <alignment horizontal="center"/>
      <protection locked="0"/>
    </xf>
    <xf numFmtId="5" fontId="29" fillId="0" borderId="10" xfId="0" applyNumberFormat="1" applyFont="1" applyFill="1" applyBorder="1" applyAlignment="1" applyProtection="1">
      <alignment horizontal="center"/>
      <protection locked="0"/>
    </xf>
    <xf numFmtId="0" fontId="29" fillId="0" borderId="12" xfId="0" applyFont="1" applyFill="1" applyBorder="1" applyProtection="1">
      <protection locked="0"/>
    </xf>
    <xf numFmtId="37" fontId="29" fillId="0" borderId="12" xfId="0" applyNumberFormat="1" applyFont="1" applyFill="1" applyBorder="1" applyAlignment="1" applyProtection="1">
      <alignment horizontal="center"/>
      <protection locked="0"/>
    </xf>
    <xf numFmtId="37" fontId="29" fillId="0" borderId="5" xfId="0" applyNumberFormat="1" applyFont="1" applyFill="1" applyBorder="1" applyAlignment="1" applyProtection="1">
      <alignment horizontal="center"/>
      <protection locked="0"/>
    </xf>
    <xf numFmtId="37" fontId="29" fillId="0" borderId="12" xfId="0" applyNumberFormat="1" applyFont="1" applyFill="1" applyBorder="1" applyProtection="1">
      <protection locked="0"/>
    </xf>
    <xf numFmtId="0" fontId="5" fillId="0" borderId="13" xfId="0" applyFont="1" applyFill="1" applyBorder="1" applyAlignment="1" applyProtection="1">
      <alignment horizontal="center"/>
    </xf>
    <xf numFmtId="0" fontId="29" fillId="0" borderId="26" xfId="0" applyFont="1" applyFill="1" applyBorder="1" applyProtection="1">
      <protection locked="0"/>
    </xf>
    <xf numFmtId="37" fontId="29" fillId="0" borderId="26" xfId="0" applyNumberFormat="1" applyFont="1" applyFill="1" applyBorder="1" applyProtection="1">
      <protection locked="0"/>
    </xf>
    <xf numFmtId="37" fontId="29" fillId="0" borderId="16" xfId="0" applyNumberFormat="1" applyFont="1" applyFill="1" applyBorder="1" applyProtection="1">
      <protection locked="0"/>
    </xf>
    <xf numFmtId="37" fontId="5" fillId="0" borderId="13" xfId="0" applyNumberFormat="1" applyFont="1" applyFill="1" applyBorder="1" applyProtection="1"/>
    <xf numFmtId="37" fontId="29" fillId="0" borderId="15" xfId="0" applyNumberFormat="1" applyFont="1" applyFill="1" applyBorder="1" applyProtection="1">
      <protection locked="0"/>
    </xf>
    <xf numFmtId="37" fontId="5" fillId="0" borderId="14" xfId="0" applyNumberFormat="1" applyFont="1" applyFill="1" applyBorder="1" applyProtection="1"/>
    <xf numFmtId="0" fontId="47" fillId="0" borderId="0" xfId="0" applyFont="1" applyFill="1" applyProtection="1">
      <protection locked="0"/>
    </xf>
    <xf numFmtId="0" fontId="5" fillId="0" borderId="0" xfId="0" quotePrefix="1" applyFont="1" applyFill="1" applyAlignment="1" applyProtection="1">
      <alignment horizontal="left"/>
    </xf>
    <xf numFmtId="0" fontId="5" fillId="0" borderId="21" xfId="0" applyFont="1" applyFill="1" applyBorder="1" applyProtection="1"/>
    <xf numFmtId="0" fontId="0" fillId="0" borderId="3" xfId="0" applyFill="1" applyBorder="1" applyAlignment="1" applyProtection="1">
      <alignment horizontal="center"/>
    </xf>
    <xf numFmtId="0" fontId="0" fillId="0" borderId="5" xfId="0" applyFill="1" applyBorder="1" applyAlignment="1" applyProtection="1">
      <alignment horizontal="centerContinuous"/>
    </xf>
    <xf numFmtId="0" fontId="0" fillId="0" borderId="13" xfId="0" applyFill="1" applyBorder="1" applyProtection="1"/>
    <xf numFmtId="0" fontId="53" fillId="0" borderId="13" xfId="0" applyFont="1" applyFill="1" applyBorder="1" applyProtection="1"/>
    <xf numFmtId="0" fontId="53" fillId="0" borderId="14" xfId="0" applyFont="1" applyFill="1" applyBorder="1" applyProtection="1"/>
    <xf numFmtId="0" fontId="53" fillId="0" borderId="16" xfId="0" applyFont="1" applyFill="1" applyBorder="1" applyProtection="1"/>
    <xf numFmtId="0" fontId="48" fillId="0" borderId="46" xfId="0" applyFont="1" applyFill="1" applyBorder="1" applyAlignment="1" applyProtection="1">
      <alignment horizontal="centerContinuous"/>
    </xf>
    <xf numFmtId="0" fontId="0" fillId="0" borderId="34" xfId="0" applyFill="1" applyBorder="1" applyAlignment="1" applyProtection="1">
      <alignment horizontal="centerContinuous"/>
    </xf>
    <xf numFmtId="0" fontId="0" fillId="0" borderId="0" xfId="0" quotePrefix="1" applyFill="1" applyAlignment="1" applyProtection="1">
      <alignment horizontal="left"/>
    </xf>
    <xf numFmtId="0" fontId="6" fillId="0" borderId="48" xfId="0" applyFont="1" applyFill="1" applyBorder="1" applyAlignment="1" applyProtection="1">
      <alignment horizontal="centerContinuous"/>
    </xf>
    <xf numFmtId="0" fontId="0" fillId="0" borderId="16" xfId="0" applyFill="1" applyBorder="1" applyAlignment="1" applyProtection="1">
      <alignment horizontal="centerContinuous"/>
    </xf>
    <xf numFmtId="0" fontId="0" fillId="0" borderId="6" xfId="0" applyFill="1" applyBorder="1" applyProtection="1"/>
    <xf numFmtId="0" fontId="0" fillId="0" borderId="7" xfId="0" applyFill="1" applyBorder="1" applyProtection="1"/>
    <xf numFmtId="0" fontId="0" fillId="0" borderId="10" xfId="0" applyFill="1" applyBorder="1" applyProtection="1"/>
    <xf numFmtId="0" fontId="0" fillId="0" borderId="39" xfId="0" applyFill="1" applyBorder="1" applyProtection="1"/>
    <xf numFmtId="0" fontId="0" fillId="0" borderId="39" xfId="0" applyFill="1" applyBorder="1" applyAlignment="1" applyProtection="1">
      <alignment horizontal="center"/>
    </xf>
    <xf numFmtId="0" fontId="0" fillId="0" borderId="41" xfId="0" applyFill="1" applyBorder="1" applyAlignment="1" applyProtection="1">
      <alignment horizontal="center"/>
    </xf>
    <xf numFmtId="0" fontId="0" fillId="0" borderId="9" xfId="0" applyFill="1" applyBorder="1" applyProtection="1"/>
    <xf numFmtId="0" fontId="0" fillId="0" borderId="26" xfId="0" applyFill="1" applyBorder="1" applyProtection="1"/>
    <xf numFmtId="10" fontId="0" fillId="0" borderId="0" xfId="0" applyNumberFormat="1" applyFill="1" applyProtection="1"/>
    <xf numFmtId="0" fontId="0" fillId="0" borderId="17" xfId="0" applyFill="1" applyBorder="1" applyProtection="1"/>
    <xf numFmtId="10" fontId="0" fillId="0" borderId="18" xfId="0" applyNumberFormat="1" applyFill="1" applyBorder="1" applyProtection="1"/>
    <xf numFmtId="0" fontId="0" fillId="0" borderId="21" xfId="0" applyFill="1" applyBorder="1" applyProtection="1"/>
    <xf numFmtId="0" fontId="55" fillId="0" borderId="0" xfId="0" applyFont="1" applyFill="1" applyProtection="1"/>
    <xf numFmtId="0" fontId="0" fillId="0" borderId="4" xfId="0" applyFill="1" applyBorder="1" applyAlignment="1" applyProtection="1">
      <alignment horizontal="centerContinuous"/>
    </xf>
    <xf numFmtId="0" fontId="5" fillId="0" borderId="3" xfId="0" applyFont="1" applyFill="1" applyBorder="1" applyAlignment="1" applyProtection="1">
      <alignment horizontal="center"/>
    </xf>
    <xf numFmtId="0" fontId="5" fillId="0" borderId="10" xfId="0" applyFont="1" applyFill="1" applyBorder="1" applyProtection="1"/>
    <xf numFmtId="0" fontId="5" fillId="0" borderId="9" xfId="0" applyFont="1" applyFill="1" applyBorder="1" applyProtection="1"/>
    <xf numFmtId="0" fontId="5" fillId="0" borderId="24" xfId="0" applyFont="1" applyFill="1" applyBorder="1" applyAlignment="1" applyProtection="1">
      <alignment horizontal="centerContinuous"/>
    </xf>
    <xf numFmtId="0" fontId="5" fillId="0" borderId="25" xfId="0" applyFont="1" applyFill="1" applyBorder="1" applyProtection="1"/>
    <xf numFmtId="0" fontId="0" fillId="0" borderId="27" xfId="0" applyFill="1" applyBorder="1" applyProtection="1"/>
    <xf numFmtId="0" fontId="5" fillId="0" borderId="15" xfId="0" applyFont="1" applyFill="1" applyBorder="1" applyAlignment="1" applyProtection="1">
      <alignment horizontal="center"/>
    </xf>
    <xf numFmtId="5" fontId="5" fillId="0" borderId="11" xfId="0" applyNumberFormat="1" applyFont="1" applyFill="1" applyBorder="1" applyProtection="1"/>
    <xf numFmtId="5" fontId="5" fillId="0" borderId="4" xfId="0" applyNumberFormat="1" applyFont="1" applyFill="1" applyBorder="1" applyProtection="1"/>
    <xf numFmtId="0" fontId="5" fillId="0" borderId="12" xfId="0" applyFont="1" applyFill="1" applyBorder="1" applyAlignment="1" applyProtection="1">
      <alignment horizontal="left"/>
    </xf>
    <xf numFmtId="0" fontId="5" fillId="0" borderId="12" xfId="0" applyFont="1" applyFill="1" applyBorder="1" applyAlignment="1" applyProtection="1">
      <alignment horizontal="right"/>
    </xf>
    <xf numFmtId="5" fontId="5" fillId="0" borderId="33" xfId="0" applyNumberFormat="1" applyFont="1" applyFill="1" applyBorder="1" applyProtection="1"/>
    <xf numFmtId="5" fontId="5" fillId="0" borderId="39" xfId="0" applyNumberFormat="1" applyFont="1" applyFill="1" applyBorder="1" applyProtection="1"/>
    <xf numFmtId="5" fontId="5" fillId="0" borderId="41" xfId="0" applyNumberFormat="1" applyFont="1" applyFill="1" applyBorder="1" applyProtection="1"/>
    <xf numFmtId="5" fontId="5" fillId="0" borderId="48" xfId="0" applyNumberFormat="1" applyFont="1" applyFill="1" applyBorder="1" applyProtection="1"/>
    <xf numFmtId="0" fontId="5" fillId="0" borderId="47" xfId="0" applyFont="1" applyFill="1" applyBorder="1"/>
    <xf numFmtId="5" fontId="5" fillId="0" borderId="8" xfId="0" applyNumberFormat="1" applyFont="1" applyFill="1" applyBorder="1" applyProtection="1"/>
    <xf numFmtId="5" fontId="5" fillId="0" borderId="9" xfId="0" applyNumberFormat="1" applyFont="1" applyFill="1" applyBorder="1" applyProtection="1"/>
    <xf numFmtId="5" fontId="5" fillId="0" borderId="25" xfId="0" applyNumberFormat="1" applyFont="1" applyFill="1" applyBorder="1" applyProtection="1"/>
    <xf numFmtId="0" fontId="5" fillId="0" borderId="20" xfId="0" applyFont="1" applyFill="1" applyBorder="1" applyAlignment="1" applyProtection="1">
      <alignment horizontal="right"/>
    </xf>
    <xf numFmtId="5" fontId="5" fillId="0" borderId="35" xfId="0" applyNumberFormat="1" applyFont="1" applyFill="1" applyBorder="1" applyProtection="1"/>
    <xf numFmtId="5" fontId="5" fillId="0" borderId="44" xfId="0" applyNumberFormat="1" applyFont="1" applyFill="1" applyBorder="1" applyProtection="1"/>
    <xf numFmtId="5" fontId="5" fillId="0" borderId="54" xfId="0" applyNumberFormat="1" applyFont="1" applyFill="1" applyBorder="1" applyProtection="1"/>
    <xf numFmtId="0" fontId="49" fillId="0" borderId="14" xfId="0" applyFont="1" applyFill="1" applyBorder="1" applyAlignment="1">
      <alignment horizontal="centerContinuous"/>
    </xf>
    <xf numFmtId="0" fontId="48" fillId="0" borderId="40" xfId="0" applyFont="1" applyFill="1" applyBorder="1" applyAlignment="1">
      <alignment horizontal="center"/>
    </xf>
    <xf numFmtId="0" fontId="48" fillId="0" borderId="34" xfId="0" applyFont="1" applyFill="1" applyBorder="1"/>
    <xf numFmtId="0" fontId="48" fillId="0" borderId="48" xfId="0" applyFont="1" applyFill="1" applyBorder="1" applyAlignment="1">
      <alignment horizontal="center"/>
    </xf>
    <xf numFmtId="0" fontId="5" fillId="0" borderId="6" xfId="0" applyFont="1" applyFill="1" applyBorder="1" applyAlignment="1">
      <alignment horizontal="centerContinuous"/>
    </xf>
    <xf numFmtId="0" fontId="6" fillId="0" borderId="4" xfId="0" applyFont="1" applyFill="1" applyBorder="1" applyAlignment="1">
      <alignment horizontal="centerContinuous" vertical="center"/>
    </xf>
    <xf numFmtId="0" fontId="5" fillId="0" borderId="4" xfId="0" applyFont="1" applyFill="1" applyBorder="1" applyAlignment="1">
      <alignment horizontal="centerContinuous" vertical="center"/>
    </xf>
    <xf numFmtId="171" fontId="48" fillId="0" borderId="0" xfId="0" applyNumberFormat="1" applyFont="1" applyFill="1" applyAlignment="1" applyProtection="1">
      <alignment horizontal="center"/>
    </xf>
    <xf numFmtId="0" fontId="48" fillId="0" borderId="7" xfId="0" applyFont="1" applyFill="1" applyBorder="1"/>
    <xf numFmtId="0" fontId="48" fillId="0" borderId="47" xfId="0" applyFont="1" applyFill="1" applyBorder="1" applyAlignment="1">
      <alignment horizontal="centerContinuous"/>
    </xf>
    <xf numFmtId="0" fontId="54" fillId="0" borderId="0" xfId="0" applyFont="1" applyFill="1" applyAlignment="1">
      <alignment horizontal="left"/>
    </xf>
    <xf numFmtId="0" fontId="48" fillId="0" borderId="11" xfId="0" applyFont="1" applyFill="1" applyBorder="1" applyAlignment="1">
      <alignment horizontal="centerContinuous"/>
    </xf>
    <xf numFmtId="177" fontId="48" fillId="0" borderId="11" xfId="1" applyNumberFormat="1" applyFont="1" applyFill="1" applyBorder="1"/>
    <xf numFmtId="0" fontId="48" fillId="0" borderId="5" xfId="0" quotePrefix="1" applyFont="1" applyFill="1" applyBorder="1" applyAlignment="1">
      <alignment horizontal="left"/>
    </xf>
    <xf numFmtId="0" fontId="48" fillId="0" borderId="11" xfId="0" applyFont="1" applyFill="1" applyBorder="1" applyAlignment="1">
      <alignment horizontal="right"/>
    </xf>
    <xf numFmtId="177" fontId="48" fillId="0" borderId="44" xfId="1" applyNumberFormat="1" applyFont="1" applyFill="1" applyBorder="1"/>
    <xf numFmtId="0" fontId="54" fillId="0" borderId="1" xfId="0" applyFont="1" applyFill="1" applyBorder="1"/>
    <xf numFmtId="0" fontId="54" fillId="0" borderId="2" xfId="0" applyFont="1" applyFill="1" applyBorder="1"/>
    <xf numFmtId="0" fontId="54" fillId="0" borderId="3" xfId="0" applyFont="1" applyFill="1" applyBorder="1"/>
    <xf numFmtId="0" fontId="40" fillId="0" borderId="4" xfId="0" applyFont="1" applyFill="1" applyBorder="1" applyAlignment="1">
      <alignment horizontal="centerContinuous"/>
    </xf>
    <xf numFmtId="0" fontId="54" fillId="0" borderId="0" xfId="0" applyFont="1" applyFill="1" applyAlignment="1">
      <alignment horizontal="centerContinuous"/>
    </xf>
    <xf numFmtId="0" fontId="40" fillId="0" borderId="0" xfId="0" applyFont="1" applyFill="1" applyAlignment="1">
      <alignment horizontal="centerContinuous"/>
    </xf>
    <xf numFmtId="0" fontId="54" fillId="0" borderId="5" xfId="0" applyFont="1" applyFill="1" applyBorder="1" applyAlignment="1">
      <alignment horizontal="centerContinuous"/>
    </xf>
    <xf numFmtId="0" fontId="54" fillId="0" borderId="13" xfId="0" applyFont="1" applyFill="1" applyBorder="1"/>
    <xf numFmtId="0" fontId="54" fillId="0" borderId="14" xfId="0" applyFont="1" applyFill="1" applyBorder="1"/>
    <xf numFmtId="0" fontId="54" fillId="0" borderId="16" xfId="0" applyFont="1" applyFill="1" applyBorder="1"/>
    <xf numFmtId="0" fontId="54" fillId="0" borderId="4" xfId="0" applyFont="1" applyFill="1" applyBorder="1"/>
    <xf numFmtId="0" fontId="54" fillId="0" borderId="5" xfId="0" applyFont="1" applyFill="1" applyBorder="1"/>
    <xf numFmtId="0" fontId="54" fillId="0" borderId="38" xfId="0" applyFont="1" applyFill="1" applyBorder="1"/>
    <xf numFmtId="0" fontId="54" fillId="0" borderId="7" xfId="0" applyFont="1" applyFill="1" applyBorder="1"/>
    <xf numFmtId="0" fontId="54" fillId="0" borderId="9" xfId="0" applyFont="1" applyFill="1" applyBorder="1"/>
    <xf numFmtId="0" fontId="54" fillId="0" borderId="46" xfId="0" applyFont="1" applyFill="1" applyBorder="1" applyAlignment="1">
      <alignment horizontal="centerContinuous" vertical="center"/>
    </xf>
    <xf numFmtId="0" fontId="54" fillId="0" borderId="46" xfId="0" applyFont="1" applyFill="1" applyBorder="1" applyAlignment="1">
      <alignment horizontal="centerContinuous"/>
    </xf>
    <xf numFmtId="0" fontId="0" fillId="0" borderId="47" xfId="0" applyFill="1" applyBorder="1" applyAlignment="1">
      <alignment horizontal="centerContinuous" vertical="center"/>
    </xf>
    <xf numFmtId="0" fontId="54" fillId="0" borderId="34" xfId="0" applyFont="1" applyFill="1" applyBorder="1" applyAlignment="1">
      <alignment horizontal="centerContinuous" vertical="center"/>
    </xf>
    <xf numFmtId="0" fontId="54" fillId="0" borderId="29" xfId="0" applyFont="1" applyFill="1" applyBorder="1" applyAlignment="1">
      <alignment horizontal="center"/>
    </xf>
    <xf numFmtId="0" fontId="54" fillId="0" borderId="11" xfId="0" applyFont="1" applyFill="1" applyBorder="1" applyAlignment="1">
      <alignment horizontal="center"/>
    </xf>
    <xf numFmtId="0" fontId="54" fillId="0" borderId="11" xfId="0" applyFont="1" applyFill="1" applyBorder="1" applyAlignment="1">
      <alignment horizontal="right"/>
    </xf>
    <xf numFmtId="0" fontId="54" fillId="0" borderId="23" xfId="0" applyFont="1" applyFill="1" applyBorder="1" applyAlignment="1">
      <alignment horizontal="center"/>
    </xf>
    <xf numFmtId="0" fontId="54" fillId="0" borderId="29" xfId="0" applyFont="1" applyFill="1" applyBorder="1"/>
    <xf numFmtId="0" fontId="54" fillId="0" borderId="5" xfId="0" applyFont="1" applyFill="1" applyBorder="1" applyAlignment="1">
      <alignment horizontal="center"/>
    </xf>
    <xf numFmtId="0" fontId="54" fillId="0" borderId="38" xfId="0" applyFont="1" applyFill="1" applyBorder="1" applyAlignment="1">
      <alignment horizontal="center"/>
    </xf>
    <xf numFmtId="0" fontId="54" fillId="0" borderId="8" xfId="0" applyFont="1" applyFill="1" applyBorder="1" applyAlignment="1">
      <alignment horizontal="left"/>
    </xf>
    <xf numFmtId="0" fontId="54" fillId="0" borderId="8" xfId="0" applyFont="1" applyFill="1" applyBorder="1"/>
    <xf numFmtId="38" fontId="54" fillId="0" borderId="8" xfId="0" applyNumberFormat="1" applyFont="1" applyFill="1" applyBorder="1"/>
    <xf numFmtId="38" fontId="54" fillId="0" borderId="10" xfId="0" applyNumberFormat="1" applyFont="1" applyFill="1" applyBorder="1"/>
    <xf numFmtId="0" fontId="54" fillId="0" borderId="11" xfId="0" applyFont="1" applyFill="1" applyBorder="1" applyAlignment="1">
      <alignment horizontal="left"/>
    </xf>
    <xf numFmtId="0" fontId="54" fillId="0" borderId="11" xfId="0" applyFont="1" applyFill="1" applyBorder="1"/>
    <xf numFmtId="38" fontId="54" fillId="0" borderId="11" xfId="0" applyNumberFormat="1" applyFont="1" applyFill="1" applyBorder="1"/>
    <xf numFmtId="38" fontId="54" fillId="0" borderId="5" xfId="0" applyNumberFormat="1" applyFont="1" applyFill="1" applyBorder="1"/>
    <xf numFmtId="0" fontId="54" fillId="0" borderId="11" xfId="0" applyFont="1" applyFill="1" applyBorder="1" applyAlignment="1">
      <alignment horizontal="centerContinuous"/>
    </xf>
    <xf numFmtId="38" fontId="54" fillId="0" borderId="39" xfId="0" applyNumberFormat="1" applyFont="1" applyFill="1" applyBorder="1"/>
    <xf numFmtId="38" fontId="54" fillId="0" borderId="33" xfId="0" applyNumberFormat="1" applyFont="1" applyFill="1" applyBorder="1"/>
    <xf numFmtId="38" fontId="54" fillId="0" borderId="41" xfId="0" applyNumberFormat="1" applyFont="1" applyFill="1" applyBorder="1"/>
    <xf numFmtId="0" fontId="54" fillId="0" borderId="31" xfId="0" applyFont="1" applyFill="1" applyBorder="1" applyAlignment="1">
      <alignment horizontal="center"/>
    </xf>
    <xf numFmtId="0" fontId="54" fillId="0" borderId="19" xfId="0" applyFont="1" applyFill="1" applyBorder="1"/>
    <xf numFmtId="38" fontId="54" fillId="0" borderId="44" xfId="0" applyNumberFormat="1" applyFont="1" applyFill="1" applyBorder="1"/>
    <xf numFmtId="38" fontId="54" fillId="0" borderId="45" xfId="0" applyNumberFormat="1" applyFont="1" applyFill="1" applyBorder="1"/>
    <xf numFmtId="0" fontId="0" fillId="0" borderId="0" xfId="0" applyFill="1" applyAlignment="1">
      <alignment horizontal="centerContinuous" vertical="center"/>
    </xf>
    <xf numFmtId="0" fontId="54" fillId="0" borderId="0" xfId="0" applyFont="1" applyFill="1" applyAlignment="1">
      <alignment horizontal="centerContinuous" vertical="center"/>
    </xf>
    <xf numFmtId="0" fontId="54" fillId="0" borderId="11" xfId="0" quotePrefix="1" applyFont="1" applyFill="1" applyBorder="1" applyAlignment="1">
      <alignment horizontal="right"/>
    </xf>
    <xf numFmtId="38" fontId="54" fillId="0" borderId="76" xfId="0" applyNumberFormat="1" applyFont="1" applyFill="1" applyBorder="1"/>
    <xf numFmtId="38" fontId="54" fillId="0" borderId="74" xfId="0" applyNumberFormat="1" applyFont="1" applyFill="1" applyBorder="1"/>
    <xf numFmtId="38" fontId="54" fillId="0" borderId="19" xfId="0" applyNumberFormat="1" applyFont="1" applyFill="1" applyBorder="1"/>
    <xf numFmtId="38" fontId="54" fillId="0" borderId="21" xfId="0" applyNumberFormat="1" applyFont="1" applyFill="1" applyBorder="1"/>
    <xf numFmtId="0" fontId="54" fillId="0" borderId="0" xfId="0" applyFont="1" applyFill="1" applyAlignment="1">
      <alignment horizontal="right"/>
    </xf>
    <xf numFmtId="0" fontId="61" fillId="0" borderId="4" xfId="0" applyFont="1" applyFill="1" applyBorder="1" applyAlignment="1" applyProtection="1">
      <alignment horizontal="centerContinuous"/>
    </xf>
    <xf numFmtId="0" fontId="61" fillId="0" borderId="0" xfId="0" applyFont="1" applyFill="1" applyAlignment="1" applyProtection="1">
      <alignment horizontal="centerContinuous"/>
    </xf>
    <xf numFmtId="0" fontId="61" fillId="0" borderId="5" xfId="0" applyFont="1" applyFill="1" applyBorder="1" applyAlignment="1" applyProtection="1">
      <alignment horizontal="centerContinuous"/>
    </xf>
    <xf numFmtId="0" fontId="0" fillId="0" borderId="15" xfId="0" applyFill="1" applyBorder="1" applyAlignment="1" applyProtection="1">
      <alignment horizontal="centerContinuous"/>
    </xf>
    <xf numFmtId="0" fontId="0" fillId="0" borderId="11" xfId="0" applyFill="1" applyBorder="1" applyProtection="1"/>
    <xf numFmtId="0" fontId="0" fillId="0" borderId="11" xfId="0" applyFill="1" applyBorder="1" applyAlignment="1" applyProtection="1">
      <alignment horizontal="center"/>
    </xf>
    <xf numFmtId="0" fontId="0" fillId="0" borderId="4" xfId="0" applyFill="1" applyBorder="1" applyAlignment="1" applyProtection="1">
      <alignment horizontal="center"/>
    </xf>
    <xf numFmtId="0" fontId="0" fillId="0" borderId="14" xfId="0" applyFill="1" applyBorder="1" applyAlignment="1" applyProtection="1">
      <alignment horizontal="center"/>
    </xf>
    <xf numFmtId="0" fontId="0" fillId="0" borderId="15" xfId="0" applyFill="1" applyBorder="1" applyAlignment="1" applyProtection="1">
      <alignment horizontal="center"/>
    </xf>
    <xf numFmtId="0" fontId="0" fillId="0" borderId="11" xfId="0" quotePrefix="1" applyFill="1" applyBorder="1" applyAlignment="1" applyProtection="1">
      <alignment horizontal="left"/>
    </xf>
    <xf numFmtId="2" fontId="0" fillId="0" borderId="12" xfId="0" applyNumberFormat="1" applyFill="1" applyBorder="1" applyProtection="1"/>
    <xf numFmtId="0" fontId="0" fillId="0" borderId="17" xfId="0" applyFill="1" applyBorder="1" applyAlignment="1" applyProtection="1">
      <alignment horizontal="center"/>
    </xf>
    <xf numFmtId="0" fontId="0" fillId="0" borderId="20" xfId="0" applyFill="1" applyBorder="1" applyProtection="1"/>
    <xf numFmtId="37" fontId="0" fillId="0" borderId="35" xfId="0" applyNumberFormat="1" applyFill="1" applyBorder="1" applyProtection="1"/>
    <xf numFmtId="0" fontId="0" fillId="0" borderId="19" xfId="0" applyFill="1" applyBorder="1" applyProtection="1"/>
    <xf numFmtId="38" fontId="5" fillId="0" borderId="0" xfId="0" applyNumberFormat="1" applyFont="1" applyFill="1" applyProtection="1"/>
    <xf numFmtId="38" fontId="5" fillId="0" borderId="0" xfId="0" applyNumberFormat="1" applyFont="1" applyFill="1" applyAlignment="1" applyProtection="1">
      <alignment horizontal="centerContinuous"/>
    </xf>
    <xf numFmtId="5" fontId="48" fillId="0" borderId="32" xfId="0" applyNumberFormat="1" applyFont="1" applyFill="1" applyBorder="1" applyProtection="1"/>
    <xf numFmtId="0" fontId="20" fillId="0" borderId="0" xfId="0" applyFont="1" applyFill="1" applyProtection="1">
      <protection locked="0"/>
    </xf>
    <xf numFmtId="0" fontId="56" fillId="0" borderId="12" xfId="0" applyFont="1" applyBorder="1" applyProtection="1">
      <protection locked="0"/>
    </xf>
    <xf numFmtId="37" fontId="56" fillId="0" borderId="11" xfId="0" quotePrefix="1" applyNumberFormat="1" applyFont="1" applyBorder="1" applyAlignment="1" applyProtection="1">
      <alignment horizontal="right"/>
      <protection locked="0"/>
    </xf>
    <xf numFmtId="0" fontId="56" fillId="0" borderId="20" xfId="0" applyFont="1" applyBorder="1" applyProtection="1">
      <protection locked="0"/>
    </xf>
    <xf numFmtId="37" fontId="56" fillId="0" borderId="19" xfId="0" applyNumberFormat="1" applyFont="1" applyBorder="1" applyProtection="1">
      <protection locked="0"/>
    </xf>
    <xf numFmtId="37" fontId="56" fillId="0" borderId="35" xfId="0" applyNumberFormat="1" applyFont="1" applyBorder="1" applyProtection="1">
      <protection locked="0"/>
    </xf>
    <xf numFmtId="37" fontId="48" fillId="0" borderId="40" xfId="0" applyNumberFormat="1" applyFont="1" applyFill="1" applyBorder="1" applyAlignment="1" applyProtection="1">
      <protection locked="0"/>
    </xf>
    <xf numFmtId="37" fontId="48" fillId="0" borderId="30" xfId="0" applyNumberFormat="1" applyFont="1" applyFill="1" applyBorder="1" applyAlignment="1" applyProtection="1">
      <protection locked="0"/>
    </xf>
    <xf numFmtId="37" fontId="48" fillId="0" borderId="30" xfId="0" applyNumberFormat="1" applyFont="1" applyFill="1" applyBorder="1" applyAlignment="1" applyProtection="1"/>
    <xf numFmtId="5" fontId="48" fillId="0" borderId="30" xfId="0" applyNumberFormat="1" applyFont="1" applyFill="1" applyBorder="1" applyAlignment="1" applyProtection="1"/>
    <xf numFmtId="0" fontId="48" fillId="0" borderId="5" xfId="0" applyFont="1" applyFill="1" applyBorder="1" applyAlignment="1" applyProtection="1">
      <alignment horizontal="center"/>
    </xf>
    <xf numFmtId="0" fontId="48" fillId="0" borderId="21" xfId="0" applyFont="1" applyFill="1" applyBorder="1" applyAlignment="1" applyProtection="1">
      <alignment horizontal="center"/>
    </xf>
    <xf numFmtId="0" fontId="48" fillId="0" borderId="0" xfId="0" applyFont="1" applyFill="1" applyAlignment="1" applyProtection="1">
      <alignment horizontal="center"/>
    </xf>
    <xf numFmtId="0" fontId="5" fillId="18" borderId="44" xfId="0" applyFont="1" applyFill="1" applyBorder="1"/>
    <xf numFmtId="0" fontId="5" fillId="18" borderId="43" xfId="0" applyFont="1" applyFill="1" applyBorder="1"/>
    <xf numFmtId="0" fontId="5" fillId="18" borderId="39" xfId="0" applyFont="1" applyFill="1" applyBorder="1"/>
    <xf numFmtId="0" fontId="5" fillId="18" borderId="47" xfId="0" applyFont="1" applyFill="1" applyBorder="1"/>
    <xf numFmtId="0" fontId="5" fillId="18" borderId="9" xfId="0" applyFont="1" applyFill="1" applyBorder="1"/>
    <xf numFmtId="0" fontId="5" fillId="18" borderId="78" xfId="0" applyFont="1" applyFill="1" applyBorder="1"/>
    <xf numFmtId="0" fontId="5" fillId="0" borderId="10" xfId="0" applyFont="1" applyFill="1" applyBorder="1" applyAlignment="1" applyProtection="1">
      <alignment horizontal="centerContinuous"/>
    </xf>
    <xf numFmtId="0" fontId="5" fillId="18" borderId="12" xfId="0" applyFont="1" applyFill="1" applyBorder="1"/>
    <xf numFmtId="0" fontId="5" fillId="18" borderId="26" xfId="0" applyFont="1" applyFill="1" applyBorder="1"/>
    <xf numFmtId="0" fontId="5" fillId="18" borderId="33" xfId="0" applyFont="1" applyFill="1" applyBorder="1"/>
    <xf numFmtId="0" fontId="5" fillId="0" borderId="20" xfId="0" applyFont="1" applyFill="1" applyBorder="1" applyProtection="1"/>
    <xf numFmtId="0" fontId="5" fillId="18" borderId="35" xfId="0" applyFont="1" applyFill="1" applyBorder="1"/>
    <xf numFmtId="0" fontId="5" fillId="0" borderId="12" xfId="0" quotePrefix="1" applyFont="1" applyFill="1" applyBorder="1" applyAlignment="1">
      <alignment horizontal="center"/>
    </xf>
    <xf numFmtId="0" fontId="5" fillId="0" borderId="4" xfId="0" quotePrefix="1" applyFont="1" applyFill="1" applyBorder="1" applyAlignment="1" applyProtection="1">
      <alignment horizontal="center"/>
    </xf>
    <xf numFmtId="0" fontId="5" fillId="0" borderId="47" xfId="0" applyFont="1" applyFill="1" applyBorder="1" applyProtection="1"/>
    <xf numFmtId="5" fontId="5" fillId="0" borderId="40" xfId="0" applyNumberFormat="1" applyFont="1" applyFill="1" applyBorder="1" applyProtection="1"/>
    <xf numFmtId="37" fontId="5" fillId="0" borderId="39" xfId="0" applyNumberFormat="1" applyFont="1" applyFill="1" applyBorder="1" applyProtection="1"/>
    <xf numFmtId="37" fontId="5" fillId="0" borderId="34" xfId="0" applyNumberFormat="1" applyFont="1" applyFill="1" applyBorder="1" applyProtection="1"/>
    <xf numFmtId="37" fontId="5" fillId="0" borderId="40" xfId="0" applyNumberFormat="1" applyFont="1" applyFill="1" applyBorder="1" applyProtection="1"/>
    <xf numFmtId="37" fontId="5" fillId="0" borderId="41" xfId="0" applyNumberFormat="1" applyFont="1" applyFill="1" applyBorder="1" applyProtection="1"/>
    <xf numFmtId="0" fontId="5" fillId="0" borderId="43" xfId="0" applyFont="1" applyFill="1" applyBorder="1" applyProtection="1"/>
    <xf numFmtId="0" fontId="5" fillId="0" borderId="45" xfId="0" applyFont="1" applyFill="1" applyBorder="1" applyAlignment="1" applyProtection="1">
      <alignment horizontal="center"/>
    </xf>
    <xf numFmtId="37" fontId="5" fillId="0" borderId="0" xfId="0" applyNumberFormat="1" applyFont="1" applyFill="1" applyAlignment="1" applyProtection="1">
      <alignment horizontal="centerContinuous"/>
    </xf>
    <xf numFmtId="37" fontId="5" fillId="0" borderId="16" xfId="0" applyNumberFormat="1" applyFont="1" applyFill="1" applyBorder="1" applyProtection="1"/>
    <xf numFmtId="0" fontId="71" fillId="0" borderId="0" xfId="0" quotePrefix="1" applyFont="1" applyAlignment="1" applyProtection="1">
      <alignment horizontal="left"/>
      <protection locked="0"/>
    </xf>
    <xf numFmtId="0" fontId="72" fillId="0" borderId="0" xfId="0" quotePrefix="1" applyFont="1" applyAlignment="1" applyProtection="1">
      <alignment horizontal="left"/>
      <protection locked="0"/>
    </xf>
    <xf numFmtId="0" fontId="20" fillId="0" borderId="0" xfId="0" quotePrefix="1" applyFont="1" applyAlignment="1" applyProtection="1">
      <alignment horizontal="fill"/>
      <protection locked="0"/>
    </xf>
    <xf numFmtId="0" fontId="48" fillId="0" borderId="0" xfId="0" applyFont="1" applyFill="1" applyAlignment="1" applyProtection="1">
      <alignment horizontal="centerContinuous"/>
    </xf>
    <xf numFmtId="0" fontId="6" fillId="0" borderId="13" xfId="0" applyFont="1" applyFill="1" applyBorder="1" applyAlignment="1" applyProtection="1">
      <alignment horizontal="centerContinuous"/>
    </xf>
    <xf numFmtId="0" fontId="48" fillId="0" borderId="14" xfId="0" applyFont="1" applyFill="1" applyBorder="1" applyAlignment="1" applyProtection="1">
      <alignment horizontal="centerContinuous"/>
    </xf>
    <xf numFmtId="0" fontId="48" fillId="0" borderId="38" xfId="0" applyFont="1" applyFill="1" applyBorder="1" applyProtection="1"/>
    <xf numFmtId="0" fontId="48" fillId="0" borderId="7" xfId="0" applyFont="1" applyFill="1" applyBorder="1" applyProtection="1"/>
    <xf numFmtId="0" fontId="48" fillId="0" borderId="29" xfId="0" applyFont="1" applyFill="1" applyBorder="1" applyProtection="1"/>
    <xf numFmtId="0" fontId="48" fillId="0" borderId="30" xfId="0" applyFont="1" applyFill="1" applyBorder="1" applyProtection="1"/>
    <xf numFmtId="0" fontId="48" fillId="0" borderId="30" xfId="0" applyFont="1" applyFill="1" applyBorder="1" applyAlignment="1" applyProtection="1">
      <alignment horizontal="center"/>
    </xf>
    <xf numFmtId="0" fontId="48" fillId="0" borderId="46" xfId="0" applyFont="1" applyFill="1" applyBorder="1" applyProtection="1"/>
    <xf numFmtId="5" fontId="48" fillId="0" borderId="28" xfId="0" applyNumberFormat="1" applyFont="1" applyFill="1" applyBorder="1" applyProtection="1"/>
    <xf numFmtId="37" fontId="48" fillId="0" borderId="14" xfId="0" applyNumberFormat="1" applyFont="1" applyFill="1" applyBorder="1" applyProtection="1"/>
    <xf numFmtId="0" fontId="48" fillId="0" borderId="31" xfId="0" applyFont="1" applyFill="1" applyBorder="1" applyAlignment="1" applyProtection="1">
      <alignment horizontal="center"/>
    </xf>
    <xf numFmtId="5" fontId="48" fillId="0" borderId="18" xfId="0" applyNumberFormat="1" applyFont="1" applyFill="1" applyBorder="1" applyProtection="1"/>
    <xf numFmtId="0" fontId="0" fillId="0" borderId="0" xfId="0" applyFill="1" applyAlignment="1">
      <alignment horizontal="right"/>
    </xf>
    <xf numFmtId="0" fontId="0" fillId="0" borderId="11" xfId="0" quotePrefix="1" applyBorder="1" applyAlignment="1" applyProtection="1">
      <alignment horizontal="center"/>
    </xf>
    <xf numFmtId="0" fontId="0" fillId="0" borderId="15" xfId="0" quotePrefix="1" applyBorder="1" applyAlignment="1" applyProtection="1">
      <alignment horizontal="center"/>
    </xf>
    <xf numFmtId="0" fontId="0" fillId="0" borderId="49" xfId="2" applyNumberFormat="1" applyFont="1" applyBorder="1" applyProtection="1"/>
    <xf numFmtId="0" fontId="0" fillId="0" borderId="44" xfId="0" applyNumberFormat="1" applyBorder="1" applyProtection="1"/>
    <xf numFmtId="0" fontId="0" fillId="0" borderId="49" xfId="0" applyNumberFormat="1" applyBorder="1" applyProtection="1"/>
    <xf numFmtId="0" fontId="0" fillId="0" borderId="45" xfId="0" applyNumberFormat="1" applyBorder="1" applyProtection="1"/>
    <xf numFmtId="0" fontId="5" fillId="0" borderId="47" xfId="0" applyFont="1" applyFill="1" applyBorder="1" applyAlignment="1" applyProtection="1">
      <alignment horizontal="centerContinuous"/>
    </xf>
    <xf numFmtId="0" fontId="5" fillId="0" borderId="34" xfId="0" applyFont="1" applyFill="1" applyBorder="1" applyAlignment="1" applyProtection="1">
      <alignment horizontal="centerContinuous"/>
    </xf>
    <xf numFmtId="0" fontId="5" fillId="0" borderId="48" xfId="0" applyFont="1" applyFill="1" applyBorder="1" applyAlignment="1" applyProtection="1">
      <alignment horizontal="centerContinuous"/>
    </xf>
    <xf numFmtId="0" fontId="17" fillId="0" borderId="0" xfId="0" applyFont="1" applyFill="1" applyProtection="1"/>
    <xf numFmtId="0" fontId="48" fillId="19" borderId="22" xfId="0" applyFont="1" applyFill="1" applyBorder="1" applyProtection="1"/>
    <xf numFmtId="39" fontId="48" fillId="19" borderId="5" xfId="0" applyNumberFormat="1" applyFont="1" applyFill="1" applyBorder="1" applyAlignment="1" applyProtection="1">
      <alignment horizontal="centerContinuous"/>
    </xf>
    <xf numFmtId="0" fontId="48" fillId="19" borderId="4" xfId="0" applyFont="1" applyFill="1" applyBorder="1" applyAlignment="1" applyProtection="1">
      <alignment horizontal="centerContinuous"/>
    </xf>
    <xf numFmtId="39" fontId="48" fillId="19" borderId="0" xfId="0" applyNumberFormat="1" applyFont="1" applyFill="1" applyAlignment="1" applyProtection="1">
      <alignment horizontal="centerContinuous"/>
    </xf>
    <xf numFmtId="39" fontId="48" fillId="19" borderId="11" xfId="0" applyNumberFormat="1" applyFont="1" applyFill="1" applyBorder="1" applyAlignment="1" applyProtection="1">
      <alignment horizontal="centerContinuous"/>
    </xf>
    <xf numFmtId="0" fontId="48" fillId="19" borderId="27" xfId="0" applyFont="1" applyFill="1" applyBorder="1" applyAlignment="1" applyProtection="1">
      <alignment horizontal="centerContinuous"/>
    </xf>
    <xf numFmtId="0" fontId="48" fillId="19" borderId="16" xfId="0" applyFont="1" applyFill="1" applyBorder="1" applyAlignment="1" applyProtection="1">
      <alignment horizontal="centerContinuous"/>
    </xf>
    <xf numFmtId="0" fontId="48" fillId="19" borderId="13" xfId="0" applyFont="1" applyFill="1" applyBorder="1" applyAlignment="1" applyProtection="1">
      <alignment horizontal="centerContinuous"/>
    </xf>
    <xf numFmtId="0" fontId="48" fillId="19" borderId="14" xfId="0" applyFont="1" applyFill="1" applyBorder="1" applyAlignment="1" applyProtection="1">
      <alignment horizontal="centerContinuous"/>
    </xf>
    <xf numFmtId="0" fontId="48" fillId="19" borderId="15" xfId="0" applyFont="1" applyFill="1" applyBorder="1" applyAlignment="1" applyProtection="1">
      <alignment horizontal="centerContinuous"/>
    </xf>
    <xf numFmtId="37" fontId="48" fillId="19" borderId="22" xfId="0" applyNumberFormat="1" applyFont="1" applyFill="1" applyBorder="1" applyProtection="1"/>
    <xf numFmtId="37" fontId="48" fillId="19" borderId="5" xfId="0" applyNumberFormat="1" applyFont="1" applyFill="1" applyBorder="1" applyAlignment="1" applyProtection="1">
      <alignment horizontal="centerContinuous"/>
    </xf>
    <xf numFmtId="37" fontId="48" fillId="19" borderId="0" xfId="0" applyNumberFormat="1" applyFont="1" applyFill="1" applyAlignment="1" applyProtection="1">
      <alignment horizontal="centerContinuous"/>
    </xf>
    <xf numFmtId="37" fontId="48" fillId="19" borderId="11" xfId="0" applyNumberFormat="1" applyFont="1" applyFill="1" applyBorder="1" applyAlignment="1" applyProtection="1">
      <alignment horizontal="centerContinuous"/>
    </xf>
    <xf numFmtId="37" fontId="48" fillId="19" borderId="27" xfId="0" applyNumberFormat="1" applyFont="1" applyFill="1" applyBorder="1" applyAlignment="1" applyProtection="1">
      <alignment horizontal="centerContinuous"/>
    </xf>
    <xf numFmtId="37" fontId="48" fillId="19" borderId="16" xfId="0" applyNumberFormat="1" applyFont="1" applyFill="1" applyBorder="1" applyAlignment="1" applyProtection="1">
      <alignment horizontal="centerContinuous"/>
    </xf>
    <xf numFmtId="37" fontId="48" fillId="19" borderId="14" xfId="0" applyNumberFormat="1" applyFont="1" applyFill="1" applyBorder="1" applyAlignment="1" applyProtection="1">
      <alignment horizontal="centerContinuous"/>
    </xf>
    <xf numFmtId="37" fontId="48" fillId="19" borderId="15" xfId="0" applyNumberFormat="1" applyFont="1" applyFill="1" applyBorder="1" applyAlignment="1" applyProtection="1">
      <alignment horizontal="centerContinuous"/>
    </xf>
    <xf numFmtId="37" fontId="48" fillId="19" borderId="27" xfId="0" applyNumberFormat="1" applyFont="1" applyFill="1" applyBorder="1" applyAlignment="1" applyProtection="1"/>
    <xf numFmtId="37" fontId="48" fillId="19" borderId="16" xfId="0" applyNumberFormat="1" applyFont="1" applyFill="1" applyBorder="1" applyAlignment="1" applyProtection="1"/>
    <xf numFmtId="37" fontId="48" fillId="19" borderId="14" xfId="0" applyNumberFormat="1" applyFont="1" applyFill="1" applyBorder="1" applyAlignment="1" applyProtection="1"/>
    <xf numFmtId="37" fontId="48" fillId="19" borderId="15" xfId="0" applyNumberFormat="1" applyFont="1" applyFill="1" applyBorder="1" applyAlignment="1" applyProtection="1"/>
    <xf numFmtId="37" fontId="48" fillId="19" borderId="13" xfId="0" applyNumberFormat="1" applyFont="1" applyFill="1" applyBorder="1" applyAlignment="1" applyProtection="1">
      <alignment horizontal="centerContinuous"/>
    </xf>
    <xf numFmtId="37" fontId="48" fillId="19" borderId="27" xfId="0" applyNumberFormat="1" applyFont="1" applyFill="1" applyBorder="1" applyProtection="1"/>
    <xf numFmtId="37" fontId="48" fillId="19" borderId="28" xfId="0" applyNumberFormat="1" applyFont="1" applyFill="1" applyBorder="1" applyProtection="1"/>
    <xf numFmtId="0" fontId="48" fillId="19" borderId="30" xfId="0" applyFont="1" applyFill="1" applyBorder="1" applyAlignment="1" applyProtection="1">
      <alignment horizontal="centerContinuous"/>
    </xf>
    <xf numFmtId="0" fontId="48" fillId="19" borderId="27" xfId="0" applyFont="1" applyFill="1" applyBorder="1" applyProtection="1"/>
    <xf numFmtId="37" fontId="48" fillId="19" borderId="26" xfId="0" applyNumberFormat="1" applyFont="1" applyFill="1" applyBorder="1" applyProtection="1"/>
    <xf numFmtId="0" fontId="48" fillId="0" borderId="30" xfId="0" applyFont="1" applyFill="1" applyBorder="1" applyAlignment="1" applyProtection="1">
      <alignment horizontal="centerContinuous"/>
    </xf>
    <xf numFmtId="0" fontId="48" fillId="0" borderId="27" xfId="0" applyFont="1" applyFill="1" applyBorder="1" applyProtection="1"/>
    <xf numFmtId="37" fontId="48" fillId="0" borderId="26" xfId="0" applyNumberFormat="1" applyFont="1" applyFill="1" applyBorder="1" applyProtection="1"/>
    <xf numFmtId="37" fontId="48" fillId="16" borderId="22" xfId="0" applyNumberFormat="1" applyFont="1" applyFill="1" applyBorder="1" applyProtection="1"/>
    <xf numFmtId="37" fontId="48" fillId="16" borderId="23" xfId="0" applyNumberFormat="1" applyFont="1" applyFill="1" applyBorder="1" applyProtection="1"/>
    <xf numFmtId="37" fontId="48" fillId="16" borderId="0" xfId="0" applyNumberFormat="1" applyFont="1" applyFill="1" applyAlignment="1" applyProtection="1">
      <alignment horizontal="centerContinuous"/>
    </xf>
    <xf numFmtId="37" fontId="48" fillId="16" borderId="12" xfId="0" applyNumberFormat="1" applyFont="1" applyFill="1" applyBorder="1" applyProtection="1"/>
    <xf numFmtId="0" fontId="0" fillId="19" borderId="24" xfId="0" applyFill="1" applyBorder="1" applyProtection="1"/>
    <xf numFmtId="0" fontId="0" fillId="19" borderId="7" xfId="0" applyFill="1" applyBorder="1" applyProtection="1"/>
    <xf numFmtId="0" fontId="0" fillId="19" borderId="10" xfId="0" applyFill="1" applyBorder="1" applyProtection="1"/>
    <xf numFmtId="0" fontId="0" fillId="19" borderId="27" xfId="0" applyFill="1" applyBorder="1" applyProtection="1"/>
    <xf numFmtId="0" fontId="0" fillId="19" borderId="0" xfId="0" applyFill="1" applyProtection="1"/>
    <xf numFmtId="0" fontId="0" fillId="19" borderId="5" xfId="0" applyFill="1" applyBorder="1" applyProtection="1"/>
    <xf numFmtId="49" fontId="28" fillId="0" borderId="0" xfId="0" quotePrefix="1" applyNumberFormat="1" applyFont="1" applyAlignment="1" applyProtection="1">
      <alignment horizontal="left"/>
      <protection locked="0"/>
    </xf>
    <xf numFmtId="37" fontId="5" fillId="0" borderId="0" xfId="0" applyNumberFormat="1" applyFont="1"/>
    <xf numFmtId="5" fontId="5" fillId="0" borderId="0" xfId="0" applyNumberFormat="1" applyFont="1"/>
    <xf numFmtId="37" fontId="29" fillId="0" borderId="12" xfId="0" applyNumberFormat="1" applyFont="1" applyBorder="1" applyProtection="1"/>
    <xf numFmtId="0" fontId="0" fillId="19" borderId="39" xfId="0" applyFill="1" applyBorder="1"/>
    <xf numFmtId="0" fontId="0" fillId="19" borderId="46" xfId="0" applyFill="1" applyBorder="1"/>
    <xf numFmtId="177" fontId="48" fillId="0" borderId="0" xfId="0" applyNumberFormat="1" applyFont="1" applyFill="1"/>
    <xf numFmtId="0" fontId="9" fillId="0" borderId="0" xfId="0" quotePrefix="1" applyFont="1" applyAlignment="1">
      <alignment horizontal="center"/>
    </xf>
    <xf numFmtId="0" fontId="5" fillId="0" borderId="22" xfId="0" quotePrefix="1" applyFont="1" applyFill="1" applyBorder="1" applyAlignment="1" applyProtection="1">
      <alignment horizontal="left"/>
    </xf>
    <xf numFmtId="0" fontId="20" fillId="0" borderId="12" xfId="0" applyFont="1" applyBorder="1" applyAlignment="1" applyProtection="1">
      <alignment horizontal="center"/>
      <protection locked="0"/>
    </xf>
    <xf numFmtId="177" fontId="5" fillId="0" borderId="11" xfId="1" applyNumberFormat="1" applyFont="1" applyBorder="1"/>
    <xf numFmtId="37" fontId="5" fillId="0" borderId="0" xfId="0" applyNumberFormat="1" applyFont="1" applyAlignment="1">
      <alignment horizontal="centerContinuous"/>
    </xf>
    <xf numFmtId="10" fontId="5" fillId="0" borderId="11" xfId="4" applyNumberFormat="1" applyFont="1" applyBorder="1"/>
    <xf numFmtId="10" fontId="5" fillId="0" borderId="11" xfId="4" applyNumberFormat="1" applyFont="1" applyBorder="1" applyProtection="1"/>
    <xf numFmtId="10" fontId="5" fillId="0" borderId="5" xfId="4" applyNumberFormat="1" applyFont="1" applyBorder="1" applyProtection="1"/>
    <xf numFmtId="175" fontId="28" fillId="3" borderId="0" xfId="0" applyNumberFormat="1" applyFont="1" applyFill="1" applyProtection="1">
      <protection locked="0"/>
    </xf>
    <xf numFmtId="5" fontId="5" fillId="0" borderId="6" xfId="0" applyNumberFormat="1" applyFont="1" applyBorder="1" applyProtection="1"/>
    <xf numFmtId="5" fontId="29" fillId="0" borderId="8" xfId="0" applyNumberFormat="1" applyFont="1" applyBorder="1" applyProtection="1">
      <protection locked="0"/>
    </xf>
    <xf numFmtId="5" fontId="5" fillId="3" borderId="7" xfId="0" applyNumberFormat="1" applyFont="1" applyFill="1" applyBorder="1" applyProtection="1"/>
    <xf numFmtId="37" fontId="29" fillId="0" borderId="11" xfId="0" applyNumberFormat="1" applyFont="1" applyBorder="1" applyProtection="1">
      <protection locked="0"/>
    </xf>
    <xf numFmtId="37" fontId="5" fillId="3" borderId="0" xfId="0" applyNumberFormat="1" applyFont="1" applyFill="1" applyProtection="1"/>
    <xf numFmtId="0" fontId="5" fillId="0" borderId="12" xfId="0" applyFont="1" applyFill="1" applyBorder="1" applyAlignment="1" applyProtection="1">
      <alignment horizontal="centerContinuous"/>
    </xf>
    <xf numFmtId="37" fontId="5" fillId="0" borderId="14" xfId="0" applyNumberFormat="1" applyFont="1" applyBorder="1" applyProtection="1"/>
    <xf numFmtId="0" fontId="5" fillId="0" borderId="0" xfId="0" applyFont="1" applyFill="1" applyBorder="1" applyProtection="1"/>
    <xf numFmtId="5" fontId="5" fillId="0" borderId="0" xfId="0" applyNumberFormat="1" applyFont="1" applyFill="1" applyBorder="1" applyProtection="1"/>
    <xf numFmtId="37" fontId="5" fillId="0" borderId="0" xfId="0" applyNumberFormat="1" applyFont="1" applyFill="1" applyBorder="1" applyProtection="1"/>
    <xf numFmtId="0" fontId="0" fillId="11" borderId="0" xfId="0" applyFill="1" applyProtection="1"/>
    <xf numFmtId="0" fontId="0" fillId="11" borderId="41" xfId="0" applyFill="1" applyBorder="1" applyProtection="1"/>
    <xf numFmtId="37" fontId="0" fillId="11" borderId="39" xfId="0" applyNumberFormat="1" applyFill="1" applyBorder="1" applyProtection="1"/>
    <xf numFmtId="10" fontId="20" fillId="0" borderId="41" xfId="0" applyNumberFormat="1" applyFont="1" applyBorder="1" applyProtection="1">
      <protection locked="0"/>
    </xf>
    <xf numFmtId="10" fontId="0" fillId="0" borderId="39" xfId="0" applyNumberFormat="1" applyBorder="1" applyProtection="1"/>
    <xf numFmtId="0" fontId="0" fillId="11" borderId="5" xfId="0" applyFill="1" applyBorder="1" applyProtection="1"/>
    <xf numFmtId="0" fontId="0" fillId="0" borderId="26" xfId="0" applyBorder="1" applyProtection="1"/>
    <xf numFmtId="37" fontId="0" fillId="0" borderId="26" xfId="0" applyNumberFormat="1" applyBorder="1" applyProtection="1"/>
    <xf numFmtId="0" fontId="5" fillId="11" borderId="5" xfId="0" applyFont="1" applyFill="1" applyBorder="1"/>
    <xf numFmtId="0" fontId="48" fillId="0" borderId="23" xfId="0" applyFont="1" applyFill="1" applyBorder="1" applyAlignment="1" applyProtection="1">
      <alignment horizontal="centerContinuous"/>
    </xf>
    <xf numFmtId="0" fontId="48" fillId="0" borderId="28" xfId="0" applyFont="1" applyFill="1" applyBorder="1" applyAlignment="1" applyProtection="1">
      <alignment horizontal="centerContinuous"/>
    </xf>
    <xf numFmtId="37" fontId="48" fillId="0" borderId="30" xfId="0" applyNumberFormat="1" applyFont="1" applyFill="1" applyBorder="1" applyAlignment="1" applyProtection="1">
      <alignment horizontal="centerContinuous"/>
    </xf>
    <xf numFmtId="0" fontId="48" fillId="0" borderId="29" xfId="0" applyFont="1" applyFill="1" applyBorder="1" applyAlignment="1" applyProtection="1">
      <alignment horizontal="centerContinuous"/>
    </xf>
    <xf numFmtId="5" fontId="0" fillId="0" borderId="0" xfId="0" applyNumberFormat="1"/>
    <xf numFmtId="5" fontId="29" fillId="0" borderId="53" xfId="0" applyNumberFormat="1" applyFont="1" applyBorder="1" applyProtection="1">
      <protection locked="0"/>
    </xf>
    <xf numFmtId="0" fontId="5" fillId="11" borderId="23" xfId="0" applyFont="1" applyFill="1" applyBorder="1"/>
    <xf numFmtId="37" fontId="29" fillId="0" borderId="23" xfId="0" applyNumberFormat="1" applyFont="1" applyBorder="1" applyProtection="1">
      <protection locked="0"/>
    </xf>
    <xf numFmtId="37" fontId="5" fillId="0" borderId="25" xfId="0" applyNumberFormat="1" applyFont="1" applyBorder="1" applyProtection="1"/>
    <xf numFmtId="0" fontId="5" fillId="20" borderId="24" xfId="0" applyFont="1" applyFill="1" applyBorder="1" applyProtection="1"/>
    <xf numFmtId="0" fontId="5" fillId="20" borderId="7" xfId="0" applyFont="1" applyFill="1" applyBorder="1" applyProtection="1"/>
    <xf numFmtId="0" fontId="5" fillId="20" borderId="10" xfId="0" applyFont="1" applyFill="1" applyBorder="1" applyProtection="1"/>
    <xf numFmtId="0" fontId="5" fillId="20" borderId="6" xfId="0" applyFont="1" applyFill="1" applyBorder="1" applyProtection="1"/>
    <xf numFmtId="0" fontId="5" fillId="20" borderId="8" xfId="0" applyFont="1" applyFill="1" applyBorder="1" applyProtection="1"/>
    <xf numFmtId="37" fontId="5" fillId="20" borderId="27" xfId="0" applyNumberFormat="1" applyFont="1" applyFill="1" applyBorder="1" applyProtection="1"/>
    <xf numFmtId="37" fontId="5" fillId="20" borderId="14" xfId="0" applyNumberFormat="1" applyFont="1" applyFill="1" applyBorder="1" applyProtection="1"/>
    <xf numFmtId="37" fontId="5" fillId="20" borderId="16" xfId="0" applyNumberFormat="1" applyFont="1" applyFill="1" applyBorder="1" applyProtection="1"/>
    <xf numFmtId="37" fontId="5" fillId="20" borderId="13" xfId="0" applyNumberFormat="1" applyFont="1" applyFill="1" applyBorder="1" applyProtection="1"/>
    <xf numFmtId="0" fontId="5" fillId="20" borderId="14" xfId="0" applyFont="1" applyFill="1" applyBorder="1" applyProtection="1"/>
    <xf numFmtId="37" fontId="5" fillId="20" borderId="15" xfId="0" applyNumberFormat="1" applyFont="1" applyFill="1" applyBorder="1" applyProtection="1"/>
    <xf numFmtId="5" fontId="5" fillId="0" borderId="40" xfId="0" applyNumberFormat="1" applyFont="1" applyBorder="1" applyProtection="1"/>
    <xf numFmtId="0" fontId="5" fillId="0" borderId="39" xfId="0" applyFont="1" applyBorder="1"/>
    <xf numFmtId="37" fontId="5" fillId="0" borderId="40" xfId="0" applyNumberFormat="1" applyFont="1" applyBorder="1" applyProtection="1"/>
    <xf numFmtId="0" fontId="5" fillId="20" borderId="22" xfId="0" applyFont="1" applyFill="1" applyBorder="1" applyProtection="1"/>
    <xf numFmtId="0" fontId="5" fillId="20" borderId="0" xfId="0" applyFont="1" applyFill="1" applyProtection="1"/>
    <xf numFmtId="0" fontId="5" fillId="20" borderId="5" xfId="0" applyFont="1" applyFill="1" applyBorder="1" applyProtection="1"/>
    <xf numFmtId="0" fontId="5" fillId="20" borderId="4" xfId="0" applyFont="1" applyFill="1" applyBorder="1" applyProtection="1"/>
    <xf numFmtId="0" fontId="5" fillId="20" borderId="11" xfId="0" applyFont="1" applyFill="1" applyBorder="1" applyProtection="1"/>
    <xf numFmtId="0" fontId="5" fillId="0" borderId="41" xfId="0" applyFont="1" applyBorder="1" applyAlignment="1" applyProtection="1">
      <alignment horizontal="center"/>
    </xf>
    <xf numFmtId="0" fontId="5" fillId="20" borderId="27" xfId="0" applyFont="1" applyFill="1" applyBorder="1" applyProtection="1"/>
    <xf numFmtId="0" fontId="5" fillId="20" borderId="16" xfId="0" applyFont="1" applyFill="1" applyBorder="1" applyProtection="1"/>
    <xf numFmtId="0" fontId="5" fillId="20" borderId="13" xfId="0" applyFont="1" applyFill="1" applyBorder="1" applyProtection="1"/>
    <xf numFmtId="0" fontId="5" fillId="20" borderId="15" xfId="0" applyFont="1" applyFill="1" applyBorder="1" applyProtection="1"/>
    <xf numFmtId="5" fontId="5" fillId="0" borderId="14" xfId="0" applyNumberFormat="1" applyFont="1" applyBorder="1" applyProtection="1"/>
    <xf numFmtId="5" fontId="5" fillId="0" borderId="26" xfId="0" applyNumberFormat="1" applyFont="1" applyBorder="1" applyProtection="1"/>
    <xf numFmtId="5" fontId="5" fillId="0" borderId="30" xfId="0" applyNumberFormat="1" applyFont="1" applyBorder="1" applyProtection="1"/>
    <xf numFmtId="0" fontId="5" fillId="0" borderId="26" xfId="0" applyFont="1" applyBorder="1" applyProtection="1"/>
    <xf numFmtId="37" fontId="5" fillId="0" borderId="30" xfId="0" applyNumberFormat="1" applyFont="1" applyBorder="1" applyProtection="1"/>
    <xf numFmtId="0" fontId="0" fillId="0" borderId="0" xfId="0" applyBorder="1" applyAlignment="1" applyProtection="1">
      <alignment horizontal="centerContinuous"/>
    </xf>
    <xf numFmtId="0" fontId="5" fillId="0" borderId="17" xfId="0" applyFont="1" applyBorder="1" applyAlignment="1" applyProtection="1">
      <alignment horizontal="centerContinuous"/>
    </xf>
    <xf numFmtId="0" fontId="5" fillId="0" borderId="18" xfId="0" applyFont="1" applyBorder="1" applyAlignment="1" applyProtection="1">
      <alignment horizontal="centerContinuous"/>
    </xf>
    <xf numFmtId="0" fontId="5" fillId="0" borderId="21" xfId="0" applyFont="1" applyBorder="1" applyAlignment="1" applyProtection="1">
      <alignment horizontal="centerContinuous"/>
    </xf>
    <xf numFmtId="37" fontId="5" fillId="3" borderId="4" xfId="0" applyNumberFormat="1" applyFont="1" applyFill="1" applyBorder="1" applyAlignment="1" applyProtection="1">
      <alignment horizontal="center"/>
    </xf>
    <xf numFmtId="37" fontId="5" fillId="3" borderId="0" xfId="0" applyNumberFormat="1" applyFont="1" applyFill="1" applyBorder="1" applyProtection="1"/>
    <xf numFmtId="37" fontId="5" fillId="3" borderId="0" xfId="0" applyNumberFormat="1" applyFont="1" applyFill="1" applyBorder="1" applyAlignment="1" applyProtection="1">
      <alignment horizontal="centerContinuous"/>
    </xf>
    <xf numFmtId="37" fontId="5" fillId="3" borderId="5" xfId="0" applyNumberFormat="1" applyFont="1" applyFill="1" applyBorder="1" applyAlignment="1" applyProtection="1">
      <alignment horizontal="centerContinuous"/>
    </xf>
    <xf numFmtId="0" fontId="55" fillId="0" borderId="1" xfId="0" applyFont="1" applyBorder="1" applyAlignment="1" applyProtection="1">
      <alignment horizontal="left"/>
    </xf>
    <xf numFmtId="0" fontId="55" fillId="0" borderId="2" xfId="0" applyFont="1" applyBorder="1" applyProtection="1"/>
    <xf numFmtId="0" fontId="55" fillId="0" borderId="3" xfId="0" applyFont="1" applyBorder="1" applyProtection="1"/>
    <xf numFmtId="37" fontId="5" fillId="3" borderId="5" xfId="0" applyNumberFormat="1" applyFont="1" applyFill="1" applyBorder="1" applyProtection="1"/>
    <xf numFmtId="0" fontId="55" fillId="0" borderId="4" xfId="0" applyFont="1" applyBorder="1" applyAlignment="1" applyProtection="1">
      <alignment horizontal="left"/>
    </xf>
    <xf numFmtId="0" fontId="55" fillId="0" borderId="0" xfId="0" applyFont="1" applyBorder="1" applyProtection="1"/>
    <xf numFmtId="0" fontId="55" fillId="0" borderId="5" xfId="0" applyFont="1" applyBorder="1" applyProtection="1"/>
    <xf numFmtId="0" fontId="55" fillId="0" borderId="4" xfId="0" quotePrefix="1" applyFont="1" applyBorder="1" applyAlignment="1" applyProtection="1">
      <alignment horizontal="left"/>
    </xf>
    <xf numFmtId="0" fontId="55" fillId="0" borderId="4" xfId="0" applyFont="1" applyBorder="1" applyProtection="1"/>
    <xf numFmtId="5" fontId="55" fillId="0" borderId="5" xfId="0" applyNumberFormat="1" applyFont="1" applyBorder="1" applyProtection="1"/>
    <xf numFmtId="37" fontId="55" fillId="0" borderId="5" xfId="0" applyNumberFormat="1" applyFont="1" applyBorder="1" applyProtection="1"/>
    <xf numFmtId="0" fontId="55" fillId="0" borderId="5" xfId="0" applyFont="1" applyBorder="1" applyAlignment="1" applyProtection="1">
      <alignment horizontal="center"/>
    </xf>
    <xf numFmtId="0" fontId="55" fillId="0" borderId="13" xfId="0" applyFont="1" applyBorder="1" applyProtection="1"/>
    <xf numFmtId="0" fontId="55" fillId="0" borderId="14" xfId="0" applyFont="1" applyBorder="1" applyProtection="1"/>
    <xf numFmtId="0" fontId="55" fillId="0" borderId="14" xfId="0" applyFont="1" applyBorder="1" applyAlignment="1" applyProtection="1">
      <alignment horizontal="center"/>
    </xf>
    <xf numFmtId="0" fontId="55" fillId="0" borderId="16" xfId="0" applyFont="1" applyBorder="1" applyAlignment="1" applyProtection="1">
      <alignment horizontal="center"/>
    </xf>
    <xf numFmtId="0" fontId="0" fillId="0" borderId="0" xfId="0" applyBorder="1" applyProtection="1"/>
    <xf numFmtId="0" fontId="55" fillId="0" borderId="0" xfId="0" applyFont="1" applyBorder="1" applyAlignment="1" applyProtection="1">
      <alignment horizontal="center"/>
    </xf>
    <xf numFmtId="5" fontId="55" fillId="0" borderId="79" xfId="0" applyNumberFormat="1" applyFont="1" applyBorder="1" applyProtection="1"/>
    <xf numFmtId="0" fontId="55" fillId="0" borderId="0" xfId="0" applyFont="1" applyBorder="1" applyAlignment="1" applyProtection="1">
      <alignment horizontal="right"/>
    </xf>
    <xf numFmtId="14" fontId="55" fillId="0" borderId="14" xfId="0" applyNumberFormat="1" applyFont="1" applyBorder="1" applyAlignment="1" applyProtection="1"/>
    <xf numFmtId="0" fontId="55" fillId="0" borderId="16" xfId="0" applyFont="1" applyBorder="1" applyProtection="1"/>
    <xf numFmtId="5" fontId="55" fillId="0" borderId="0" xfId="0" applyNumberFormat="1" applyFont="1" applyBorder="1" applyProtection="1"/>
    <xf numFmtId="37" fontId="55" fillId="0" borderId="0" xfId="0" applyNumberFormat="1" applyFont="1" applyBorder="1" applyProtection="1"/>
    <xf numFmtId="37" fontId="5" fillId="3" borderId="4" xfId="0" applyNumberFormat="1" applyFont="1" applyFill="1" applyBorder="1" applyProtection="1"/>
    <xf numFmtId="5" fontId="55" fillId="0" borderId="80" xfId="0" applyNumberFormat="1" applyFont="1" applyBorder="1" applyProtection="1"/>
    <xf numFmtId="37" fontId="5" fillId="3" borderId="17" xfId="0" applyNumberFormat="1" applyFont="1" applyFill="1" applyBorder="1" applyProtection="1"/>
    <xf numFmtId="37" fontId="5" fillId="3" borderId="18" xfId="0" applyNumberFormat="1" applyFont="1" applyFill="1" applyBorder="1" applyProtection="1"/>
    <xf numFmtId="37" fontId="5" fillId="3" borderId="21" xfId="0" applyNumberFormat="1" applyFont="1" applyFill="1" applyBorder="1" applyProtection="1"/>
    <xf numFmtId="5" fontId="0" fillId="0" borderId="0" xfId="0" applyNumberFormat="1" applyBorder="1" applyProtection="1"/>
    <xf numFmtId="0" fontId="55" fillId="0" borderId="80" xfId="0" applyFont="1" applyBorder="1" applyProtection="1"/>
    <xf numFmtId="37" fontId="55" fillId="0" borderId="5" xfId="0" applyNumberFormat="1" applyFont="1" applyFill="1" applyBorder="1" applyProtection="1"/>
    <xf numFmtId="0" fontId="51" fillId="0" borderId="0" xfId="0" applyFont="1"/>
    <xf numFmtId="37" fontId="30" fillId="0" borderId="14" xfId="0" applyNumberFormat="1" applyFont="1" applyBorder="1" applyProtection="1"/>
    <xf numFmtId="37" fontId="20" fillId="0" borderId="0" xfId="0" applyNumberFormat="1" applyFont="1" applyFill="1" applyProtection="1">
      <protection locked="0"/>
    </xf>
    <xf numFmtId="5" fontId="20" fillId="0" borderId="5" xfId="0" applyNumberFormat="1" applyFont="1" applyFill="1" applyBorder="1" applyProtection="1">
      <protection locked="0"/>
    </xf>
    <xf numFmtId="0" fontId="17" fillId="0" borderId="0" xfId="0" applyFont="1" applyFill="1"/>
    <xf numFmtId="0" fontId="0" fillId="0" borderId="0" xfId="0" applyFill="1" applyBorder="1" applyProtection="1"/>
    <xf numFmtId="14" fontId="60" fillId="0" borderId="0" xfId="0" applyNumberFormat="1" applyFont="1" applyAlignment="1" applyProtection="1">
      <alignment horizontal="center"/>
    </xf>
    <xf numFmtId="0" fontId="0" fillId="0" borderId="0" xfId="0" quotePrefix="1" applyBorder="1" applyAlignment="1" applyProtection="1">
      <alignment horizontal="left"/>
    </xf>
    <xf numFmtId="0" fontId="0" fillId="0" borderId="0" xfId="0" applyBorder="1" applyAlignment="1" applyProtection="1">
      <alignment horizontal="left"/>
    </xf>
    <xf numFmtId="0" fontId="48" fillId="0" borderId="0" xfId="0" applyFont="1" applyBorder="1" applyAlignment="1" applyProtection="1">
      <alignment horizontal="centerContinuous"/>
    </xf>
    <xf numFmtId="0" fontId="48" fillId="0" borderId="0" xfId="0" applyFont="1" applyBorder="1" applyProtection="1"/>
    <xf numFmtId="0" fontId="48" fillId="19" borderId="28" xfId="0" applyFont="1" applyFill="1" applyBorder="1" applyProtection="1"/>
    <xf numFmtId="37" fontId="48" fillId="0" borderId="0" xfId="0" applyNumberFormat="1" applyFont="1" applyBorder="1" applyProtection="1"/>
    <xf numFmtId="165" fontId="6" fillId="0" borderId="0" xfId="0" applyNumberFormat="1" applyFont="1" applyFill="1" applyAlignment="1" applyProtection="1">
      <alignment horizontal="centerContinuous"/>
    </xf>
    <xf numFmtId="0" fontId="6" fillId="0" borderId="5" xfId="0" applyFont="1" applyFill="1" applyBorder="1" applyAlignment="1" applyProtection="1">
      <alignment horizontal="centerContinuous"/>
    </xf>
    <xf numFmtId="0" fontId="5" fillId="0" borderId="16" xfId="0" applyFont="1" applyFill="1" applyBorder="1" applyAlignment="1" applyProtection="1">
      <alignment horizontal="centerContinuous"/>
    </xf>
    <xf numFmtId="0" fontId="46" fillId="0" borderId="4" xfId="0" applyFont="1" applyFill="1" applyBorder="1" applyProtection="1"/>
    <xf numFmtId="0" fontId="59" fillId="0" borderId="4" xfId="0" applyFont="1" applyFill="1" applyBorder="1" applyProtection="1"/>
    <xf numFmtId="37" fontId="0" fillId="0" borderId="4" xfId="0" applyNumberFormat="1" applyFill="1" applyBorder="1" applyProtection="1"/>
    <xf numFmtId="37" fontId="8" fillId="0" borderId="23" xfId="0" applyNumberFormat="1" applyFont="1" applyFill="1" applyBorder="1" applyProtection="1"/>
    <xf numFmtId="0" fontId="5" fillId="0" borderId="54" xfId="0" applyFont="1" applyFill="1" applyBorder="1" applyAlignment="1" applyProtection="1">
      <alignment horizontal="center"/>
    </xf>
    <xf numFmtId="165" fontId="0" fillId="0" borderId="0" xfId="0" applyNumberFormat="1" applyFill="1" applyAlignment="1" applyProtection="1">
      <alignment horizontal="center"/>
    </xf>
    <xf numFmtId="37" fontId="37" fillId="0" borderId="0" xfId="0" applyNumberFormat="1" applyFont="1" applyFill="1" applyAlignment="1" applyProtection="1">
      <alignment horizontal="centerContinuous"/>
    </xf>
    <xf numFmtId="0" fontId="4" fillId="0" borderId="0" xfId="0" applyFont="1" applyFill="1" applyAlignment="1" applyProtection="1">
      <alignment horizontal="centerContinuous"/>
    </xf>
    <xf numFmtId="0" fontId="4" fillId="0" borderId="0" xfId="0" applyFont="1" applyFill="1" applyAlignment="1" applyProtection="1">
      <alignment horizontal="left"/>
    </xf>
    <xf numFmtId="0" fontId="5" fillId="19" borderId="22" xfId="0" applyFont="1" applyFill="1" applyBorder="1" applyProtection="1"/>
    <xf numFmtId="0" fontId="5" fillId="19" borderId="5" xfId="0" applyFont="1" applyFill="1" applyBorder="1" applyProtection="1"/>
    <xf numFmtId="0" fontId="5" fillId="19" borderId="0" xfId="0" applyFont="1" applyFill="1" applyProtection="1"/>
    <xf numFmtId="37" fontId="29" fillId="0" borderId="15" xfId="0" applyNumberFormat="1" applyFont="1" applyBorder="1" applyProtection="1">
      <protection locked="0"/>
    </xf>
    <xf numFmtId="37" fontId="5" fillId="0" borderId="15" xfId="0" applyNumberFormat="1" applyFont="1" applyBorder="1" applyProtection="1"/>
    <xf numFmtId="0" fontId="5" fillId="19" borderId="27" xfId="0" applyFont="1" applyFill="1" applyBorder="1" applyProtection="1"/>
    <xf numFmtId="0" fontId="5" fillId="19" borderId="16" xfId="0" applyFont="1" applyFill="1" applyBorder="1" applyProtection="1"/>
    <xf numFmtId="37" fontId="5" fillId="19" borderId="46" xfId="0" applyNumberFormat="1" applyFont="1" applyFill="1" applyBorder="1" applyProtection="1"/>
    <xf numFmtId="37" fontId="29" fillId="0" borderId="39" xfId="0" applyNumberFormat="1" applyFont="1" applyBorder="1" applyProtection="1">
      <protection locked="0"/>
    </xf>
    <xf numFmtId="37" fontId="80" fillId="0" borderId="0" xfId="0" applyNumberFormat="1" applyFont="1" applyFill="1" applyProtection="1">
      <protection locked="0"/>
    </xf>
    <xf numFmtId="5" fontId="29" fillId="0" borderId="11" xfId="0" applyNumberFormat="1" applyFont="1" applyBorder="1" applyProtection="1">
      <protection locked="0"/>
    </xf>
    <xf numFmtId="6" fontId="5" fillId="0" borderId="21" xfId="0" applyNumberFormat="1" applyFont="1" applyBorder="1" applyAlignment="1" applyProtection="1"/>
    <xf numFmtId="176" fontId="0" fillId="0" borderId="0" xfId="2" applyNumberFormat="1" applyFont="1" applyFill="1" applyAlignment="1"/>
    <xf numFmtId="38" fontId="0" fillId="0" borderId="0" xfId="0" applyNumberFormat="1" applyFill="1" applyAlignment="1"/>
    <xf numFmtId="38" fontId="0" fillId="0" borderId="0" xfId="0" applyNumberFormat="1" applyFill="1"/>
    <xf numFmtId="0" fontId="55" fillId="0" borderId="4" xfId="0" applyFont="1" applyBorder="1" applyAlignment="1" applyProtection="1">
      <alignment horizontal="right"/>
    </xf>
    <xf numFmtId="1" fontId="8" fillId="0" borderId="0" xfId="0" applyNumberFormat="1" applyFont="1" applyAlignment="1">
      <alignment vertical="center"/>
    </xf>
    <xf numFmtId="1" fontId="0" fillId="0" borderId="0" xfId="0" applyNumberFormat="1" applyAlignment="1">
      <alignment vertical="center"/>
    </xf>
    <xf numFmtId="3" fontId="0" fillId="0" borderId="0" xfId="0" applyNumberFormat="1"/>
    <xf numFmtId="3" fontId="8" fillId="0" borderId="0" xfId="0" applyNumberFormat="1" applyFont="1" applyBorder="1"/>
    <xf numFmtId="5" fontId="0" fillId="0" borderId="0" xfId="0" applyNumberFormat="1" applyFill="1"/>
    <xf numFmtId="0" fontId="48" fillId="0" borderId="14" xfId="0" applyFont="1" applyFill="1" applyBorder="1" applyAlignment="1" applyProtection="1">
      <alignment horizontal="left"/>
    </xf>
    <xf numFmtId="0" fontId="67" fillId="0" borderId="0" xfId="0" applyFont="1" applyFill="1" applyAlignment="1" applyProtection="1">
      <alignment horizontal="centerContinuous"/>
      <protection locked="0"/>
    </xf>
    <xf numFmtId="5" fontId="29" fillId="0" borderId="11" xfId="0" applyNumberFormat="1" applyFont="1" applyBorder="1" applyProtection="1"/>
    <xf numFmtId="5" fontId="29" fillId="0" borderId="5" xfId="0" applyNumberFormat="1" applyFont="1" applyBorder="1" applyProtection="1"/>
    <xf numFmtId="37" fontId="29" fillId="0" borderId="5" xfId="0" applyNumberFormat="1" applyFont="1" applyBorder="1" applyProtection="1"/>
    <xf numFmtId="37" fontId="29" fillId="0" borderId="11" xfId="0" applyNumberFormat="1" applyFont="1" applyBorder="1" applyProtection="1"/>
    <xf numFmtId="5" fontId="5" fillId="0" borderId="33" xfId="0" applyNumberFormat="1" applyFont="1" applyBorder="1" applyProtection="1">
      <protection locked="0"/>
    </xf>
    <xf numFmtId="5" fontId="5" fillId="0" borderId="34" xfId="0" applyNumberFormat="1" applyFont="1" applyBorder="1" applyProtection="1">
      <protection locked="0"/>
    </xf>
    <xf numFmtId="5" fontId="29" fillId="0" borderId="12" xfId="0" applyNumberFormat="1" applyFont="1" applyBorder="1" applyProtection="1"/>
    <xf numFmtId="37" fontId="29" fillId="0" borderId="11" xfId="0" applyNumberFormat="1" applyFont="1" applyFill="1" applyBorder="1" applyProtection="1"/>
    <xf numFmtId="0" fontId="29" fillId="0" borderId="11" xfId="0" applyFont="1" applyFill="1" applyBorder="1"/>
    <xf numFmtId="5" fontId="29" fillId="0" borderId="22" xfId="0" applyNumberFormat="1" applyFont="1" applyFill="1" applyBorder="1" applyProtection="1"/>
    <xf numFmtId="37" fontId="29" fillId="0" borderId="22" xfId="0" applyNumberFormat="1" applyFont="1" applyFill="1" applyBorder="1" applyProtection="1"/>
    <xf numFmtId="5" fontId="29" fillId="0" borderId="23" xfId="0" applyNumberFormat="1" applyFont="1" applyFill="1" applyBorder="1" applyProtection="1"/>
    <xf numFmtId="37" fontId="29" fillId="0" borderId="23" xfId="0" applyNumberFormat="1" applyFont="1" applyFill="1" applyBorder="1" applyProtection="1"/>
    <xf numFmtId="37" fontId="48" fillId="0" borderId="28" xfId="0" applyNumberFormat="1" applyFont="1" applyFill="1" applyBorder="1" applyAlignment="1" applyProtection="1"/>
    <xf numFmtId="15" fontId="0" fillId="0" borderId="0" xfId="0" quotePrefix="1" applyNumberFormat="1" applyAlignment="1" applyProtection="1">
      <alignment horizontal="centerContinuous"/>
    </xf>
    <xf numFmtId="14" fontId="5" fillId="0" borderId="22" xfId="0" applyNumberFormat="1" applyFont="1" applyFill="1" applyBorder="1" applyProtection="1"/>
    <xf numFmtId="5" fontId="0" fillId="0" borderId="0" xfId="0" applyNumberFormat="1" applyFill="1" applyBorder="1"/>
    <xf numFmtId="5" fontId="0" fillId="0" borderId="5" xfId="0" applyNumberFormat="1" applyFill="1" applyBorder="1" applyProtection="1"/>
    <xf numFmtId="5" fontId="55" fillId="0" borderId="0" xfId="0" applyNumberFormat="1" applyFont="1" applyFill="1" applyProtection="1"/>
    <xf numFmtId="0" fontId="30" fillId="0" borderId="14" xfId="0" applyFont="1" applyBorder="1"/>
    <xf numFmtId="0" fontId="9" fillId="0" borderId="0" xfId="0" applyFont="1" applyBorder="1" applyAlignment="1">
      <alignment horizontal="left"/>
    </xf>
    <xf numFmtId="37" fontId="48" fillId="0" borderId="41" xfId="0" applyNumberFormat="1" applyFont="1" applyBorder="1" applyProtection="1"/>
    <xf numFmtId="37" fontId="48" fillId="19" borderId="41" xfId="0" applyNumberFormat="1" applyFont="1" applyFill="1" applyBorder="1" applyProtection="1"/>
    <xf numFmtId="37" fontId="48" fillId="0" borderId="41" xfId="0" applyNumberFormat="1" applyFont="1" applyFill="1" applyBorder="1" applyProtection="1"/>
    <xf numFmtId="0" fontId="83" fillId="0" borderId="0" xfId="0" applyFont="1"/>
    <xf numFmtId="0" fontId="83" fillId="0" borderId="0" xfId="0" applyFont="1" applyFill="1"/>
    <xf numFmtId="7" fontId="5" fillId="0" borderId="0" xfId="0" applyNumberFormat="1" applyFont="1" applyFill="1" applyProtection="1"/>
    <xf numFmtId="37" fontId="5" fillId="0" borderId="44" xfId="0" applyNumberFormat="1" applyFont="1" applyFill="1" applyBorder="1" applyProtection="1"/>
    <xf numFmtId="37" fontId="5" fillId="0" borderId="25" xfId="0" applyNumberFormat="1" applyFont="1" applyFill="1" applyBorder="1" applyProtection="1"/>
    <xf numFmtId="37" fontId="5" fillId="0" borderId="45" xfId="0" applyNumberFormat="1" applyFont="1" applyFill="1" applyBorder="1" applyProtection="1"/>
    <xf numFmtId="6" fontId="5" fillId="0" borderId="5" xfId="0" applyNumberFormat="1" applyFont="1" applyFill="1" applyBorder="1" applyAlignment="1" applyProtection="1"/>
    <xf numFmtId="38" fontId="5" fillId="0" borderId="5" xfId="0" applyNumberFormat="1" applyFont="1" applyFill="1" applyBorder="1" applyAlignment="1" applyProtection="1"/>
    <xf numFmtId="0" fontId="0" fillId="0" borderId="0" xfId="0" applyFill="1" applyBorder="1" applyAlignment="1" applyProtection="1">
      <alignment horizontal="centerContinuous"/>
    </xf>
    <xf numFmtId="177" fontId="0" fillId="0" borderId="0" xfId="1" applyNumberFormat="1" applyFont="1" applyProtection="1"/>
    <xf numFmtId="177" fontId="0" fillId="0" borderId="0" xfId="1" applyNumberFormat="1" applyFont="1"/>
    <xf numFmtId="0" fontId="48" fillId="0" borderId="0" xfId="0" applyFont="1" applyBorder="1" applyAlignment="1" applyProtection="1">
      <alignment horizontal="left"/>
    </xf>
    <xf numFmtId="37" fontId="29" fillId="0" borderId="14" xfId="0" applyNumberFormat="1" applyFont="1" applyFill="1" applyBorder="1" applyProtection="1">
      <protection locked="0"/>
    </xf>
    <xf numFmtId="38" fontId="5" fillId="0" borderId="14" xfId="0" applyNumberFormat="1" applyFont="1" applyFill="1" applyBorder="1" applyProtection="1"/>
    <xf numFmtId="37" fontId="5" fillId="0" borderId="15" xfId="0" applyNumberFormat="1" applyFont="1" applyFill="1" applyBorder="1" applyProtection="1"/>
    <xf numFmtId="37" fontId="29" fillId="0" borderId="39" xfId="0" applyNumberFormat="1" applyFont="1" applyFill="1" applyBorder="1" applyProtection="1">
      <protection locked="0"/>
    </xf>
    <xf numFmtId="37" fontId="5" fillId="0" borderId="9" xfId="0" applyNumberFormat="1" applyFont="1" applyFill="1" applyBorder="1" applyProtection="1"/>
    <xf numFmtId="5" fontId="5" fillId="0" borderId="4" xfId="0" applyNumberFormat="1" applyFont="1" applyBorder="1" applyProtection="1"/>
    <xf numFmtId="37" fontId="17" fillId="0" borderId="0" xfId="0" applyNumberFormat="1" applyFont="1" applyAlignment="1" applyProtection="1">
      <alignment horizontal="right"/>
    </xf>
    <xf numFmtId="5" fontId="5" fillId="0" borderId="47" xfId="0" applyNumberFormat="1" applyFont="1" applyFill="1" applyBorder="1" applyProtection="1">
      <protection locked="0"/>
    </xf>
    <xf numFmtId="37" fontId="5" fillId="0" borderId="47" xfId="0" applyNumberFormat="1" applyFont="1" applyFill="1" applyBorder="1" applyProtection="1">
      <protection locked="0"/>
    </xf>
    <xf numFmtId="0" fontId="83" fillId="0" borderId="0" xfId="0" applyFont="1" applyAlignment="1">
      <alignment horizontal="center"/>
    </xf>
    <xf numFmtId="37" fontId="0" fillId="0" borderId="0" xfId="0" applyNumberFormat="1" applyAlignment="1">
      <alignment horizontal="center"/>
    </xf>
    <xf numFmtId="43" fontId="0" fillId="0" borderId="0" xfId="1" applyFont="1"/>
    <xf numFmtId="37" fontId="84" fillId="0" borderId="27" xfId="0" applyNumberFormat="1" applyFont="1" applyBorder="1" applyAlignment="1" applyProtection="1">
      <alignment horizontal="center"/>
    </xf>
    <xf numFmtId="37" fontId="80" fillId="0" borderId="14" xfId="0" applyNumberFormat="1" applyFont="1" applyFill="1" applyBorder="1" applyProtection="1">
      <protection locked="0"/>
    </xf>
    <xf numFmtId="37" fontId="20" fillId="0" borderId="23" xfId="0" applyNumberFormat="1" applyFont="1" applyFill="1" applyBorder="1" applyProtection="1">
      <protection locked="0"/>
    </xf>
    <xf numFmtId="174" fontId="20" fillId="0" borderId="14" xfId="0" applyNumberFormat="1" applyFont="1" applyFill="1" applyBorder="1" applyProtection="1">
      <protection locked="0"/>
    </xf>
    <xf numFmtId="10" fontId="20" fillId="0" borderId="14" xfId="0" applyNumberFormat="1" applyFont="1" applyFill="1" applyBorder="1" applyProtection="1">
      <protection locked="0"/>
    </xf>
    <xf numFmtId="37" fontId="20" fillId="0" borderId="14" xfId="0" applyNumberFormat="1" applyFont="1" applyFill="1" applyBorder="1" applyProtection="1">
      <protection locked="0"/>
    </xf>
    <xf numFmtId="177" fontId="48" fillId="0" borderId="39" xfId="1" applyNumberFormat="1" applyFont="1" applyFill="1" applyBorder="1"/>
    <xf numFmtId="177" fontId="29" fillId="0" borderId="11" xfId="0" applyNumberFormat="1" applyFont="1" applyFill="1" applyBorder="1"/>
    <xf numFmtId="177" fontId="5" fillId="0" borderId="0" xfId="0" applyNumberFormat="1" applyFont="1" applyFill="1"/>
    <xf numFmtId="178" fontId="0" fillId="0" borderId="22" xfId="0" applyNumberFormat="1" applyFill="1" applyBorder="1" applyProtection="1"/>
    <xf numFmtId="0" fontId="0" fillId="0" borderId="12" xfId="0" applyBorder="1" applyAlignment="1" applyProtection="1">
      <alignment horizontal="left"/>
    </xf>
    <xf numFmtId="0" fontId="0" fillId="0" borderId="0" xfId="0" applyFill="1" applyBorder="1" applyAlignment="1" applyProtection="1">
      <alignment horizontal="center"/>
    </xf>
    <xf numFmtId="37" fontId="29" fillId="0" borderId="12" xfId="0" applyNumberFormat="1" applyFont="1" applyFill="1" applyBorder="1" applyProtection="1"/>
    <xf numFmtId="5" fontId="29" fillId="0" borderId="4" xfId="0" applyNumberFormat="1" applyFont="1" applyFill="1" applyBorder="1" applyProtection="1"/>
    <xf numFmtId="5" fontId="29" fillId="0" borderId="11" xfId="0" applyNumberFormat="1" applyFont="1" applyFill="1" applyBorder="1" applyProtection="1"/>
    <xf numFmtId="37" fontId="5" fillId="0" borderId="11" xfId="0" quotePrefix="1" applyNumberFormat="1" applyFont="1" applyFill="1" applyBorder="1" applyAlignment="1" applyProtection="1">
      <alignment horizontal="center"/>
    </xf>
    <xf numFmtId="37" fontId="29" fillId="0" borderId="4" xfId="0" applyNumberFormat="1" applyFont="1" applyFill="1" applyBorder="1" applyProtection="1"/>
    <xf numFmtId="0" fontId="0" fillId="0" borderId="82" xfId="0" applyBorder="1" applyProtection="1"/>
    <xf numFmtId="37" fontId="20" fillId="0" borderId="11" xfId="0" applyNumberFormat="1" applyFont="1" applyFill="1" applyBorder="1" applyProtection="1">
      <protection locked="0"/>
    </xf>
    <xf numFmtId="39" fontId="20" fillId="0" borderId="5" xfId="0" applyNumberFormat="1" applyFont="1" applyFill="1" applyBorder="1" applyProtection="1">
      <protection locked="0"/>
    </xf>
    <xf numFmtId="10" fontId="20" fillId="0" borderId="14" xfId="0" applyNumberFormat="1" applyFont="1" applyBorder="1" applyAlignment="1" applyProtection="1">
      <alignment horizontal="right"/>
      <protection locked="0"/>
    </xf>
    <xf numFmtId="10" fontId="20" fillId="0" borderId="14" xfId="0" applyNumberFormat="1" applyFont="1" applyFill="1" applyBorder="1" applyAlignment="1" applyProtection="1">
      <alignment horizontal="right"/>
      <protection locked="0"/>
    </xf>
    <xf numFmtId="14" fontId="5" fillId="0" borderId="9" xfId="0" quotePrefix="1" applyNumberFormat="1" applyFont="1" applyFill="1" applyBorder="1" applyAlignment="1" applyProtection="1">
      <alignment horizontal="center"/>
    </xf>
    <xf numFmtId="37" fontId="5" fillId="0" borderId="0" xfId="0" applyNumberFormat="1" applyFont="1" applyFill="1"/>
    <xf numFmtId="7" fontId="0" fillId="0" borderId="0" xfId="0" applyNumberFormat="1" applyFill="1" applyAlignment="1">
      <alignment horizontal="left"/>
    </xf>
    <xf numFmtId="177" fontId="0" fillId="0" borderId="0" xfId="1" applyNumberFormat="1" applyFont="1" applyFill="1"/>
    <xf numFmtId="5" fontId="5" fillId="0" borderId="0" xfId="0" applyNumberFormat="1" applyFont="1" applyFill="1"/>
    <xf numFmtId="0" fontId="29" fillId="0" borderId="22" xfId="0" applyFont="1" applyBorder="1" applyAlignment="1" applyProtection="1">
      <alignment horizontal="center"/>
      <protection locked="0"/>
    </xf>
    <xf numFmtId="0" fontId="48" fillId="0" borderId="0" xfId="0" applyFont="1" applyFill="1" applyBorder="1"/>
    <xf numFmtId="0" fontId="58" fillId="0" borderId="0" xfId="0" applyFont="1" applyProtection="1"/>
    <xf numFmtId="0" fontId="58" fillId="0" borderId="1" xfId="0" applyFont="1" applyBorder="1" applyAlignment="1" applyProtection="1">
      <alignment horizontal="centerContinuous"/>
    </xf>
    <xf numFmtId="0" fontId="85" fillId="0" borderId="2" xfId="0" applyFont="1" applyBorder="1" applyAlignment="1" applyProtection="1">
      <alignment horizontal="centerContinuous"/>
    </xf>
    <xf numFmtId="0" fontId="58" fillId="0" borderId="2" xfId="0" applyFont="1" applyBorder="1" applyAlignment="1" applyProtection="1">
      <alignment horizontal="centerContinuous"/>
    </xf>
    <xf numFmtId="0" fontId="58" fillId="0" borderId="3" xfId="0" applyFont="1" applyBorder="1" applyAlignment="1" applyProtection="1">
      <alignment horizontal="centerContinuous"/>
    </xf>
    <xf numFmtId="0" fontId="58" fillId="0" borderId="4" xfId="0" applyFont="1" applyBorder="1" applyProtection="1"/>
    <xf numFmtId="165" fontId="15" fillId="0" borderId="0" xfId="0" applyNumberFormat="1" applyFont="1" applyAlignment="1" applyProtection="1">
      <alignment horizontal="center"/>
    </xf>
    <xf numFmtId="0" fontId="15" fillId="0" borderId="5" xfId="0" applyFont="1" applyBorder="1" applyProtection="1"/>
    <xf numFmtId="0" fontId="58" fillId="0" borderId="6" xfId="0" applyFont="1" applyBorder="1" applyProtection="1"/>
    <xf numFmtId="0" fontId="58" fillId="0" borderId="7" xfId="0" applyFont="1" applyBorder="1" applyAlignment="1" applyProtection="1">
      <alignment horizontal="left"/>
    </xf>
    <xf numFmtId="0" fontId="15" fillId="0" borderId="7" xfId="0" applyFont="1" applyBorder="1" applyProtection="1"/>
    <xf numFmtId="0" fontId="58" fillId="0" borderId="10" xfId="0" applyFont="1" applyBorder="1" applyAlignment="1" applyProtection="1">
      <alignment horizontal="centerContinuous"/>
    </xf>
    <xf numFmtId="0" fontId="58" fillId="0" borderId="0" xfId="0" applyFont="1" applyAlignment="1" applyProtection="1">
      <alignment horizontal="left"/>
    </xf>
    <xf numFmtId="0" fontId="15" fillId="0" borderId="0" xfId="0" applyFont="1" applyProtection="1"/>
    <xf numFmtId="0" fontId="58" fillId="0" borderId="5" xfId="0" applyFont="1" applyBorder="1" applyAlignment="1" applyProtection="1">
      <alignment horizontal="centerContinuous"/>
    </xf>
    <xf numFmtId="39" fontId="58" fillId="0" borderId="5" xfId="0" applyNumberFormat="1" applyFont="1" applyBorder="1" applyAlignment="1" applyProtection="1">
      <alignment horizontal="centerContinuous"/>
    </xf>
    <xf numFmtId="37" fontId="58" fillId="0" borderId="5" xfId="0" applyNumberFormat="1" applyFont="1" applyBorder="1" applyAlignment="1" applyProtection="1">
      <alignment horizontal="centerContinuous"/>
    </xf>
    <xf numFmtId="0" fontId="58" fillId="0" borderId="38" xfId="0" applyFont="1" applyBorder="1" applyAlignment="1" applyProtection="1">
      <alignment horizontal="center"/>
    </xf>
    <xf numFmtId="0" fontId="58" fillId="0" borderId="7" xfId="0" applyFont="1" applyBorder="1" applyAlignment="1" applyProtection="1">
      <alignment horizontal="centerContinuous"/>
    </xf>
    <xf numFmtId="0" fontId="15" fillId="0" borderId="7" xfId="0" applyFont="1" applyBorder="1" applyAlignment="1" applyProtection="1">
      <alignment horizontal="centerContinuous"/>
    </xf>
    <xf numFmtId="0" fontId="58" fillId="0" borderId="25" xfId="0" applyFont="1" applyBorder="1" applyAlignment="1" applyProtection="1">
      <alignment horizontal="centerContinuous"/>
    </xf>
    <xf numFmtId="0" fontId="58" fillId="0" borderId="30" xfId="0" applyFont="1" applyBorder="1" applyAlignment="1" applyProtection="1">
      <alignment horizontal="center"/>
    </xf>
    <xf numFmtId="0" fontId="58" fillId="0" borderId="14" xfId="0" applyFont="1" applyBorder="1" applyAlignment="1" applyProtection="1">
      <alignment horizontal="centerContinuous"/>
    </xf>
    <xf numFmtId="0" fontId="58" fillId="0" borderId="28" xfId="0" applyFont="1" applyBorder="1" applyAlignment="1" applyProtection="1">
      <alignment horizontal="center"/>
    </xf>
    <xf numFmtId="0" fontId="58" fillId="0" borderId="30" xfId="0" applyFont="1" applyBorder="1" applyProtection="1"/>
    <xf numFmtId="0" fontId="58" fillId="0" borderId="14" xfId="0" applyFont="1" applyBorder="1" applyAlignment="1" applyProtection="1">
      <alignment horizontal="left"/>
    </xf>
    <xf numFmtId="37" fontId="58" fillId="0" borderId="14" xfId="0" applyNumberFormat="1" applyFont="1" applyBorder="1" applyProtection="1"/>
    <xf numFmtId="5" fontId="58" fillId="0" borderId="28" xfId="0" applyNumberFormat="1" applyFont="1" applyBorder="1" applyProtection="1"/>
    <xf numFmtId="37" fontId="58" fillId="0" borderId="28" xfId="0" applyNumberFormat="1" applyFont="1" applyBorder="1" applyProtection="1"/>
    <xf numFmtId="0" fontId="58" fillId="0" borderId="14" xfId="0" applyFont="1" applyBorder="1" applyProtection="1"/>
    <xf numFmtId="0" fontId="58" fillId="0" borderId="14" xfId="0" quotePrefix="1" applyFont="1" applyBorder="1" applyAlignment="1" applyProtection="1">
      <alignment horizontal="left"/>
    </xf>
    <xf numFmtId="37" fontId="58" fillId="0" borderId="28" xfId="0" applyNumberFormat="1" applyFont="1" applyFill="1" applyBorder="1" applyProtection="1"/>
    <xf numFmtId="37" fontId="15" fillId="0" borderId="28" xfId="0" applyNumberFormat="1" applyFont="1" applyFill="1" applyBorder="1" applyProtection="1"/>
    <xf numFmtId="0" fontId="58" fillId="0" borderId="14" xfId="0" applyFont="1" applyBorder="1" applyAlignment="1" applyProtection="1">
      <alignment horizontal="right"/>
    </xf>
    <xf numFmtId="0" fontId="58" fillId="0" borderId="14" xfId="0" applyFont="1" applyFill="1" applyBorder="1" applyAlignment="1" applyProtection="1">
      <alignment horizontal="centerContinuous"/>
    </xf>
    <xf numFmtId="0" fontId="58" fillId="0" borderId="14" xfId="0" applyFont="1" applyFill="1" applyBorder="1" applyProtection="1"/>
    <xf numFmtId="0" fontId="58" fillId="0" borderId="14" xfId="0" applyFont="1" applyFill="1" applyBorder="1" applyAlignment="1" applyProtection="1">
      <alignment horizontal="left"/>
    </xf>
    <xf numFmtId="0" fontId="58" fillId="0" borderId="18" xfId="0" applyFont="1" applyBorder="1" applyAlignment="1" applyProtection="1">
      <alignment horizontal="left"/>
    </xf>
    <xf numFmtId="0" fontId="58" fillId="0" borderId="18" xfId="0" applyFont="1" applyBorder="1" applyAlignment="1" applyProtection="1">
      <alignment horizontal="centerContinuous"/>
    </xf>
    <xf numFmtId="0" fontId="58" fillId="0" borderId="18" xfId="0" applyFont="1" applyBorder="1" applyProtection="1"/>
    <xf numFmtId="5" fontId="58" fillId="0" borderId="32" xfId="0" applyNumberFormat="1" applyFont="1" applyBorder="1" applyProtection="1"/>
    <xf numFmtId="0" fontId="15" fillId="0" borderId="0" xfId="0" applyFont="1"/>
    <xf numFmtId="0" fontId="58" fillId="0" borderId="0" xfId="0" applyFont="1" applyAlignment="1" applyProtection="1">
      <alignment horizontal="centerContinuous"/>
    </xf>
    <xf numFmtId="37" fontId="58" fillId="0" borderId="0" xfId="0" applyNumberFormat="1" applyFont="1" applyProtection="1"/>
    <xf numFmtId="37" fontId="58" fillId="0" borderId="0" xfId="0" applyNumberFormat="1" applyFont="1" applyAlignment="1" applyProtection="1">
      <alignment horizontal="centerContinuous"/>
    </xf>
    <xf numFmtId="0" fontId="15" fillId="0" borderId="0" xfId="0" applyFont="1" applyAlignment="1" applyProtection="1">
      <alignment horizontal="centerContinuous"/>
    </xf>
    <xf numFmtId="0" fontId="58" fillId="0" borderId="1" xfId="0" applyFont="1" applyBorder="1" applyProtection="1"/>
    <xf numFmtId="0" fontId="58" fillId="0" borderId="2" xfId="0" applyFont="1" applyBorder="1" applyProtection="1"/>
    <xf numFmtId="0" fontId="58" fillId="0" borderId="3" xfId="0" applyFont="1" applyBorder="1" applyProtection="1"/>
    <xf numFmtId="0" fontId="58" fillId="0" borderId="4" xfId="0" applyFont="1" applyBorder="1" applyAlignment="1" applyProtection="1">
      <alignment horizontal="centerContinuous"/>
    </xf>
    <xf numFmtId="0" fontId="85" fillId="0" borderId="0" xfId="0" applyFont="1" applyAlignment="1" applyProtection="1">
      <alignment horizontal="centerContinuous"/>
    </xf>
    <xf numFmtId="0" fontId="58" fillId="0" borderId="13" xfId="0" applyFont="1" applyBorder="1" applyProtection="1"/>
    <xf numFmtId="0" fontId="58" fillId="0" borderId="83" xfId="0" applyFont="1" applyBorder="1" applyAlignment="1" applyProtection="1">
      <alignment horizontal="left"/>
    </xf>
    <xf numFmtId="0" fontId="15" fillId="0" borderId="14" xfId="0" applyFont="1" applyBorder="1" applyProtection="1"/>
    <xf numFmtId="37" fontId="58" fillId="0" borderId="16" xfId="0" applyNumberFormat="1" applyFont="1" applyBorder="1" applyAlignment="1" applyProtection="1">
      <alignment horizontal="centerContinuous"/>
    </xf>
    <xf numFmtId="0" fontId="58" fillId="0" borderId="29" xfId="0" applyFont="1" applyBorder="1" applyAlignment="1" applyProtection="1">
      <alignment horizontal="center"/>
    </xf>
    <xf numFmtId="0" fontId="58" fillId="0" borderId="84" xfId="0" applyFont="1" applyBorder="1" applyAlignment="1" applyProtection="1">
      <alignment horizontal="centerContinuous"/>
    </xf>
    <xf numFmtId="0" fontId="58" fillId="0" borderId="85" xfId="0" applyFont="1" applyBorder="1" applyAlignment="1" applyProtection="1">
      <alignment horizontal="centerContinuous"/>
    </xf>
    <xf numFmtId="0" fontId="15" fillId="0" borderId="86" xfId="0" applyFont="1" applyBorder="1" applyAlignment="1" applyProtection="1">
      <alignment horizontal="centerContinuous"/>
    </xf>
    <xf numFmtId="0" fontId="58" fillId="0" borderId="23" xfId="0" applyFont="1" applyBorder="1" applyAlignment="1" applyProtection="1">
      <alignment horizontal="centerContinuous"/>
    </xf>
    <xf numFmtId="0" fontId="4" fillId="0" borderId="1" xfId="0" applyFont="1" applyBorder="1"/>
    <xf numFmtId="0" fontId="4" fillId="0" borderId="2" xfId="0" applyFont="1" applyBorder="1"/>
    <xf numFmtId="0" fontId="15" fillId="0" borderId="3" xfId="0" applyFont="1" applyBorder="1"/>
    <xf numFmtId="0" fontId="15" fillId="0" borderId="5" xfId="0" applyFont="1" applyBorder="1" applyAlignment="1">
      <alignment horizontal="centerContinuous"/>
    </xf>
    <xf numFmtId="0" fontId="4" fillId="0" borderId="4" xfId="0" applyFont="1" applyBorder="1"/>
    <xf numFmtId="0" fontId="4" fillId="0" borderId="0" xfId="0" applyFont="1"/>
    <xf numFmtId="0" fontId="15" fillId="0" borderId="5" xfId="0" applyFont="1" applyBorder="1"/>
    <xf numFmtId="0" fontId="15" fillId="0" borderId="4" xfId="0" applyFont="1" applyBorder="1"/>
    <xf numFmtId="0" fontId="28" fillId="0" borderId="0" xfId="0" applyFont="1" applyProtection="1">
      <protection locked="0"/>
    </xf>
    <xf numFmtId="0" fontId="28" fillId="0" borderId="0" xfId="0" applyFont="1" applyAlignment="1" applyProtection="1">
      <alignment horizontal="centerContinuous"/>
      <protection locked="0"/>
    </xf>
    <xf numFmtId="0" fontId="15" fillId="0" borderId="38" xfId="0" applyFont="1" applyBorder="1"/>
    <xf numFmtId="0" fontId="15" fillId="0" borderId="8" xfId="0" applyFont="1" applyBorder="1"/>
    <xf numFmtId="0" fontId="15" fillId="0" borderId="9" xfId="0" applyFont="1" applyBorder="1"/>
    <xf numFmtId="0" fontId="15" fillId="0" borderId="24" xfId="0" applyFont="1" applyBorder="1"/>
    <xf numFmtId="0" fontId="15" fillId="0" borderId="10" xfId="0" applyFont="1" applyBorder="1"/>
    <xf numFmtId="0" fontId="15" fillId="0" borderId="29" xfId="0" applyFont="1" applyBorder="1"/>
    <xf numFmtId="0" fontId="15" fillId="0" borderId="11" xfId="0" applyFont="1" applyBorder="1"/>
    <xf numFmtId="0" fontId="15" fillId="0" borderId="12" xfId="0" applyFont="1" applyBorder="1"/>
    <xf numFmtId="0" fontId="15" fillId="0" borderId="22" xfId="0" applyFont="1" applyBorder="1" applyAlignment="1">
      <alignment horizontal="centerContinuous"/>
    </xf>
    <xf numFmtId="0" fontId="15" fillId="0" borderId="11" xfId="0" applyFont="1" applyBorder="1" applyAlignment="1">
      <alignment horizontal="centerContinuous"/>
    </xf>
    <xf numFmtId="0" fontId="15" fillId="0" borderId="27" xfId="0" applyFont="1" applyBorder="1"/>
    <xf numFmtId="0" fontId="15" fillId="0" borderId="15" xfId="0" applyFont="1" applyBorder="1"/>
    <xf numFmtId="0" fontId="15" fillId="0" borderId="27" xfId="0" applyFont="1" applyBorder="1" applyAlignment="1">
      <alignment horizontal="centerContinuous"/>
    </xf>
    <xf numFmtId="0" fontId="15" fillId="0" borderId="16" xfId="0" applyFont="1" applyBorder="1" applyAlignment="1">
      <alignment horizontal="centerContinuous"/>
    </xf>
    <xf numFmtId="0" fontId="15" fillId="0" borderId="9" xfId="0" applyFont="1" applyBorder="1" applyAlignment="1">
      <alignment horizontal="center"/>
    </xf>
    <xf numFmtId="0" fontId="15" fillId="0" borderId="25" xfId="0" applyFont="1" applyBorder="1" applyAlignment="1">
      <alignment horizontal="center"/>
    </xf>
    <xf numFmtId="0" fontId="15" fillId="0" borderId="29" xfId="0" applyFont="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23" xfId="0" applyFont="1" applyBorder="1" applyAlignment="1">
      <alignment horizontal="center"/>
    </xf>
    <xf numFmtId="0" fontId="15" fillId="0" borderId="30" xfId="0" applyFont="1" applyBorder="1" applyAlignment="1">
      <alignment horizontal="center"/>
    </xf>
    <xf numFmtId="0" fontId="15" fillId="0" borderId="15" xfId="0" applyFont="1" applyBorder="1" applyAlignment="1">
      <alignment horizontal="center"/>
    </xf>
    <xf numFmtId="0" fontId="15" fillId="0" borderId="26" xfId="0" applyFont="1" applyBorder="1" applyAlignment="1">
      <alignment horizontal="center"/>
    </xf>
    <xf numFmtId="37" fontId="58" fillId="0" borderId="26" xfId="0" applyNumberFormat="1" applyFont="1" applyBorder="1" applyAlignment="1" applyProtection="1">
      <alignment horizontal="center"/>
      <protection locked="0"/>
    </xf>
    <xf numFmtId="0" fontId="15" fillId="0" borderId="28" xfId="0" applyFont="1" applyBorder="1" applyAlignment="1">
      <alignment horizontal="center"/>
    </xf>
    <xf numFmtId="0" fontId="15" fillId="0" borderId="23" xfId="0" applyFont="1" applyBorder="1"/>
    <xf numFmtId="5" fontId="28" fillId="0" borderId="12" xfId="0" applyNumberFormat="1" applyFont="1" applyBorder="1" applyProtection="1">
      <protection locked="0"/>
    </xf>
    <xf numFmtId="37" fontId="28" fillId="0" borderId="12" xfId="0" applyNumberFormat="1" applyFont="1" applyFill="1" applyBorder="1" applyProtection="1">
      <protection locked="0"/>
    </xf>
    <xf numFmtId="37" fontId="28" fillId="0" borderId="12" xfId="0" applyNumberFormat="1" applyFont="1" applyBorder="1" applyProtection="1">
      <protection locked="0"/>
    </xf>
    <xf numFmtId="37" fontId="28" fillId="0" borderId="12" xfId="0" applyNumberFormat="1" applyFont="1" applyFill="1" applyBorder="1" applyAlignment="1" applyProtection="1">
      <alignment horizontal="center"/>
    </xf>
    <xf numFmtId="37" fontId="15" fillId="0" borderId="12" xfId="0" applyNumberFormat="1" applyFont="1" applyBorder="1" applyProtection="1"/>
    <xf numFmtId="37" fontId="15" fillId="0" borderId="23" xfId="0" applyNumberFormat="1" applyFont="1" applyBorder="1" applyProtection="1"/>
    <xf numFmtId="37" fontId="28" fillId="0" borderId="12" xfId="0" applyNumberFormat="1" applyFont="1" applyBorder="1" applyProtection="1"/>
    <xf numFmtId="37" fontId="15" fillId="0" borderId="39" xfId="0" applyNumberFormat="1" applyFont="1" applyBorder="1" applyProtection="1"/>
    <xf numFmtId="37" fontId="15" fillId="0" borderId="39" xfId="0" applyNumberFormat="1" applyFont="1" applyFill="1" applyBorder="1" applyProtection="1"/>
    <xf numFmtId="37" fontId="15" fillId="0" borderId="41" xfId="0" applyNumberFormat="1" applyFont="1" applyBorder="1" applyProtection="1"/>
    <xf numFmtId="37" fontId="15" fillId="0" borderId="0" xfId="0" applyNumberFormat="1" applyFont="1" applyProtection="1"/>
    <xf numFmtId="37" fontId="15" fillId="0" borderId="5" xfId="0" applyNumberFormat="1" applyFont="1" applyBorder="1" applyProtection="1"/>
    <xf numFmtId="0" fontId="15" fillId="0" borderId="26" xfId="0" applyFont="1" applyBorder="1"/>
    <xf numFmtId="5" fontId="15" fillId="0" borderId="39" xfId="0" applyNumberFormat="1" applyFont="1" applyBorder="1" applyProtection="1"/>
    <xf numFmtId="0" fontId="28" fillId="0" borderId="5" xfId="0" applyFont="1" applyBorder="1" applyProtection="1">
      <protection locked="0"/>
    </xf>
    <xf numFmtId="0" fontId="15" fillId="0" borderId="17" xfId="0" applyFont="1" applyBorder="1"/>
    <xf numFmtId="0" fontId="15" fillId="0" borderId="18" xfId="0" applyFont="1" applyBorder="1"/>
    <xf numFmtId="0" fontId="28" fillId="0" borderId="18" xfId="0" applyFont="1" applyBorder="1" applyProtection="1">
      <protection locked="0"/>
    </xf>
    <xf numFmtId="0" fontId="28" fillId="0" borderId="21" xfId="0" applyFont="1" applyBorder="1" applyProtection="1">
      <protection locked="0"/>
    </xf>
    <xf numFmtId="0" fontId="15" fillId="0" borderId="2" xfId="0" applyFont="1" applyBorder="1"/>
    <xf numFmtId="0" fontId="15" fillId="0" borderId="2" xfId="0" applyFont="1" applyBorder="1" applyAlignment="1">
      <alignment horizontal="left"/>
    </xf>
    <xf numFmtId="0" fontId="15" fillId="0" borderId="1" xfId="0" applyFont="1" applyBorder="1" applyProtection="1"/>
    <xf numFmtId="0" fontId="15" fillId="0" borderId="2" xfId="0" applyFont="1" applyBorder="1" applyProtection="1"/>
    <xf numFmtId="0" fontId="15" fillId="0" borderId="2" xfId="0" applyFont="1" applyBorder="1" applyAlignment="1" applyProtection="1">
      <alignment horizontal="centerContinuous"/>
    </xf>
    <xf numFmtId="0" fontId="15" fillId="0" borderId="2" xfId="0" applyFont="1" applyBorder="1" applyAlignment="1" applyProtection="1">
      <alignment horizontal="left"/>
    </xf>
    <xf numFmtId="0" fontId="15" fillId="0" borderId="3" xfId="0" applyFont="1" applyBorder="1" applyAlignment="1" applyProtection="1">
      <alignment horizontal="left"/>
    </xf>
    <xf numFmtId="0" fontId="15" fillId="0" borderId="5" xfId="0" applyFont="1" applyBorder="1" applyAlignment="1" applyProtection="1">
      <alignment horizontal="centerContinuous"/>
    </xf>
    <xf numFmtId="0" fontId="15" fillId="0" borderId="13" xfId="0" applyFont="1" applyBorder="1" applyProtection="1"/>
    <xf numFmtId="0" fontId="15" fillId="0" borderId="14" xfId="0" applyFont="1" applyBorder="1" applyAlignment="1" applyProtection="1">
      <alignment horizontal="centerContinuous"/>
    </xf>
    <xf numFmtId="165" fontId="15" fillId="0" borderId="14" xfId="0" applyNumberFormat="1" applyFont="1" applyBorder="1" applyAlignment="1" applyProtection="1">
      <alignment horizontal="center"/>
    </xf>
    <xf numFmtId="0" fontId="15" fillId="0" borderId="16" xfId="0" applyFont="1" applyBorder="1" applyProtection="1"/>
    <xf numFmtId="0" fontId="15" fillId="0" borderId="6" xfId="0" applyFont="1" applyBorder="1" applyProtection="1"/>
    <xf numFmtId="0" fontId="15" fillId="0" borderId="7" xfId="0" applyFont="1" applyBorder="1" applyAlignment="1" applyProtection="1">
      <alignment horizontal="left"/>
    </xf>
    <xf numFmtId="0" fontId="15" fillId="0" borderId="7" xfId="0" applyFont="1" applyBorder="1" applyAlignment="1" applyProtection="1">
      <alignment horizontal="centerContinuous" wrapText="1"/>
    </xf>
    <xf numFmtId="0" fontId="15" fillId="0" borderId="0" xfId="0" applyFont="1" applyAlignment="1" applyProtection="1">
      <alignment horizontal="left"/>
    </xf>
    <xf numFmtId="0" fontId="15" fillId="0" borderId="10" xfId="0" applyFont="1" applyBorder="1" applyProtection="1"/>
    <xf numFmtId="0" fontId="15" fillId="0" borderId="4" xfId="0" applyFont="1" applyBorder="1" applyProtection="1"/>
    <xf numFmtId="0" fontId="15" fillId="0" borderId="0" xfId="0" applyFont="1" applyAlignment="1" applyProtection="1">
      <alignment horizontal="centerContinuous" wrapText="1"/>
    </xf>
    <xf numFmtId="0" fontId="15" fillId="0" borderId="0" xfId="0" applyFont="1" applyAlignment="1" applyProtection="1">
      <alignment horizontal="left" wrapText="1"/>
    </xf>
    <xf numFmtId="0" fontId="15" fillId="0" borderId="38" xfId="0" applyFont="1" applyBorder="1" applyAlignment="1" applyProtection="1">
      <alignment horizontal="center"/>
    </xf>
    <xf numFmtId="0" fontId="15" fillId="0" borderId="24" xfId="0" applyFont="1" applyBorder="1" applyProtection="1"/>
    <xf numFmtId="0" fontId="15" fillId="0" borderId="9" xfId="0" applyFont="1" applyBorder="1" applyAlignment="1" applyProtection="1">
      <alignment horizontal="center"/>
    </xf>
    <xf numFmtId="0" fontId="15" fillId="0" borderId="24" xfId="0" applyFont="1" applyBorder="1" applyAlignment="1" applyProtection="1">
      <alignment horizontal="centerContinuous"/>
    </xf>
    <xf numFmtId="0" fontId="15" fillId="0" borderId="25" xfId="0" applyFont="1" applyBorder="1" applyAlignment="1" applyProtection="1">
      <alignment horizontal="centerContinuous"/>
    </xf>
    <xf numFmtId="0" fontId="15" fillId="0" borderId="29" xfId="0" applyFont="1" applyBorder="1" applyAlignment="1" applyProtection="1">
      <alignment horizontal="center"/>
    </xf>
    <xf numFmtId="0" fontId="15" fillId="0" borderId="22" xfId="0" applyFont="1" applyBorder="1" applyAlignment="1" applyProtection="1">
      <alignment horizontal="center"/>
    </xf>
    <xf numFmtId="0" fontId="15" fillId="0" borderId="12" xfId="0" applyFont="1" applyBorder="1" applyAlignment="1" applyProtection="1">
      <alignment horizontal="center"/>
    </xf>
    <xf numFmtId="0" fontId="15" fillId="0" borderId="22" xfId="0" applyFont="1" applyBorder="1" applyAlignment="1" applyProtection="1">
      <alignment horizontal="centerContinuous"/>
    </xf>
    <xf numFmtId="0" fontId="15" fillId="0" borderId="23" xfId="0" applyFont="1" applyBorder="1" applyAlignment="1" applyProtection="1">
      <alignment horizontal="centerContinuous"/>
    </xf>
    <xf numFmtId="0" fontId="15" fillId="0" borderId="30" xfId="0" applyFont="1" applyBorder="1" applyAlignment="1" applyProtection="1">
      <alignment horizontal="center"/>
    </xf>
    <xf numFmtId="0" fontId="15" fillId="0" borderId="27" xfId="0" applyFont="1" applyBorder="1" applyAlignment="1" applyProtection="1">
      <alignment horizontal="centerContinuous"/>
    </xf>
    <xf numFmtId="0" fontId="15" fillId="0" borderId="26" xfId="0" applyFont="1" applyBorder="1" applyAlignment="1" applyProtection="1">
      <alignment horizontal="center"/>
    </xf>
    <xf numFmtId="0" fontId="15" fillId="0" borderId="28" xfId="0" applyFont="1" applyBorder="1" applyAlignment="1" applyProtection="1">
      <alignment horizontal="centerContinuous"/>
    </xf>
    <xf numFmtId="0" fontId="86" fillId="0" borderId="7" xfId="0" applyFont="1" applyBorder="1" applyProtection="1"/>
    <xf numFmtId="37" fontId="15" fillId="0" borderId="9" xfId="0" applyNumberFormat="1" applyFont="1" applyBorder="1" applyProtection="1"/>
    <xf numFmtId="5" fontId="15" fillId="0" borderId="9" xfId="0" applyNumberFormat="1" applyFont="1" applyBorder="1" applyProtection="1"/>
    <xf numFmtId="37" fontId="15" fillId="0" borderId="11" xfId="0" applyNumberFormat="1" applyFont="1" applyBorder="1" applyProtection="1"/>
    <xf numFmtId="7" fontId="15" fillId="0" borderId="5" xfId="0" applyNumberFormat="1" applyFont="1" applyBorder="1" applyProtection="1"/>
    <xf numFmtId="39" fontId="15" fillId="0" borderId="5" xfId="0" applyNumberFormat="1" applyFont="1" applyBorder="1" applyProtection="1"/>
    <xf numFmtId="0" fontId="15" fillId="0" borderId="46" xfId="0" applyFont="1" applyBorder="1" applyProtection="1"/>
    <xf numFmtId="37" fontId="15" fillId="0" borderId="33" xfId="0" applyNumberFormat="1" applyFont="1" applyBorder="1" applyProtection="1"/>
    <xf numFmtId="7" fontId="15" fillId="0" borderId="34" xfId="0" applyNumberFormat="1" applyFont="1" applyBorder="1" applyProtection="1"/>
    <xf numFmtId="5" fontId="15" fillId="0" borderId="12" xfId="0" applyNumberFormat="1" applyFont="1" applyBorder="1" applyProtection="1"/>
    <xf numFmtId="0" fontId="15" fillId="0" borderId="0" xfId="0" quotePrefix="1" applyFont="1" applyAlignment="1" applyProtection="1">
      <alignment horizontal="left"/>
    </xf>
    <xf numFmtId="0" fontId="86" fillId="0" borderId="0" xfId="0" applyFont="1" applyProtection="1"/>
    <xf numFmtId="0" fontId="15" fillId="0" borderId="0" xfId="0" applyFont="1" applyAlignment="1" applyProtection="1">
      <alignment horizontal="center"/>
    </xf>
    <xf numFmtId="37" fontId="15" fillId="0" borderId="12" xfId="0" applyNumberFormat="1" applyFont="1" applyFill="1" applyBorder="1" applyProtection="1"/>
    <xf numFmtId="5" fontId="15" fillId="0" borderId="39" xfId="0" applyNumberFormat="1" applyFont="1" applyFill="1" applyBorder="1" applyProtection="1"/>
    <xf numFmtId="5" fontId="15" fillId="0" borderId="12" xfId="0" applyNumberFormat="1" applyFont="1" applyFill="1" applyBorder="1" applyProtection="1"/>
    <xf numFmtId="0" fontId="15" fillId="0" borderId="22" xfId="0" applyFont="1" applyBorder="1" applyProtection="1"/>
    <xf numFmtId="0" fontId="15" fillId="0" borderId="42" xfId="0" applyFont="1" applyBorder="1" applyAlignment="1" applyProtection="1">
      <alignment horizontal="center"/>
    </xf>
    <xf numFmtId="0" fontId="15" fillId="0" borderId="49" xfId="0" applyFont="1" applyBorder="1" applyProtection="1"/>
    <xf numFmtId="37" fontId="15" fillId="0" borderId="44" xfId="0" applyNumberFormat="1" applyFont="1" applyBorder="1" applyProtection="1"/>
    <xf numFmtId="5" fontId="15" fillId="0" borderId="44" xfId="0" applyNumberFormat="1" applyFont="1" applyBorder="1" applyProtection="1"/>
    <xf numFmtId="37" fontId="15" fillId="0" borderId="35" xfId="0" applyNumberFormat="1" applyFont="1" applyBorder="1" applyProtection="1"/>
    <xf numFmtId="7" fontId="15" fillId="0" borderId="36" xfId="0" applyNumberFormat="1" applyFont="1" applyBorder="1" applyProtection="1"/>
    <xf numFmtId="0" fontId="15" fillId="0" borderId="0" xfId="0" applyFont="1" applyAlignment="1" applyProtection="1">
      <alignment horizontal="right"/>
    </xf>
    <xf numFmtId="0" fontId="87" fillId="0" borderId="4" xfId="0" applyFont="1" applyFill="1" applyBorder="1" applyAlignment="1">
      <alignment horizontal="centerContinuous"/>
    </xf>
    <xf numFmtId="0" fontId="30" fillId="0" borderId="0" xfId="0" applyFont="1" applyFill="1" applyAlignment="1">
      <alignment horizontal="centerContinuous"/>
    </xf>
    <xf numFmtId="0" fontId="30" fillId="0" borderId="4" xfId="0" applyFont="1" applyFill="1" applyBorder="1"/>
    <xf numFmtId="0" fontId="30" fillId="0" borderId="13" xfId="0" applyFont="1" applyFill="1" applyBorder="1"/>
    <xf numFmtId="0" fontId="30" fillId="0" borderId="14" xfId="0" applyFont="1" applyFill="1" applyBorder="1"/>
    <xf numFmtId="0" fontId="30" fillId="0" borderId="29" xfId="0" applyFont="1" applyFill="1" applyBorder="1" applyAlignment="1">
      <alignment horizontal="center"/>
    </xf>
    <xf numFmtId="0" fontId="30" fillId="0" borderId="11" xfId="0" applyFont="1" applyFill="1" applyBorder="1"/>
    <xf numFmtId="0" fontId="30" fillId="0" borderId="11" xfId="0" applyFont="1" applyFill="1" applyBorder="1" applyAlignment="1">
      <alignment horizontal="center"/>
    </xf>
    <xf numFmtId="0" fontId="30" fillId="0" borderId="30" xfId="0" applyFont="1" applyFill="1" applyBorder="1" applyAlignment="1">
      <alignment horizontal="center"/>
    </xf>
    <xf numFmtId="0" fontId="30" fillId="0" borderId="15" xfId="0" applyFont="1" applyFill="1" applyBorder="1" applyAlignment="1">
      <alignment horizontal="center"/>
    </xf>
    <xf numFmtId="0" fontId="87" fillId="0" borderId="11" xfId="0" applyFont="1" applyFill="1" applyBorder="1" applyAlignment="1">
      <alignment horizontal="center"/>
    </xf>
    <xf numFmtId="38" fontId="56" fillId="0" borderId="11" xfId="0" applyNumberFormat="1" applyFont="1" applyFill="1" applyBorder="1" applyProtection="1">
      <protection locked="0"/>
    </xf>
    <xf numFmtId="0" fontId="30" fillId="0" borderId="11" xfId="0" applyFont="1" applyFill="1" applyBorder="1" applyAlignment="1">
      <alignment horizontal="right"/>
    </xf>
    <xf numFmtId="38" fontId="56" fillId="0" borderId="12" xfId="0" applyNumberFormat="1" applyFont="1" applyFill="1" applyBorder="1" applyProtection="1">
      <protection locked="0"/>
    </xf>
    <xf numFmtId="0" fontId="30" fillId="0" borderId="31" xfId="0" applyFont="1" applyFill="1" applyBorder="1" applyAlignment="1">
      <alignment horizontal="center"/>
    </xf>
    <xf numFmtId="0" fontId="30" fillId="0" borderId="18" xfId="0" applyFont="1" applyFill="1" applyBorder="1"/>
    <xf numFmtId="0" fontId="30" fillId="0" borderId="19" xfId="0" applyFont="1" applyFill="1" applyBorder="1" applyAlignment="1">
      <alignment horizontal="right"/>
    </xf>
    <xf numFmtId="0" fontId="2" fillId="0" borderId="1" xfId="0" applyFont="1" applyFill="1" applyBorder="1"/>
    <xf numFmtId="0" fontId="2" fillId="0" borderId="2" xfId="0" applyFont="1" applyFill="1" applyBorder="1"/>
    <xf numFmtId="38" fontId="2" fillId="0" borderId="2" xfId="0" applyNumberFormat="1" applyFont="1" applyFill="1" applyBorder="1"/>
    <xf numFmtId="0" fontId="88" fillId="0" borderId="4" xfId="0" applyFont="1" applyFill="1" applyBorder="1" applyAlignment="1">
      <alignment horizontal="centerContinuous"/>
    </xf>
    <xf numFmtId="0" fontId="2" fillId="0" borderId="0" xfId="0" applyFont="1" applyFill="1" applyAlignment="1">
      <alignment horizontal="centerContinuous"/>
    </xf>
    <xf numFmtId="38" fontId="2" fillId="0" borderId="0" xfId="0" applyNumberFormat="1" applyFont="1" applyFill="1" applyAlignment="1">
      <alignment horizontal="centerContinuous"/>
    </xf>
    <xf numFmtId="0" fontId="2" fillId="0" borderId="4" xfId="0" applyFont="1" applyFill="1" applyBorder="1"/>
    <xf numFmtId="0" fontId="2" fillId="0" borderId="0" xfId="0" applyFont="1" applyFill="1"/>
    <xf numFmtId="38" fontId="2" fillId="0" borderId="0" xfId="0" applyNumberFormat="1" applyFont="1" applyFill="1"/>
    <xf numFmtId="0" fontId="2" fillId="0" borderId="13" xfId="0" applyFont="1" applyFill="1" applyBorder="1"/>
    <xf numFmtId="0" fontId="2" fillId="0" borderId="14" xfId="0" applyFont="1" applyFill="1" applyBorder="1"/>
    <xf numFmtId="38" fontId="2" fillId="0" borderId="14" xfId="0" applyNumberFormat="1" applyFont="1" applyFill="1" applyBorder="1"/>
    <xf numFmtId="0" fontId="2" fillId="0" borderId="29" xfId="0" applyFont="1" applyFill="1" applyBorder="1" applyAlignment="1">
      <alignment horizontal="center"/>
    </xf>
    <xf numFmtId="0" fontId="2" fillId="0" borderId="11" xfId="0" applyFont="1" applyFill="1" applyBorder="1"/>
    <xf numFmtId="38" fontId="2" fillId="0" borderId="11" xfId="0" applyNumberFormat="1" applyFont="1" applyFill="1" applyBorder="1" applyAlignment="1">
      <alignment horizontal="center"/>
    </xf>
    <xf numFmtId="0" fontId="2" fillId="0" borderId="11" xfId="0" applyFont="1" applyFill="1" applyBorder="1" applyAlignment="1">
      <alignment horizontal="center"/>
    </xf>
    <xf numFmtId="0" fontId="2" fillId="0" borderId="30" xfId="0" applyFont="1" applyFill="1" applyBorder="1" applyAlignment="1">
      <alignment horizontal="center"/>
    </xf>
    <xf numFmtId="0" fontId="2" fillId="0" borderId="15" xfId="0" applyFont="1" applyFill="1" applyBorder="1" applyAlignment="1">
      <alignment horizontal="center"/>
    </xf>
    <xf numFmtId="38" fontId="2" fillId="0" borderId="15" xfId="0" applyNumberFormat="1" applyFont="1" applyFill="1" applyBorder="1" applyAlignment="1">
      <alignment horizontal="center"/>
    </xf>
    <xf numFmtId="0" fontId="2" fillId="0" borderId="22" xfId="0" applyFont="1" applyFill="1" applyBorder="1"/>
    <xf numFmtId="0" fontId="2" fillId="0" borderId="11" xfId="0" applyFont="1" applyFill="1" applyBorder="1" applyAlignment="1">
      <alignment horizontal="right"/>
    </xf>
    <xf numFmtId="38" fontId="2" fillId="0" borderId="11" xfId="0" applyNumberFormat="1" applyFont="1" applyFill="1" applyBorder="1"/>
    <xf numFmtId="0" fontId="88" fillId="0" borderId="11" xfId="0" applyFont="1" applyFill="1" applyBorder="1" applyAlignment="1">
      <alignment horizontal="center"/>
    </xf>
    <xf numFmtId="0" fontId="2" fillId="0" borderId="0" xfId="0" applyFont="1" applyFill="1" applyAlignment="1">
      <alignment horizontal="center"/>
    </xf>
    <xf numFmtId="38" fontId="2" fillId="0" borderId="12" xfId="0" applyNumberFormat="1" applyFont="1" applyFill="1" applyBorder="1"/>
    <xf numFmtId="38" fontId="2" fillId="0" borderId="11" xfId="0" applyNumberFormat="1" applyFont="1" applyFill="1" applyBorder="1" applyProtection="1"/>
    <xf numFmtId="38" fontId="2" fillId="0" borderId="33" xfId="0" applyNumberFormat="1" applyFont="1" applyFill="1" applyBorder="1" applyProtection="1"/>
    <xf numFmtId="38" fontId="2" fillId="0" borderId="33" xfId="0" applyNumberFormat="1" applyFont="1" applyFill="1" applyBorder="1" applyProtection="1">
      <protection locked="0"/>
    </xf>
    <xf numFmtId="0" fontId="2" fillId="0" borderId="31" xfId="0" applyFont="1" applyFill="1" applyBorder="1" applyAlignment="1">
      <alignment horizontal="center"/>
    </xf>
    <xf numFmtId="0" fontId="89" fillId="0" borderId="37" xfId="0" applyFont="1" applyFill="1" applyBorder="1"/>
    <xf numFmtId="0" fontId="89" fillId="0" borderId="18" xfId="0" applyFont="1" applyFill="1" applyBorder="1"/>
    <xf numFmtId="0" fontId="2" fillId="0" borderId="11" xfId="0" applyFont="1" applyFill="1" applyBorder="1" applyAlignment="1">
      <alignment horizontal="left"/>
    </xf>
    <xf numFmtId="0" fontId="2" fillId="0" borderId="4" xfId="0" applyFont="1" applyFill="1" applyBorder="1" applyAlignment="1">
      <alignment horizontal="center"/>
    </xf>
    <xf numFmtId="37" fontId="56" fillId="0" borderId="11" xfId="0" applyNumberFormat="1" applyFont="1" applyFill="1" applyBorder="1" applyProtection="1">
      <protection locked="0"/>
    </xf>
    <xf numFmtId="0" fontId="90" fillId="0" borderId="18" xfId="0" applyFont="1" applyFill="1" applyBorder="1" applyAlignment="1">
      <alignment horizontal="left"/>
    </xf>
    <xf numFmtId="0" fontId="2" fillId="0" borderId="18" xfId="0" applyFont="1" applyFill="1" applyBorder="1"/>
    <xf numFmtId="0" fontId="50" fillId="0" borderId="0" xfId="0" applyFont="1" applyFill="1"/>
    <xf numFmtId="0" fontId="2" fillId="0" borderId="5" xfId="0" applyFont="1" applyFill="1" applyBorder="1" applyAlignment="1">
      <alignment horizontal="centerContinuous"/>
    </xf>
    <xf numFmtId="0" fontId="91" fillId="0" borderId="0" xfId="0" applyFont="1" applyFill="1" applyAlignment="1" applyProtection="1">
      <alignment horizontal="centerContinuous"/>
      <protection locked="0"/>
    </xf>
    <xf numFmtId="0" fontId="2" fillId="0" borderId="5" xfId="0" applyFont="1" applyFill="1" applyBorder="1"/>
    <xf numFmtId="0" fontId="72" fillId="0" borderId="0" xfId="0" applyFont="1" applyFill="1" applyAlignment="1" applyProtection="1">
      <alignment horizontal="left" wrapText="1"/>
      <protection locked="0"/>
    </xf>
    <xf numFmtId="0" fontId="38" fillId="0" borderId="5" xfId="0" applyFont="1" applyFill="1" applyBorder="1" applyAlignment="1">
      <alignment horizontal="centerContinuous" wrapText="1"/>
    </xf>
    <xf numFmtId="0" fontId="72" fillId="0" borderId="0" xfId="0" applyFont="1" applyFill="1" applyAlignment="1" applyProtection="1">
      <alignment horizontal="centerContinuous" wrapText="1"/>
      <protection locked="0"/>
    </xf>
    <xf numFmtId="0" fontId="2" fillId="0" borderId="4" xfId="0" applyFont="1" applyFill="1" applyBorder="1" applyAlignment="1">
      <alignment horizontal="right"/>
    </xf>
    <xf numFmtId="0" fontId="72" fillId="0" borderId="24" xfId="0" applyFont="1" applyFill="1" applyBorder="1" applyAlignment="1" applyProtection="1">
      <alignment horizontal="left" wrapText="1"/>
      <protection locked="0"/>
    </xf>
    <xf numFmtId="174" fontId="2" fillId="0" borderId="9" xfId="0" applyNumberFormat="1" applyFont="1" applyFill="1" applyBorder="1" applyProtection="1"/>
    <xf numFmtId="37" fontId="2" fillId="0" borderId="9" xfId="0" applyNumberFormat="1" applyFont="1" applyFill="1" applyBorder="1" applyProtection="1"/>
    <xf numFmtId="0" fontId="72" fillId="0" borderId="47" xfId="0" applyFont="1" applyFill="1" applyBorder="1" applyAlignment="1" applyProtection="1">
      <alignment horizontal="left" wrapText="1"/>
      <protection locked="0"/>
    </xf>
    <xf numFmtId="37" fontId="2" fillId="0" borderId="39" xfId="0" applyNumberFormat="1" applyFont="1" applyFill="1" applyBorder="1" applyProtection="1"/>
    <xf numFmtId="0" fontId="2" fillId="0" borderId="17" xfId="0" applyFont="1" applyFill="1" applyBorder="1"/>
    <xf numFmtId="0" fontId="72" fillId="0" borderId="18" xfId="0" applyFont="1" applyFill="1" applyBorder="1" applyAlignment="1" applyProtection="1">
      <alignment horizontal="left" wrapText="1"/>
      <protection locked="0"/>
    </xf>
    <xf numFmtId="0" fontId="2" fillId="0" borderId="21" xfId="0" applyFont="1" applyFill="1" applyBorder="1"/>
    <xf numFmtId="0" fontId="15" fillId="0" borderId="1" xfId="0" applyFont="1" applyFill="1" applyBorder="1" applyProtection="1"/>
    <xf numFmtId="0" fontId="15" fillId="0" borderId="2" xfId="0" applyFont="1" applyFill="1" applyBorder="1" applyProtection="1"/>
    <xf numFmtId="0" fontId="15" fillId="0" borderId="3" xfId="0" applyFont="1" applyFill="1" applyBorder="1" applyProtection="1"/>
    <xf numFmtId="0" fontId="4" fillId="0" borderId="4" xfId="0" applyFont="1" applyFill="1" applyBorder="1" applyAlignment="1" applyProtection="1">
      <alignment horizontal="centerContinuous"/>
    </xf>
    <xf numFmtId="0" fontId="15" fillId="0" borderId="0" xfId="0" applyFont="1" applyFill="1" applyAlignment="1" applyProtection="1">
      <alignment horizontal="centerContinuous"/>
    </xf>
    <xf numFmtId="0" fontId="15" fillId="0" borderId="5" xfId="0" applyFont="1" applyFill="1" applyBorder="1" applyAlignment="1" applyProtection="1">
      <alignment horizontal="centerContinuous"/>
    </xf>
    <xf numFmtId="0" fontId="15" fillId="0" borderId="13" xfId="0" applyFont="1" applyFill="1" applyBorder="1" applyProtection="1"/>
    <xf numFmtId="0" fontId="15" fillId="0" borderId="14" xfId="0" applyFont="1" applyFill="1" applyBorder="1" applyProtection="1"/>
    <xf numFmtId="165" fontId="15" fillId="0" borderId="14" xfId="0" applyNumberFormat="1" applyFont="1" applyFill="1" applyBorder="1" applyAlignment="1" applyProtection="1">
      <alignment horizontal="center"/>
    </xf>
    <xf numFmtId="0" fontId="15" fillId="0" borderId="16" xfId="0" applyFont="1" applyFill="1" applyBorder="1" applyProtection="1"/>
    <xf numFmtId="0" fontId="15" fillId="0" borderId="4" xfId="0" applyFont="1" applyFill="1" applyBorder="1" applyProtection="1"/>
    <xf numFmtId="0" fontId="15" fillId="0" borderId="0" xfId="0" applyFont="1" applyFill="1" applyProtection="1"/>
    <xf numFmtId="0" fontId="15" fillId="0" borderId="5" xfId="0" applyFont="1" applyFill="1" applyBorder="1" applyProtection="1"/>
    <xf numFmtId="0" fontId="4" fillId="0" borderId="0" xfId="0" applyFont="1" applyFill="1" applyProtection="1"/>
    <xf numFmtId="0" fontId="15" fillId="0" borderId="6" xfId="0" applyFont="1" applyFill="1" applyBorder="1" applyAlignment="1" applyProtection="1">
      <alignment horizontal="center"/>
    </xf>
    <xf numFmtId="0" fontId="15" fillId="0" borderId="24" xfId="0" applyFont="1" applyFill="1" applyBorder="1" applyProtection="1"/>
    <xf numFmtId="0" fontId="15" fillId="0" borderId="8" xfId="0" applyFont="1" applyFill="1" applyBorder="1" applyProtection="1"/>
    <xf numFmtId="0" fontId="15" fillId="0" borderId="9" xfId="0" applyFont="1" applyFill="1" applyBorder="1" applyAlignment="1" applyProtection="1">
      <alignment horizontal="center"/>
    </xf>
    <xf numFmtId="0" fontId="15" fillId="0" borderId="10" xfId="0" applyFont="1" applyFill="1" applyBorder="1" applyProtection="1"/>
    <xf numFmtId="0" fontId="15" fillId="0" borderId="4" xfId="0" applyFont="1" applyFill="1" applyBorder="1" applyAlignment="1" applyProtection="1">
      <alignment horizontal="center"/>
    </xf>
    <xf numFmtId="0" fontId="15" fillId="0" borderId="22" xfId="0" applyFont="1" applyFill="1" applyBorder="1" applyAlignment="1" applyProtection="1">
      <alignment horizontal="centerContinuous"/>
    </xf>
    <xf numFmtId="0" fontId="15" fillId="0" borderId="11" xfId="0" applyFont="1" applyFill="1" applyBorder="1" applyAlignment="1" applyProtection="1">
      <alignment horizontal="centerContinuous"/>
    </xf>
    <xf numFmtId="0" fontId="15" fillId="0" borderId="12" xfId="0" applyFont="1" applyFill="1" applyBorder="1" applyAlignment="1" applyProtection="1">
      <alignment horizontal="center"/>
    </xf>
    <xf numFmtId="0" fontId="15" fillId="0" borderId="5"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27" xfId="0" applyFont="1" applyFill="1" applyBorder="1" applyAlignment="1" applyProtection="1">
      <alignment horizontal="centerContinuous"/>
    </xf>
    <xf numFmtId="0" fontId="15" fillId="0" borderId="15" xfId="0" applyFont="1" applyFill="1" applyBorder="1" applyAlignment="1" applyProtection="1">
      <alignment horizontal="centerContinuous"/>
    </xf>
    <xf numFmtId="0" fontId="15" fillId="0" borderId="26" xfId="0" applyFont="1" applyFill="1" applyBorder="1" applyAlignment="1" applyProtection="1">
      <alignment horizontal="center"/>
    </xf>
    <xf numFmtId="0" fontId="15" fillId="0" borderId="16" xfId="0" applyFont="1" applyFill="1" applyBorder="1" applyAlignment="1" applyProtection="1">
      <alignment horizontal="center"/>
    </xf>
    <xf numFmtId="0" fontId="15" fillId="0" borderId="40" xfId="0" applyFont="1" applyFill="1" applyBorder="1" applyAlignment="1" applyProtection="1">
      <alignment horizontal="center"/>
    </xf>
    <xf numFmtId="0" fontId="4" fillId="0" borderId="47" xfId="0" applyFont="1" applyFill="1" applyBorder="1" applyProtection="1"/>
    <xf numFmtId="0" fontId="15" fillId="0" borderId="33" xfId="0" applyFont="1" applyFill="1" applyBorder="1" applyProtection="1"/>
    <xf numFmtId="0" fontId="15" fillId="16" borderId="47" xfId="0" applyFont="1" applyFill="1" applyBorder="1" applyProtection="1"/>
    <xf numFmtId="0" fontId="15" fillId="16" borderId="34" xfId="0" applyFont="1" applyFill="1" applyBorder="1" applyProtection="1"/>
    <xf numFmtId="0" fontId="15" fillId="0" borderId="47" xfId="0" applyFont="1" applyFill="1" applyBorder="1" applyProtection="1"/>
    <xf numFmtId="5" fontId="15" fillId="0" borderId="34" xfId="0" applyNumberFormat="1" applyFont="1" applyFill="1" applyBorder="1" applyProtection="1"/>
    <xf numFmtId="37" fontId="15" fillId="0" borderId="34" xfId="0" applyNumberFormat="1" applyFont="1" applyFill="1" applyBorder="1" applyProtection="1"/>
    <xf numFmtId="37" fontId="15" fillId="16" borderId="24" xfId="0" applyNumberFormat="1" applyFont="1" applyFill="1" applyBorder="1" applyProtection="1"/>
    <xf numFmtId="37" fontId="15" fillId="16" borderId="10" xfId="0" applyNumberFormat="1" applyFont="1" applyFill="1" applyBorder="1" applyProtection="1"/>
    <xf numFmtId="37" fontId="15" fillId="0" borderId="41" xfId="0" applyNumberFormat="1" applyFont="1" applyFill="1" applyBorder="1" applyProtection="1"/>
    <xf numFmtId="37" fontId="15" fillId="16" borderId="47" xfId="0" applyNumberFormat="1" applyFont="1" applyFill="1" applyBorder="1" applyProtection="1"/>
    <xf numFmtId="37" fontId="15" fillId="16" borderId="34" xfId="0" applyNumberFormat="1" applyFont="1" applyFill="1" applyBorder="1" applyProtection="1"/>
    <xf numFmtId="0" fontId="15" fillId="0" borderId="42" xfId="0" applyFont="1" applyFill="1" applyBorder="1" applyAlignment="1" applyProtection="1">
      <alignment horizontal="center"/>
    </xf>
    <xf numFmtId="0" fontId="15" fillId="0" borderId="43" xfId="0" applyFont="1" applyFill="1" applyBorder="1" applyProtection="1"/>
    <xf numFmtId="0" fontId="15" fillId="0" borderId="35" xfId="0" applyFont="1" applyFill="1" applyBorder="1" applyProtection="1"/>
    <xf numFmtId="5" fontId="15" fillId="0" borderId="44" xfId="0" applyNumberFormat="1" applyFont="1" applyFill="1" applyBorder="1" applyProtection="1"/>
    <xf numFmtId="5" fontId="15" fillId="0" borderId="45" xfId="0" applyNumberFormat="1" applyFont="1" applyFill="1" applyBorder="1" applyProtection="1"/>
    <xf numFmtId="0" fontId="15" fillId="0" borderId="0" xfId="0" applyFont="1" applyFill="1" applyAlignment="1" applyProtection="1">
      <alignment horizontal="left"/>
    </xf>
    <xf numFmtId="5" fontId="15" fillId="0" borderId="0" xfId="0" applyNumberFormat="1" applyFont="1" applyFill="1" applyProtection="1"/>
    <xf numFmtId="5" fontId="15" fillId="0" borderId="0" xfId="0" applyNumberFormat="1" applyFont="1" applyFill="1" applyAlignment="1" applyProtection="1">
      <alignment horizontal="centerContinuous"/>
    </xf>
    <xf numFmtId="0" fontId="15" fillId="0" borderId="29" xfId="0" applyFont="1" applyFill="1" applyBorder="1" applyAlignment="1" applyProtection="1">
      <alignment horizontal="center"/>
    </xf>
    <xf numFmtId="0" fontId="58" fillId="0" borderId="24" xfId="0" applyFont="1" applyFill="1" applyBorder="1" applyProtection="1"/>
    <xf numFmtId="0" fontId="15" fillId="0" borderId="25" xfId="0" applyFont="1" applyFill="1" applyBorder="1" applyProtection="1"/>
    <xf numFmtId="0" fontId="58" fillId="0" borderId="22" xfId="0" applyFont="1" applyFill="1" applyBorder="1" applyAlignment="1" applyProtection="1">
      <alignment horizontal="centerContinuous"/>
    </xf>
    <xf numFmtId="0" fontId="15" fillId="0" borderId="0" xfId="0" applyFont="1" applyFill="1" applyAlignment="1" applyProtection="1">
      <alignment horizontal="center"/>
    </xf>
    <xf numFmtId="0" fontId="15" fillId="0" borderId="23" xfId="0" applyFont="1" applyFill="1" applyBorder="1" applyAlignment="1" applyProtection="1">
      <alignment horizontal="center"/>
    </xf>
    <xf numFmtId="0" fontId="58" fillId="0" borderId="27" xfId="0" applyFont="1" applyFill="1" applyBorder="1" applyAlignment="1" applyProtection="1">
      <alignment horizontal="centerContinuous"/>
    </xf>
    <xf numFmtId="0" fontId="15" fillId="0" borderId="14" xfId="0" applyFont="1" applyFill="1" applyBorder="1" applyAlignment="1" applyProtection="1">
      <alignment horizontal="center"/>
    </xf>
    <xf numFmtId="0" fontId="15" fillId="0" borderId="28" xfId="0" applyFont="1" applyFill="1" applyBorder="1" applyAlignment="1" applyProtection="1">
      <alignment horizontal="center"/>
    </xf>
    <xf numFmtId="0" fontId="15" fillId="0" borderId="15" xfId="0" applyFont="1" applyFill="1" applyBorder="1" applyProtection="1"/>
    <xf numFmtId="0" fontId="58" fillId="0" borderId="47" xfId="0" applyFont="1" applyFill="1" applyBorder="1" applyProtection="1"/>
    <xf numFmtId="0" fontId="58" fillId="0" borderId="0" xfId="0" applyFont="1" applyFill="1" applyProtection="1"/>
    <xf numFmtId="0" fontId="15" fillId="0" borderId="1" xfId="0" applyFont="1" applyFill="1" applyBorder="1" applyAlignment="1" applyProtection="1">
      <alignment horizontal="center"/>
    </xf>
    <xf numFmtId="0" fontId="58" fillId="0" borderId="2" xfId="0" applyFont="1" applyFill="1" applyBorder="1" applyProtection="1"/>
    <xf numFmtId="37" fontId="15" fillId="0" borderId="2" xfId="0" applyNumberFormat="1" applyFont="1" applyFill="1" applyBorder="1" applyProtection="1"/>
    <xf numFmtId="37" fontId="15" fillId="0" borderId="3" xfId="0" applyNumberFormat="1" applyFont="1" applyFill="1" applyBorder="1" applyProtection="1"/>
    <xf numFmtId="0" fontId="92" fillId="0" borderId="4" xfId="0" applyFont="1" applyFill="1" applyBorder="1" applyAlignment="1" applyProtection="1">
      <alignment horizontal="centerContinuous"/>
    </xf>
    <xf numFmtId="37" fontId="15" fillId="0" borderId="0" xfId="0" applyNumberFormat="1" applyFont="1" applyFill="1" applyAlignment="1" applyProtection="1">
      <alignment horizontal="centerContinuous"/>
    </xf>
    <xf numFmtId="37" fontId="15" fillId="0" borderId="5" xfId="0" applyNumberFormat="1" applyFont="1" applyFill="1" applyBorder="1" applyAlignment="1" applyProtection="1">
      <alignment horizontal="centerContinuous"/>
    </xf>
    <xf numFmtId="0" fontId="93" fillId="0" borderId="13" xfId="0" applyFont="1" applyFill="1" applyBorder="1" applyAlignment="1" applyProtection="1">
      <alignment horizontal="centerContinuous"/>
    </xf>
    <xf numFmtId="37" fontId="15" fillId="0" borderId="14" xfId="0" applyNumberFormat="1" applyFont="1" applyFill="1" applyBorder="1" applyProtection="1"/>
    <xf numFmtId="37" fontId="15" fillId="0" borderId="16" xfId="0" applyNumberFormat="1" applyFont="1" applyFill="1" applyBorder="1" applyProtection="1"/>
    <xf numFmtId="0" fontId="93" fillId="0" borderId="4" xfId="0" applyFont="1" applyFill="1" applyBorder="1" applyAlignment="1" applyProtection="1">
      <alignment horizontal="centerContinuous"/>
    </xf>
    <xf numFmtId="37" fontId="15" fillId="0" borderId="0" xfId="0" applyNumberFormat="1" applyFont="1" applyFill="1" applyProtection="1"/>
    <xf numFmtId="37" fontId="15" fillId="0" borderId="5" xfId="0" applyNumberFormat="1" applyFont="1" applyFill="1" applyBorder="1" applyProtection="1"/>
    <xf numFmtId="0" fontId="93" fillId="0" borderId="4" xfId="0" applyFont="1" applyFill="1" applyBorder="1" applyAlignment="1" applyProtection="1">
      <alignment horizontal="center"/>
    </xf>
    <xf numFmtId="0" fontId="93" fillId="0" borderId="4" xfId="0" applyFont="1" applyFill="1" applyBorder="1" applyProtection="1"/>
    <xf numFmtId="0" fontId="58" fillId="3" borderId="0" xfId="0" applyFont="1" applyFill="1" applyProtection="1"/>
    <xf numFmtId="0" fontId="93" fillId="0" borderId="13" xfId="0" applyFont="1" applyFill="1" applyBorder="1" applyProtection="1"/>
    <xf numFmtId="0" fontId="58" fillId="3" borderId="14" xfId="0" applyFont="1" applyFill="1" applyBorder="1" applyProtection="1"/>
    <xf numFmtId="37" fontId="15" fillId="0" borderId="14" xfId="0" applyNumberFormat="1" applyFont="1" applyBorder="1" applyProtection="1"/>
    <xf numFmtId="0" fontId="15" fillId="0" borderId="17" xfId="0" applyFont="1" applyFill="1" applyBorder="1" applyAlignment="1" applyProtection="1">
      <alignment horizontal="center"/>
    </xf>
    <xf numFmtId="0" fontId="15" fillId="0" borderId="18" xfId="0" applyFont="1" applyFill="1" applyBorder="1" applyProtection="1"/>
    <xf numFmtId="5" fontId="15" fillId="0" borderId="18" xfId="0" applyNumberFormat="1" applyFont="1" applyFill="1" applyBorder="1" applyProtection="1"/>
    <xf numFmtId="5" fontId="15" fillId="0" borderId="21" xfId="0" applyNumberFormat="1" applyFont="1" applyFill="1" applyBorder="1" applyProtection="1"/>
    <xf numFmtId="0" fontId="15" fillId="0" borderId="12" xfId="0" applyFont="1" applyFill="1" applyBorder="1" applyProtection="1"/>
    <xf numFmtId="0" fontId="15" fillId="0" borderId="11" xfId="0" applyFont="1" applyFill="1" applyBorder="1" applyProtection="1"/>
    <xf numFmtId="0" fontId="15" fillId="16" borderId="48" xfId="0" applyFont="1" applyFill="1" applyBorder="1" applyProtection="1"/>
    <xf numFmtId="0" fontId="15" fillId="16" borderId="46" xfId="0" applyFont="1" applyFill="1" applyBorder="1" applyProtection="1"/>
    <xf numFmtId="0" fontId="15" fillId="16" borderId="33" xfId="0" applyFont="1" applyFill="1" applyBorder="1" applyProtection="1"/>
    <xf numFmtId="0" fontId="15" fillId="0" borderId="41" xfId="0" applyFont="1" applyFill="1" applyBorder="1" applyAlignment="1" applyProtection="1">
      <alignment horizontal="center"/>
    </xf>
    <xf numFmtId="5" fontId="15" fillId="0" borderId="40" xfId="0" applyNumberFormat="1" applyFont="1" applyFill="1" applyBorder="1" applyProtection="1"/>
    <xf numFmtId="5" fontId="15" fillId="0" borderId="33" xfId="0" applyNumberFormat="1" applyFont="1" applyFill="1" applyBorder="1" applyProtection="1"/>
    <xf numFmtId="0" fontId="15" fillId="0" borderId="15" xfId="0" applyFont="1" applyFill="1" applyBorder="1" applyAlignment="1" applyProtection="1">
      <alignment horizontal="center"/>
    </xf>
    <xf numFmtId="37" fontId="15" fillId="0" borderId="40" xfId="0" applyNumberFormat="1" applyFont="1" applyFill="1" applyBorder="1" applyProtection="1"/>
    <xf numFmtId="37" fontId="15" fillId="0" borderId="33" xfId="0" applyNumberFormat="1" applyFont="1" applyFill="1" applyBorder="1" applyProtection="1"/>
    <xf numFmtId="37" fontId="15" fillId="16" borderId="6" xfId="0" applyNumberFormat="1" applyFont="1" applyFill="1" applyBorder="1" applyProtection="1"/>
    <xf numFmtId="37" fontId="15" fillId="16" borderId="7" xfId="0" applyNumberFormat="1" applyFont="1" applyFill="1" applyBorder="1" applyProtection="1"/>
    <xf numFmtId="37" fontId="15" fillId="16" borderId="8" xfId="0" applyNumberFormat="1" applyFont="1" applyFill="1" applyBorder="1" applyProtection="1"/>
    <xf numFmtId="37" fontId="15" fillId="16" borderId="48" xfId="0" applyNumberFormat="1" applyFont="1" applyFill="1" applyBorder="1" applyProtection="1"/>
    <xf numFmtId="37" fontId="15" fillId="16" borderId="46" xfId="0" applyNumberFormat="1" applyFont="1" applyFill="1" applyBorder="1" applyProtection="1"/>
    <xf numFmtId="37" fontId="15" fillId="16" borderId="33" xfId="0" applyNumberFormat="1" applyFont="1" applyFill="1" applyBorder="1" applyProtection="1"/>
    <xf numFmtId="5" fontId="15" fillId="0" borderId="42" xfId="0" applyNumberFormat="1" applyFont="1" applyFill="1" applyBorder="1" applyProtection="1"/>
    <xf numFmtId="0" fontId="15" fillId="0" borderId="19" xfId="0" applyFont="1" applyFill="1" applyBorder="1" applyProtection="1"/>
    <xf numFmtId="0" fontId="15" fillId="0" borderId="45" xfId="0" applyFont="1" applyFill="1" applyBorder="1" applyAlignment="1" applyProtection="1">
      <alignment horizontal="center"/>
    </xf>
    <xf numFmtId="0" fontId="15" fillId="0" borderId="0" xfId="0" applyFont="1" applyFill="1" applyAlignment="1" applyProtection="1">
      <alignment horizontal="right"/>
    </xf>
    <xf numFmtId="0" fontId="15" fillId="0" borderId="22" xfId="0" applyFont="1" applyFill="1" applyBorder="1" applyProtection="1"/>
    <xf numFmtId="0" fontId="15" fillId="0" borderId="22" xfId="0" applyFont="1" applyFill="1" applyBorder="1" applyAlignment="1" applyProtection="1">
      <alignment horizontal="center"/>
    </xf>
    <xf numFmtId="0" fontId="15" fillId="0" borderId="27" xfId="0" applyFont="1" applyFill="1" applyBorder="1" applyAlignment="1" applyProtection="1">
      <alignment horizontal="center"/>
    </xf>
    <xf numFmtId="0" fontId="15" fillId="0" borderId="46" xfId="0" applyFont="1" applyFill="1" applyBorder="1" applyProtection="1"/>
    <xf numFmtId="37" fontId="15" fillId="0" borderId="46" xfId="0" applyNumberFormat="1" applyFont="1" applyFill="1" applyBorder="1" applyProtection="1"/>
    <xf numFmtId="37" fontId="15" fillId="0" borderId="47" xfId="0" applyNumberFormat="1" applyFont="1" applyFill="1" applyBorder="1" applyProtection="1"/>
    <xf numFmtId="0" fontId="15" fillId="0" borderId="46" xfId="0" applyFont="1" applyFill="1" applyBorder="1" applyAlignment="1" applyProtection="1">
      <alignment horizontal="center"/>
    </xf>
    <xf numFmtId="5" fontId="15" fillId="0" borderId="47" xfId="0" applyNumberFormat="1" applyFont="1" applyFill="1" applyBorder="1" applyProtection="1"/>
    <xf numFmtId="37" fontId="15" fillId="0" borderId="1" xfId="0" applyNumberFormat="1" applyFont="1" applyFill="1" applyBorder="1" applyProtection="1"/>
    <xf numFmtId="0" fontId="15" fillId="0" borderId="3" xfId="0" applyFont="1" applyFill="1" applyBorder="1" applyAlignment="1" applyProtection="1">
      <alignment horizontal="center"/>
    </xf>
    <xf numFmtId="37" fontId="15" fillId="0" borderId="13" xfId="0" applyNumberFormat="1" applyFont="1" applyFill="1" applyBorder="1" applyProtection="1"/>
    <xf numFmtId="37" fontId="15" fillId="0" borderId="4" xfId="0" applyNumberFormat="1" applyFont="1" applyFill="1" applyBorder="1" applyProtection="1"/>
    <xf numFmtId="5" fontId="15" fillId="0" borderId="17" xfId="0" applyNumberFormat="1" applyFont="1" applyFill="1" applyBorder="1" applyProtection="1"/>
    <xf numFmtId="0" fontId="15" fillId="0" borderId="21" xfId="0" applyFont="1" applyFill="1" applyBorder="1" applyAlignment="1" applyProtection="1">
      <alignment horizontal="center"/>
    </xf>
    <xf numFmtId="177" fontId="0" fillId="0" borderId="0" xfId="1" applyNumberFormat="1" applyFont="1" applyFill="1" applyAlignment="1" applyProtection="1">
      <alignment horizontal="centerContinuous"/>
    </xf>
    <xf numFmtId="177" fontId="0" fillId="0" borderId="0" xfId="1" applyNumberFormat="1" applyFont="1" applyFill="1" applyAlignment="1" applyProtection="1">
      <alignment horizontal="left"/>
    </xf>
    <xf numFmtId="0" fontId="5" fillId="0" borderId="22" xfId="0" applyFont="1" applyBorder="1" applyAlignment="1" applyProtection="1">
      <alignment horizontal="left"/>
    </xf>
    <xf numFmtId="37" fontId="15" fillId="0" borderId="12" xfId="0" applyNumberFormat="1" applyFont="1" applyBorder="1" applyAlignment="1" applyProtection="1">
      <alignment horizontal="center"/>
    </xf>
    <xf numFmtId="0" fontId="94" fillId="0" borderId="5" xfId="0" applyFont="1" applyBorder="1" applyProtection="1">
      <protection locked="0"/>
    </xf>
    <xf numFmtId="0" fontId="94" fillId="0" borderId="5" xfId="0" applyFont="1" applyBorder="1" applyAlignment="1" applyProtection="1">
      <alignment horizontal="left"/>
      <protection locked="0"/>
    </xf>
    <xf numFmtId="6" fontId="5" fillId="0" borderId="5" xfId="0" applyNumberFormat="1" applyFont="1" applyBorder="1" applyAlignment="1" applyProtection="1"/>
    <xf numFmtId="0" fontId="5" fillId="0" borderId="0" xfId="0"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Continuous"/>
    </xf>
    <xf numFmtId="0" fontId="5" fillId="0" borderId="0" xfId="0" applyNumberFormat="1" applyFont="1"/>
    <xf numFmtId="0" fontId="5" fillId="0" borderId="0" xfId="0" applyNumberFormat="1" applyFont="1" applyBorder="1" applyAlignment="1">
      <alignment horizontal="right"/>
    </xf>
    <xf numFmtId="5" fontId="29" fillId="0" borderId="0" xfId="0" applyNumberFormat="1" applyFont="1" applyBorder="1" applyProtection="1">
      <protection locked="0"/>
    </xf>
    <xf numFmtId="0" fontId="5" fillId="21" borderId="0" xfId="0" applyFont="1" applyFill="1" applyBorder="1"/>
    <xf numFmtId="0" fontId="5" fillId="21" borderId="5" xfId="0" applyFont="1" applyFill="1" applyBorder="1"/>
    <xf numFmtId="37" fontId="5" fillId="0" borderId="0" xfId="0" applyNumberFormat="1" applyFont="1" applyBorder="1" applyProtection="1">
      <protection locked="0"/>
    </xf>
    <xf numFmtId="37" fontId="5" fillId="0" borderId="5" xfId="0" applyNumberFormat="1" applyFont="1" applyBorder="1" applyProtection="1">
      <protection locked="0"/>
    </xf>
    <xf numFmtId="37" fontId="29" fillId="0" borderId="0" xfId="0" applyNumberFormat="1" applyFont="1" applyBorder="1" applyProtection="1">
      <protection locked="0"/>
    </xf>
    <xf numFmtId="37" fontId="5" fillId="0" borderId="0" xfId="0" applyNumberFormat="1" applyFont="1" applyBorder="1" applyProtection="1"/>
    <xf numFmtId="5" fontId="5" fillId="0" borderId="0" xfId="0" applyNumberFormat="1" applyFont="1" applyBorder="1" applyProtection="1"/>
    <xf numFmtId="0" fontId="95" fillId="0" borderId="0" xfId="0" applyFont="1" applyBorder="1"/>
    <xf numFmtId="0" fontId="5" fillId="0" borderId="0" xfId="0" applyFont="1" applyFill="1" applyBorder="1"/>
    <xf numFmtId="0" fontId="95" fillId="0" borderId="0" xfId="0" applyFont="1" applyProtection="1">
      <protection locked="0"/>
    </xf>
    <xf numFmtId="0" fontId="5" fillId="0" borderId="0" xfId="0" applyFont="1" applyProtection="1">
      <protection locked="0"/>
    </xf>
    <xf numFmtId="0" fontId="5" fillId="0" borderId="0" xfId="0" quotePrefix="1" applyFont="1" applyAlignment="1" applyProtection="1">
      <alignment horizontal="left"/>
      <protection locked="0"/>
    </xf>
    <xf numFmtId="0" fontId="5" fillId="0" borderId="0" xfId="0" quotePrefix="1" applyFont="1" applyProtection="1">
      <protection locked="0"/>
    </xf>
    <xf numFmtId="37" fontId="5" fillId="0" borderId="15" xfId="0" applyNumberFormat="1" applyFont="1" applyFill="1" applyBorder="1" applyProtection="1">
      <protection locked="0"/>
    </xf>
    <xf numFmtId="37" fontId="30" fillId="0" borderId="5" xfId="0" applyNumberFormat="1" applyFont="1" applyBorder="1" applyProtection="1">
      <protection locked="0"/>
    </xf>
    <xf numFmtId="38" fontId="5" fillId="0" borderId="3" xfId="0" applyNumberFormat="1" applyFont="1" applyFill="1" applyBorder="1"/>
    <xf numFmtId="38" fontId="5" fillId="0" borderId="5" xfId="0" applyNumberFormat="1" applyFont="1" applyFill="1" applyBorder="1" applyAlignment="1">
      <alignment horizontal="centerContinuous"/>
    </xf>
    <xf numFmtId="38" fontId="5" fillId="0" borderId="5" xfId="0" applyNumberFormat="1" applyFont="1" applyFill="1" applyBorder="1"/>
    <xf numFmtId="0" fontId="2" fillId="0" borderId="23" xfId="0" applyFont="1" applyFill="1" applyBorder="1" applyAlignment="1">
      <alignment horizontal="center"/>
    </xf>
    <xf numFmtId="5" fontId="50" fillId="0" borderId="20" xfId="0" applyNumberFormat="1" applyFont="1" applyFill="1" applyBorder="1" applyProtection="1"/>
    <xf numFmtId="0" fontId="30" fillId="0" borderId="12" xfId="0" applyFont="1" applyBorder="1" applyProtection="1">
      <protection locked="0"/>
    </xf>
    <xf numFmtId="37" fontId="30" fillId="0" borderId="11" xfId="0" quotePrefix="1" applyNumberFormat="1" applyFont="1" applyBorder="1" applyAlignment="1" applyProtection="1">
      <alignment horizontal="center"/>
      <protection locked="0"/>
    </xf>
    <xf numFmtId="37" fontId="30" fillId="0" borderId="11" xfId="0" applyNumberFormat="1" applyFont="1" applyBorder="1" applyProtection="1">
      <protection locked="0"/>
    </xf>
    <xf numFmtId="37" fontId="94" fillId="0" borderId="5" xfId="0" applyNumberFormat="1" applyFont="1" applyBorder="1" applyProtection="1">
      <protection locked="0"/>
    </xf>
    <xf numFmtId="37" fontId="30" fillId="0" borderId="11" xfId="0" applyNumberFormat="1" applyFont="1" applyBorder="1" applyAlignment="1" applyProtection="1">
      <alignment horizontal="center"/>
      <protection locked="0"/>
    </xf>
    <xf numFmtId="37" fontId="30" fillId="0" borderId="11" xfId="0" applyNumberFormat="1" applyFont="1" applyBorder="1" applyAlignment="1" applyProtection="1">
      <alignment horizontal="right"/>
      <protection locked="0"/>
    </xf>
    <xf numFmtId="0" fontId="96" fillId="0" borderId="12" xfId="0" quotePrefix="1" applyFont="1" applyBorder="1" applyAlignment="1" applyProtection="1">
      <alignment horizontal="left"/>
      <protection locked="0"/>
    </xf>
    <xf numFmtId="38" fontId="40" fillId="3" borderId="39" xfId="0" applyNumberFormat="1" applyFont="1" applyFill="1" applyBorder="1"/>
    <xf numFmtId="38" fontId="54" fillId="3" borderId="39" xfId="0" applyNumberFormat="1" applyFont="1" applyFill="1" applyBorder="1"/>
    <xf numFmtId="38" fontId="54" fillId="3" borderId="39" xfId="0" applyNumberFormat="1" applyFont="1" applyFill="1" applyBorder="1" applyAlignment="1">
      <alignment vertical="center"/>
    </xf>
    <xf numFmtId="37" fontId="5" fillId="3" borderId="39" xfId="0" applyNumberFormat="1" applyFont="1" applyFill="1" applyBorder="1" applyProtection="1"/>
    <xf numFmtId="172" fontId="5" fillId="3" borderId="39" xfId="0" applyNumberFormat="1" applyFont="1" applyFill="1" applyBorder="1" applyProtection="1"/>
    <xf numFmtId="172" fontId="5" fillId="0" borderId="39" xfId="0" applyNumberFormat="1" applyFont="1" applyBorder="1" applyProtection="1"/>
    <xf numFmtId="0" fontId="0" fillId="0" borderId="0" xfId="0" applyBorder="1" applyAlignment="1">
      <alignment horizontal="left"/>
    </xf>
    <xf numFmtId="0" fontId="6" fillId="0" borderId="0" xfId="0" applyFont="1" applyAlignment="1">
      <alignment horizontal="left"/>
    </xf>
    <xf numFmtId="0" fontId="0" fillId="0" borderId="0" xfId="0" applyFill="1" applyBorder="1" applyAlignment="1">
      <alignment horizontal="center"/>
    </xf>
    <xf numFmtId="9" fontId="48" fillId="0" borderId="0" xfId="4" applyFont="1" applyFill="1" applyProtection="1"/>
    <xf numFmtId="179" fontId="97" fillId="0" borderId="5" xfId="0" applyNumberFormat="1" applyFont="1" applyBorder="1" applyAlignment="1" applyProtection="1">
      <alignment horizontal="left"/>
      <protection locked="0"/>
    </xf>
    <xf numFmtId="0" fontId="98" fillId="0" borderId="5" xfId="0" applyFont="1" applyBorder="1" applyAlignment="1" applyProtection="1">
      <alignment horizontal="left"/>
      <protection locked="0"/>
    </xf>
    <xf numFmtId="0" fontId="5" fillId="0" borderId="0" xfId="0" applyFont="1" applyAlignment="1" applyProtection="1">
      <alignment horizontal="left"/>
      <protection locked="0"/>
    </xf>
    <xf numFmtId="0" fontId="5" fillId="0" borderId="0" xfId="0" applyFont="1" applyBorder="1" applyAlignment="1" applyProtection="1">
      <alignment horizontal="left"/>
    </xf>
    <xf numFmtId="0" fontId="96" fillId="0" borderId="0" xfId="0" applyFont="1" applyFill="1"/>
    <xf numFmtId="37" fontId="48" fillId="0" borderId="39" xfId="0" applyNumberFormat="1" applyFont="1" applyFill="1" applyBorder="1" applyAlignment="1" applyProtection="1">
      <alignment horizontal="center"/>
    </xf>
    <xf numFmtId="0" fontId="99" fillId="0" borderId="0" xfId="0" applyFont="1"/>
    <xf numFmtId="37" fontId="48" fillId="0" borderId="0" xfId="3" applyNumberFormat="1" applyFont="1" applyFill="1" applyBorder="1" applyAlignment="1" applyProtection="1"/>
    <xf numFmtId="168" fontId="5" fillId="0" borderId="11" xfId="0" applyNumberFormat="1" applyFont="1" applyFill="1" applyBorder="1" applyProtection="1"/>
    <xf numFmtId="0" fontId="5" fillId="0" borderId="11" xfId="0" applyFont="1" applyFill="1" applyBorder="1" applyAlignment="1" applyProtection="1">
      <alignment horizontal="right"/>
    </xf>
    <xf numFmtId="169" fontId="5" fillId="0" borderId="5" xfId="0" applyNumberFormat="1" applyFont="1" applyFill="1" applyBorder="1" applyProtection="1"/>
    <xf numFmtId="0" fontId="8" fillId="0" borderId="12" xfId="0" applyFont="1" applyFill="1" applyBorder="1" applyProtection="1"/>
    <xf numFmtId="0" fontId="96" fillId="0" borderId="0" xfId="0" applyFont="1"/>
    <xf numFmtId="0" fontId="54" fillId="0" borderId="0" xfId="0" applyFont="1" applyFill="1" applyBorder="1"/>
    <xf numFmtId="177" fontId="29" fillId="0" borderId="11" xfId="1" applyNumberFormat="1" applyFont="1" applyFill="1" applyBorder="1"/>
    <xf numFmtId="0" fontId="5" fillId="0" borderId="39" xfId="0" applyFont="1" applyBorder="1" applyAlignment="1" applyProtection="1">
      <alignment horizontal="left"/>
    </xf>
    <xf numFmtId="37" fontId="5" fillId="0" borderId="39" xfId="0" applyNumberFormat="1" applyFont="1" applyFill="1" applyBorder="1" applyAlignment="1" applyProtection="1">
      <alignment horizontal="left"/>
    </xf>
    <xf numFmtId="177" fontId="29" fillId="0" borderId="0" xfId="1" applyNumberFormat="1" applyFont="1" applyFill="1" applyBorder="1"/>
    <xf numFmtId="0" fontId="5" fillId="0" borderId="22" xfId="0" applyFont="1" applyFill="1" applyBorder="1" applyAlignment="1">
      <alignment horizontal="left"/>
    </xf>
    <xf numFmtId="0" fontId="5" fillId="0" borderId="82" xfId="0" applyFont="1" applyBorder="1" applyProtection="1"/>
    <xf numFmtId="5" fontId="5" fillId="0" borderId="12" xfId="0" applyNumberFormat="1" applyFont="1" applyBorder="1" applyProtection="1">
      <protection locked="0"/>
    </xf>
    <xf numFmtId="37" fontId="5" fillId="0" borderId="23" xfId="0" applyNumberFormat="1" applyFont="1" applyBorder="1" applyProtection="1">
      <protection locked="0"/>
    </xf>
    <xf numFmtId="0" fontId="5" fillId="0" borderId="39" xfId="0" applyFont="1" applyBorder="1" applyProtection="1"/>
    <xf numFmtId="37" fontId="5" fillId="0" borderId="39" xfId="0" applyNumberFormat="1" applyFont="1" applyBorder="1" applyProtection="1">
      <protection locked="0"/>
    </xf>
    <xf numFmtId="0" fontId="5" fillId="0" borderId="39" xfId="0" applyFont="1" applyBorder="1" applyProtection="1">
      <protection locked="0"/>
    </xf>
    <xf numFmtId="5" fontId="101" fillId="0" borderId="22" xfId="0" applyNumberFormat="1" applyFont="1" applyFill="1" applyBorder="1" applyProtection="1"/>
    <xf numFmtId="37" fontId="101" fillId="0" borderId="22" xfId="0" applyNumberFormat="1" applyFont="1" applyFill="1" applyBorder="1" applyProtection="1"/>
    <xf numFmtId="37" fontId="101" fillId="0" borderId="47" xfId="0" applyNumberFormat="1" applyFont="1" applyFill="1" applyBorder="1" applyProtection="1"/>
    <xf numFmtId="0" fontId="3" fillId="0" borderId="0" xfId="0" applyFont="1"/>
    <xf numFmtId="179" fontId="98" fillId="0" borderId="5" xfId="0" applyNumberFormat="1" applyFont="1" applyBorder="1" applyAlignment="1" applyProtection="1">
      <alignment horizontal="left"/>
      <protection locked="0"/>
    </xf>
    <xf numFmtId="0" fontId="67" fillId="0" borderId="5" xfId="0" applyFont="1" applyBorder="1" applyProtection="1">
      <protection locked="0"/>
    </xf>
    <xf numFmtId="0" fontId="6" fillId="0" borderId="5" xfId="0" applyFont="1" applyBorder="1" applyAlignment="1" applyProtection="1">
      <alignment horizontal="center"/>
    </xf>
    <xf numFmtId="0" fontId="5" fillId="0" borderId="0" xfId="0" applyFont="1" applyFill="1" applyAlignment="1" applyProtection="1">
      <alignment horizontal="center"/>
    </xf>
    <xf numFmtId="0" fontId="102" fillId="0" borderId="5" xfId="0" applyFont="1" applyBorder="1" applyAlignment="1" applyProtection="1">
      <alignment horizontal="center"/>
    </xf>
    <xf numFmtId="164" fontId="5" fillId="0" borderId="12" xfId="0" applyNumberFormat="1" applyFont="1" applyFill="1" applyBorder="1" applyAlignment="1" applyProtection="1">
      <alignment horizontal="center"/>
    </xf>
    <xf numFmtId="164" fontId="5" fillId="0" borderId="0" xfId="0" applyNumberFormat="1" applyFont="1" applyFill="1" applyAlignment="1" applyProtection="1">
      <alignment horizontal="center"/>
    </xf>
    <xf numFmtId="0" fontId="6" fillId="0" borderId="0" xfId="0" applyFont="1" applyFill="1" applyAlignment="1" applyProtection="1">
      <alignment horizontal="center"/>
    </xf>
    <xf numFmtId="0" fontId="6" fillId="0" borderId="11" xfId="0" applyFont="1" applyFill="1" applyBorder="1" applyAlignment="1" applyProtection="1">
      <alignment horizontal="center"/>
    </xf>
    <xf numFmtId="164" fontId="5" fillId="0" borderId="0" xfId="0" applyNumberFormat="1" applyFont="1" applyFill="1" applyProtection="1"/>
    <xf numFmtId="180" fontId="48" fillId="0" borderId="39" xfId="0" applyNumberFormat="1" applyFont="1" applyFill="1" applyBorder="1" applyAlignment="1" applyProtection="1">
      <alignment horizontal="center"/>
    </xf>
    <xf numFmtId="177" fontId="5" fillId="0" borderId="23" xfId="1" applyNumberFormat="1" applyFont="1" applyFill="1" applyBorder="1" applyProtection="1"/>
    <xf numFmtId="176" fontId="5" fillId="0" borderId="22" xfId="2" applyNumberFormat="1" applyFont="1" applyFill="1" applyBorder="1" applyProtection="1"/>
    <xf numFmtId="176" fontId="5" fillId="0" borderId="22" xfId="2" applyNumberFormat="1" applyFont="1" applyFill="1" applyBorder="1"/>
    <xf numFmtId="176" fontId="5" fillId="0" borderId="23" xfId="2" applyNumberFormat="1" applyFont="1" applyFill="1" applyBorder="1" applyProtection="1"/>
    <xf numFmtId="5" fontId="58" fillId="0" borderId="32" xfId="0" applyNumberFormat="1" applyFont="1" applyFill="1" applyBorder="1" applyProtection="1"/>
    <xf numFmtId="0" fontId="5" fillId="0" borderId="0" xfId="0" applyFont="1" applyFill="1" applyAlignment="1" applyProtection="1">
      <alignment horizontal="center"/>
    </xf>
    <xf numFmtId="0" fontId="102" fillId="0" borderId="5" xfId="0" applyFont="1" applyFill="1" applyBorder="1" applyAlignment="1" applyProtection="1">
      <alignment horizontal="center"/>
    </xf>
    <xf numFmtId="0" fontId="6" fillId="0" borderId="11" xfId="0" applyFont="1" applyFill="1" applyBorder="1" applyAlignment="1" applyProtection="1">
      <alignment horizontal="centerContinuous"/>
    </xf>
    <xf numFmtId="0" fontId="5" fillId="0" borderId="12" xfId="0" applyFont="1" applyBorder="1" applyAlignment="1" applyProtection="1">
      <alignment horizontal="left"/>
    </xf>
    <xf numFmtId="0" fontId="103" fillId="0" borderId="0" xfId="0" applyFont="1" applyProtection="1">
      <protection locked="0"/>
    </xf>
    <xf numFmtId="0" fontId="5" fillId="0" borderId="0" xfId="0" applyFont="1" applyFill="1" applyAlignment="1" applyProtection="1">
      <alignment horizontal="left" indent="1"/>
    </xf>
    <xf numFmtId="14" fontId="5" fillId="0" borderId="12" xfId="0" quotePrefix="1" applyNumberFormat="1" applyFont="1" applyFill="1" applyBorder="1" applyAlignment="1" applyProtection="1">
      <alignment horizontal="center"/>
    </xf>
    <xf numFmtId="0" fontId="48" fillId="0" borderId="0" xfId="0" applyFont="1" applyFill="1" applyAlignment="1" applyProtection="1">
      <alignment horizontal="left"/>
    </xf>
    <xf numFmtId="0" fontId="22" fillId="0" borderId="0" xfId="0" quotePrefix="1" applyFont="1" applyFill="1" applyAlignment="1" applyProtection="1">
      <alignment horizontal="left"/>
    </xf>
    <xf numFmtId="0" fontId="8" fillId="0" borderId="0" xfId="0" applyFont="1" applyFill="1" applyAlignment="1" applyProtection="1">
      <alignment horizontal="left"/>
    </xf>
    <xf numFmtId="37" fontId="48" fillId="0" borderId="14" xfId="0" applyNumberFormat="1" applyFont="1" applyBorder="1" applyProtection="1"/>
    <xf numFmtId="37" fontId="48" fillId="19" borderId="30" xfId="0" applyNumberFormat="1" applyFont="1" applyFill="1" applyBorder="1" applyProtection="1"/>
    <xf numFmtId="37" fontId="48" fillId="16" borderId="29" xfId="0" applyNumberFormat="1" applyFont="1" applyFill="1" applyBorder="1" applyProtection="1"/>
    <xf numFmtId="37" fontId="48" fillId="0" borderId="30" xfId="0" applyNumberFormat="1" applyFont="1" applyBorder="1" applyProtection="1"/>
    <xf numFmtId="5" fontId="48" fillId="0" borderId="30" xfId="0" applyNumberFormat="1" applyFont="1" applyFill="1" applyBorder="1" applyProtection="1"/>
    <xf numFmtId="5" fontId="48" fillId="0" borderId="14" xfId="0" applyNumberFormat="1" applyFont="1" applyBorder="1" applyProtection="1"/>
    <xf numFmtId="0" fontId="48" fillId="0" borderId="9" xfId="0" applyFont="1" applyBorder="1" applyProtection="1"/>
    <xf numFmtId="0" fontId="48" fillId="19" borderId="26" xfId="0" applyFont="1" applyFill="1" applyBorder="1" applyAlignment="1" applyProtection="1">
      <alignment horizontal="centerContinuous"/>
    </xf>
    <xf numFmtId="5" fontId="48" fillId="0" borderId="26" xfId="0" applyNumberFormat="1" applyFont="1" applyFill="1" applyBorder="1" applyAlignment="1" applyProtection="1"/>
    <xf numFmtId="37" fontId="48" fillId="0" borderId="26" xfId="0" applyNumberFormat="1" applyFont="1" applyFill="1" applyBorder="1" applyAlignment="1" applyProtection="1"/>
    <xf numFmtId="37" fontId="48" fillId="0" borderId="26" xfId="0" applyNumberFormat="1" applyFont="1" applyFill="1" applyBorder="1" applyAlignment="1" applyProtection="1">
      <alignment horizontal="centerContinuous"/>
    </xf>
    <xf numFmtId="0" fontId="48" fillId="0" borderId="26" xfId="0" applyFont="1" applyFill="1" applyBorder="1" applyAlignment="1" applyProtection="1">
      <alignment horizontal="centerContinuous"/>
    </xf>
    <xf numFmtId="37" fontId="48" fillId="0" borderId="26" xfId="0" applyNumberFormat="1" applyFont="1" applyFill="1" applyBorder="1" applyAlignment="1" applyProtection="1">
      <alignment horizontal="right"/>
    </xf>
    <xf numFmtId="0" fontId="48" fillId="0" borderId="12" xfId="0" applyFont="1" applyFill="1" applyBorder="1" applyAlignment="1" applyProtection="1">
      <alignment horizontal="centerContinuous"/>
    </xf>
    <xf numFmtId="5" fontId="48" fillId="0" borderId="26" xfId="0" applyNumberFormat="1" applyFont="1" applyFill="1" applyBorder="1" applyProtection="1"/>
    <xf numFmtId="0" fontId="48" fillId="0" borderId="26" xfId="0" applyFont="1" applyFill="1" applyBorder="1" applyAlignment="1" applyProtection="1">
      <alignment horizontal="left"/>
    </xf>
    <xf numFmtId="37" fontId="48" fillId="0" borderId="26" xfId="0" applyNumberFormat="1" applyFont="1" applyFill="1" applyBorder="1" applyAlignment="1" applyProtection="1">
      <alignment horizontal="left"/>
    </xf>
    <xf numFmtId="5" fontId="48" fillId="0" borderId="16" xfId="0" applyNumberFormat="1" applyFont="1" applyBorder="1" applyProtection="1"/>
    <xf numFmtId="5" fontId="5" fillId="0" borderId="0" xfId="0" applyNumberFormat="1" applyFont="1" applyProtection="1">
      <protection locked="0"/>
    </xf>
    <xf numFmtId="37" fontId="28" fillId="0" borderId="23" xfId="0" applyNumberFormat="1" applyFont="1" applyFill="1" applyBorder="1" applyProtection="1">
      <protection locked="0"/>
    </xf>
    <xf numFmtId="37" fontId="104" fillId="0" borderId="11" xfId="0" applyNumberFormat="1" applyFont="1" applyFill="1" applyBorder="1" applyProtection="1"/>
    <xf numFmtId="38" fontId="2" fillId="0" borderId="3" xfId="0" applyNumberFormat="1" applyFont="1" applyFill="1" applyBorder="1"/>
    <xf numFmtId="38" fontId="2" fillId="0" borderId="5" xfId="0" applyNumberFormat="1" applyFont="1" applyFill="1" applyBorder="1" applyAlignment="1">
      <alignment horizontal="centerContinuous"/>
    </xf>
    <xf numFmtId="38" fontId="2" fillId="0" borderId="5" xfId="0" applyNumberFormat="1" applyFont="1" applyFill="1" applyBorder="1"/>
    <xf numFmtId="38" fontId="2" fillId="0" borderId="16" xfId="0" applyNumberFormat="1" applyFont="1" applyFill="1" applyBorder="1"/>
    <xf numFmtId="38" fontId="2" fillId="0" borderId="5" xfId="0" applyNumberFormat="1" applyFont="1" applyFill="1" applyBorder="1" applyAlignment="1">
      <alignment horizontal="center"/>
    </xf>
    <xf numFmtId="0" fontId="2" fillId="0" borderId="5" xfId="0" applyFont="1" applyFill="1" applyBorder="1" applyAlignment="1">
      <alignment horizontal="center"/>
    </xf>
    <xf numFmtId="38" fontId="2" fillId="0" borderId="23" xfId="0" applyNumberFormat="1" applyFont="1" applyFill="1" applyBorder="1"/>
    <xf numFmtId="38" fontId="2" fillId="0" borderId="34" xfId="0" applyNumberFormat="1" applyFont="1" applyFill="1" applyBorder="1" applyProtection="1"/>
    <xf numFmtId="38" fontId="2" fillId="0" borderId="34" xfId="0" applyNumberFormat="1" applyFont="1" applyFill="1" applyBorder="1" applyProtection="1">
      <protection locked="0"/>
    </xf>
    <xf numFmtId="38" fontId="2" fillId="0" borderId="5" xfId="0" applyNumberFormat="1" applyFont="1" applyFill="1" applyBorder="1" applyProtection="1"/>
    <xf numFmtId="37" fontId="5" fillId="0" borderId="14" xfId="0" applyNumberFormat="1" applyFont="1" applyFill="1" applyBorder="1" applyProtection="1">
      <protection locked="0"/>
    </xf>
    <xf numFmtId="37" fontId="105" fillId="0" borderId="0" xfId="0" applyNumberFormat="1" applyFont="1" applyProtection="1">
      <protection locked="0"/>
    </xf>
    <xf numFmtId="0" fontId="0" fillId="23" borderId="1" xfId="0" applyFill="1" applyBorder="1" applyProtection="1"/>
    <xf numFmtId="0" fontId="0" fillId="23" borderId="2" xfId="0" applyFill="1" applyBorder="1" applyProtection="1"/>
    <xf numFmtId="0" fontId="31" fillId="23" borderId="2" xfId="0" applyFont="1" applyFill="1" applyBorder="1" applyAlignment="1" applyProtection="1">
      <alignment horizontal="left"/>
    </xf>
    <xf numFmtId="0" fontId="32" fillId="23" borderId="2" xfId="0" applyFont="1" applyFill="1" applyBorder="1" applyProtection="1"/>
    <xf numFmtId="0" fontId="0" fillId="23" borderId="3" xfId="0" applyFill="1" applyBorder="1" applyProtection="1"/>
    <xf numFmtId="0" fontId="0" fillId="23" borderId="4" xfId="0" applyFill="1" applyBorder="1" applyProtection="1"/>
    <xf numFmtId="0" fontId="0" fillId="23" borderId="0" xfId="0" applyFill="1" applyProtection="1"/>
    <xf numFmtId="0" fontId="0" fillId="23" borderId="5" xfId="0" applyFill="1" applyBorder="1" applyProtection="1"/>
    <xf numFmtId="0" fontId="33" fillId="23" borderId="4" xfId="0" applyFont="1" applyFill="1" applyBorder="1" applyAlignment="1" applyProtection="1">
      <alignment horizontal="centerContinuous" vertical="center"/>
    </xf>
    <xf numFmtId="0" fontId="0" fillId="23" borderId="0" xfId="0" applyFill="1" applyAlignment="1" applyProtection="1">
      <alignment horizontal="centerContinuous"/>
    </xf>
    <xf numFmtId="0" fontId="0" fillId="23" borderId="5" xfId="0" applyFill="1" applyBorder="1" applyAlignment="1" applyProtection="1">
      <alignment horizontal="centerContinuous"/>
    </xf>
    <xf numFmtId="0" fontId="34" fillId="23" borderId="4" xfId="0" applyFont="1" applyFill="1" applyBorder="1" applyAlignment="1" applyProtection="1">
      <alignment horizontal="centerContinuous" vertical="center"/>
    </xf>
    <xf numFmtId="0" fontId="35" fillId="23" borderId="4" xfId="0" applyFont="1" applyFill="1" applyBorder="1" applyAlignment="1" applyProtection="1">
      <alignment horizontal="centerContinuous" vertical="center"/>
    </xf>
    <xf numFmtId="0" fontId="33" fillId="23" borderId="0" xfId="0" applyFont="1" applyFill="1" applyAlignment="1" applyProtection="1">
      <alignment horizontal="centerContinuous"/>
    </xf>
    <xf numFmtId="0" fontId="33" fillId="23" borderId="5" xfId="0" applyFont="1" applyFill="1" applyBorder="1" applyAlignment="1" applyProtection="1">
      <alignment horizontal="centerContinuous"/>
    </xf>
    <xf numFmtId="0" fontId="36" fillId="23" borderId="4" xfId="0" applyFont="1" applyFill="1" applyBorder="1" applyAlignment="1" applyProtection="1">
      <alignment horizontal="centerContinuous"/>
    </xf>
    <xf numFmtId="0" fontId="38" fillId="23" borderId="4" xfId="0" applyFont="1" applyFill="1" applyBorder="1" applyProtection="1"/>
    <xf numFmtId="0" fontId="39" fillId="23" borderId="2" xfId="0" applyFont="1" applyFill="1" applyBorder="1" applyAlignment="1" applyProtection="1">
      <alignment horizontal="centerContinuous"/>
    </xf>
    <xf numFmtId="0" fontId="40" fillId="23" borderId="2" xfId="0" applyFont="1" applyFill="1" applyBorder="1" applyAlignment="1" applyProtection="1">
      <alignment horizontal="centerContinuous"/>
    </xf>
    <xf numFmtId="0" fontId="39" fillId="23" borderId="4" xfId="0" applyFont="1" applyFill="1" applyBorder="1" applyAlignment="1" applyProtection="1">
      <alignment horizontal="centerContinuous"/>
    </xf>
    <xf numFmtId="0" fontId="41" fillId="23" borderId="0" xfId="0" applyFont="1" applyFill="1" applyAlignment="1" applyProtection="1">
      <alignment horizontal="centerContinuous"/>
    </xf>
    <xf numFmtId="0" fontId="41" fillId="23" borderId="5" xfId="0" applyFont="1" applyFill="1" applyBorder="1" applyAlignment="1" applyProtection="1">
      <alignment horizontal="centerContinuous"/>
    </xf>
    <xf numFmtId="0" fontId="15" fillId="23" borderId="18" xfId="0" applyFont="1" applyFill="1" applyBorder="1" applyAlignment="1" applyProtection="1">
      <alignment horizontal="centerContinuous"/>
    </xf>
    <xf numFmtId="0" fontId="0" fillId="23" borderId="18" xfId="0" applyFill="1" applyBorder="1" applyAlignment="1" applyProtection="1">
      <alignment horizontal="centerContinuous"/>
    </xf>
    <xf numFmtId="0" fontId="42" fillId="23" borderId="4" xfId="0" applyFont="1" applyFill="1" applyBorder="1" applyProtection="1"/>
    <xf numFmtId="0" fontId="43" fillId="23" borderId="0" xfId="0" applyFont="1" applyFill="1" applyAlignment="1" applyProtection="1">
      <alignment horizontal="centerContinuous"/>
    </xf>
    <xf numFmtId="0" fontId="0" fillId="23" borderId="0" xfId="0" applyFill="1" applyAlignment="1" applyProtection="1">
      <alignment horizontal="right"/>
    </xf>
    <xf numFmtId="0" fontId="36" fillId="23" borderId="0" xfId="0" applyFont="1" applyFill="1" applyAlignment="1" applyProtection="1">
      <alignment horizontal="centerContinuous"/>
    </xf>
    <xf numFmtId="0" fontId="44" fillId="23" borderId="4" xfId="0" applyFont="1" applyFill="1" applyBorder="1" applyProtection="1"/>
    <xf numFmtId="0" fontId="44" fillId="23" borderId="0" xfId="0" applyFont="1" applyFill="1" applyAlignment="1" applyProtection="1">
      <alignment horizontal="centerContinuous"/>
    </xf>
    <xf numFmtId="0" fontId="45" fillId="23" borderId="0" xfId="0" applyFont="1" applyFill="1" applyAlignment="1" applyProtection="1">
      <alignment horizontal="centerContinuous"/>
    </xf>
    <xf numFmtId="0" fontId="9" fillId="23" borderId="0" xfId="0" applyFont="1" applyFill="1" applyAlignment="1" applyProtection="1">
      <alignment horizontal="centerContinuous"/>
    </xf>
    <xf numFmtId="0" fontId="17" fillId="23" borderId="0" xfId="0" applyFont="1" applyFill="1" applyProtection="1"/>
    <xf numFmtId="0" fontId="0" fillId="23" borderId="17" xfId="0" applyFill="1" applyBorder="1" applyProtection="1"/>
    <xf numFmtId="0" fontId="0" fillId="23" borderId="18" xfId="0" applyFill="1" applyBorder="1" applyProtection="1"/>
    <xf numFmtId="0" fontId="0" fillId="23" borderId="21" xfId="0" applyFill="1" applyBorder="1" applyProtection="1"/>
    <xf numFmtId="0" fontId="15" fillId="23" borderId="0" xfId="0" applyFont="1" applyFill="1" applyAlignment="1" applyProtection="1">
      <alignment horizontal="centerContinuous"/>
    </xf>
    <xf numFmtId="0" fontId="48" fillId="0" borderId="0" xfId="0" applyFont="1" applyAlignment="1" applyProtection="1">
      <alignment horizontal="center"/>
    </xf>
    <xf numFmtId="0" fontId="0" fillId="0" borderId="0" xfId="0" applyFill="1" applyAlignment="1">
      <alignment horizontal="left"/>
    </xf>
    <xf numFmtId="0" fontId="5" fillId="0" borderId="0" xfId="0" applyFont="1" applyAlignment="1" applyProtection="1">
      <alignment vertical="top" wrapText="1"/>
    </xf>
    <xf numFmtId="5" fontId="6" fillId="0" borderId="11" xfId="0" quotePrefix="1" applyNumberFormat="1" applyFont="1" applyBorder="1" applyAlignment="1" applyProtection="1">
      <alignment horizontal="center"/>
    </xf>
    <xf numFmtId="5" fontId="6" fillId="0" borderId="11" xfId="0" applyNumberFormat="1" applyFont="1" applyBorder="1" applyAlignment="1" applyProtection="1">
      <alignment horizontal="center"/>
    </xf>
    <xf numFmtId="0" fontId="29" fillId="0" borderId="12" xfId="0" applyFont="1" applyBorder="1" applyAlignment="1" applyProtection="1">
      <alignment horizontal="center"/>
      <protection locked="0"/>
    </xf>
    <xf numFmtId="37" fontId="5" fillId="0" borderId="39" xfId="0" applyNumberFormat="1" applyFont="1" applyBorder="1" applyAlignment="1" applyProtection="1">
      <alignment horizontal="right"/>
    </xf>
    <xf numFmtId="0" fontId="8" fillId="0" borderId="12" xfId="0" applyFont="1" applyFill="1" applyBorder="1" applyAlignment="1" applyProtection="1">
      <alignment horizontal="left"/>
    </xf>
    <xf numFmtId="0" fontId="0" fillId="0" borderId="0" xfId="0" applyAlignment="1">
      <alignment horizontal="left"/>
    </xf>
    <xf numFmtId="0" fontId="2" fillId="0" borderId="0" xfId="0" applyFont="1"/>
    <xf numFmtId="0" fontId="0" fillId="0" borderId="0" xfId="0" quotePrefix="1" applyAlignment="1" applyProtection="1"/>
    <xf numFmtId="0" fontId="108" fillId="0" borderId="0" xfId="0" applyFont="1" applyFill="1" applyAlignment="1" applyProtection="1">
      <alignment horizontal="left"/>
    </xf>
    <xf numFmtId="0" fontId="109" fillId="0" borderId="0" xfId="0" quotePrefix="1" applyFont="1"/>
    <xf numFmtId="0" fontId="110" fillId="0" borderId="0" xfId="0" quotePrefix="1" applyFont="1"/>
    <xf numFmtId="0" fontId="5" fillId="0" borderId="22" xfId="0" applyFont="1" applyBorder="1" applyAlignment="1">
      <alignment horizontal="left" indent="2"/>
    </xf>
    <xf numFmtId="0" fontId="5" fillId="0" borderId="22" xfId="0" applyFont="1" applyBorder="1" applyAlignment="1">
      <alignment horizontal="left" indent="3"/>
    </xf>
    <xf numFmtId="37" fontId="0" fillId="0" borderId="5" xfId="0" applyNumberFormat="1" applyBorder="1" applyAlignment="1" applyProtection="1">
      <alignment horizontal="center"/>
    </xf>
    <xf numFmtId="0" fontId="6" fillId="0" borderId="0" xfId="0" quotePrefix="1" applyFont="1" applyAlignment="1" applyProtection="1">
      <alignment horizontal="center"/>
    </xf>
    <xf numFmtId="0" fontId="5" fillId="0" borderId="22" xfId="0" applyFont="1" applyBorder="1" applyAlignment="1" applyProtection="1">
      <alignment horizontal="center"/>
    </xf>
    <xf numFmtId="37" fontId="5" fillId="0" borderId="12" xfId="0" applyNumberFormat="1" applyFont="1" applyFill="1" applyBorder="1" applyProtection="1">
      <protection locked="0"/>
    </xf>
    <xf numFmtId="0" fontId="5" fillId="0" borderId="41" xfId="0" quotePrefix="1" applyFont="1" applyBorder="1" applyAlignment="1" applyProtection="1">
      <alignment horizontal="center"/>
      <protection locked="0"/>
    </xf>
    <xf numFmtId="0" fontId="5" fillId="0" borderId="12" xfId="0" applyFont="1" applyBorder="1" applyAlignment="1">
      <alignment horizontal="left"/>
    </xf>
    <xf numFmtId="37" fontId="5" fillId="0" borderId="22" xfId="0" applyNumberFormat="1" applyFont="1" applyBorder="1" applyProtection="1">
      <protection locked="0"/>
    </xf>
    <xf numFmtId="37" fontId="48" fillId="0" borderId="28" xfId="0" quotePrefix="1" applyNumberFormat="1" applyFont="1" applyFill="1" applyBorder="1" applyProtection="1"/>
    <xf numFmtId="37" fontId="48" fillId="0" borderId="0" xfId="0" quotePrefix="1" applyNumberFormat="1" applyFont="1" applyFill="1" applyBorder="1" applyProtection="1"/>
    <xf numFmtId="0" fontId="5" fillId="0" borderId="0" xfId="0" quotePrefix="1" applyFont="1"/>
    <xf numFmtId="37" fontId="5" fillId="0" borderId="30" xfId="0" applyNumberFormat="1" applyFont="1" applyFill="1" applyBorder="1" applyAlignment="1" applyProtection="1"/>
    <xf numFmtId="37" fontId="6" fillId="0" borderId="11" xfId="0" applyNumberFormat="1" applyFont="1" applyFill="1" applyBorder="1" applyProtection="1"/>
    <xf numFmtId="0" fontId="5" fillId="0" borderId="0" xfId="0" applyFont="1" applyAlignment="1" applyProtection="1">
      <alignment horizontal="center"/>
    </xf>
    <xf numFmtId="0" fontId="5" fillId="0" borderId="81" xfId="0" applyFont="1" applyFill="1" applyBorder="1"/>
    <xf numFmtId="0" fontId="2" fillId="0" borderId="82" xfId="0" applyFont="1" applyFill="1" applyBorder="1" applyAlignment="1">
      <alignment horizontal="centerContinuous"/>
    </xf>
    <xf numFmtId="0" fontId="2" fillId="0" borderId="82" xfId="0" applyFont="1" applyFill="1" applyBorder="1"/>
    <xf numFmtId="0" fontId="2" fillId="0" borderId="87" xfId="0" applyFont="1" applyFill="1" applyBorder="1"/>
    <xf numFmtId="0" fontId="2" fillId="0" borderId="82" xfId="0" applyFont="1" applyFill="1" applyBorder="1" applyAlignment="1">
      <alignment horizontal="center"/>
    </xf>
    <xf numFmtId="38" fontId="2" fillId="0" borderId="11" xfId="0" applyNumberFormat="1" applyFont="1" applyFill="1" applyBorder="1" applyProtection="1">
      <protection locked="0"/>
    </xf>
    <xf numFmtId="38" fontId="2" fillId="0" borderId="12" xfId="0" applyNumberFormat="1" applyFont="1" applyFill="1" applyBorder="1" applyProtection="1">
      <protection locked="0"/>
    </xf>
    <xf numFmtId="38" fontId="2" fillId="0" borderId="12" xfId="0" applyNumberFormat="1" applyFont="1" applyFill="1" applyBorder="1" applyProtection="1"/>
    <xf numFmtId="38" fontId="2" fillId="0" borderId="15" xfId="0" applyNumberFormat="1" applyFont="1" applyFill="1" applyBorder="1" applyProtection="1"/>
    <xf numFmtId="38" fontId="2" fillId="0" borderId="15" xfId="0" applyNumberFormat="1" applyFont="1" applyFill="1" applyBorder="1" applyProtection="1">
      <protection locked="0"/>
    </xf>
    <xf numFmtId="38" fontId="2" fillId="0" borderId="35" xfId="0" applyNumberFormat="1" applyFont="1" applyFill="1" applyBorder="1" applyProtection="1"/>
    <xf numFmtId="38" fontId="2" fillId="0" borderId="41" xfId="0" applyNumberFormat="1" applyFont="1" applyFill="1" applyBorder="1"/>
    <xf numFmtId="38" fontId="2" fillId="0" borderId="5" xfId="0" applyNumberFormat="1" applyFont="1" applyFill="1" applyBorder="1" applyProtection="1">
      <protection locked="0"/>
    </xf>
    <xf numFmtId="38" fontId="2" fillId="0" borderId="25" xfId="0" applyNumberFormat="1" applyFont="1" applyFill="1" applyBorder="1" applyProtection="1">
      <protection locked="0"/>
    </xf>
    <xf numFmtId="38" fontId="2" fillId="0" borderId="23" xfId="0" applyNumberFormat="1" applyFont="1" applyFill="1" applyBorder="1" applyProtection="1">
      <protection locked="0"/>
    </xf>
    <xf numFmtId="38" fontId="2" fillId="0" borderId="32" xfId="0" applyNumberFormat="1" applyFont="1" applyFill="1" applyBorder="1" applyProtection="1">
      <protection locked="0"/>
    </xf>
    <xf numFmtId="38" fontId="2" fillId="0" borderId="0" xfId="0" applyNumberFormat="1" applyFont="1" applyFill="1" applyProtection="1">
      <protection locked="0"/>
    </xf>
    <xf numFmtId="38" fontId="2" fillId="0" borderId="0" xfId="0" applyNumberFormat="1" applyFont="1" applyFill="1" applyAlignment="1" applyProtection="1">
      <alignment horizontal="centerContinuous"/>
      <protection locked="0"/>
    </xf>
    <xf numFmtId="38" fontId="2" fillId="0" borderId="25" xfId="0" applyNumberFormat="1" applyFont="1" applyFill="1" applyBorder="1" applyAlignment="1">
      <alignment horizontal="center"/>
    </xf>
    <xf numFmtId="38" fontId="2" fillId="0" borderId="16" xfId="0" applyNumberFormat="1" applyFont="1" applyFill="1" applyBorder="1" applyProtection="1">
      <protection locked="0"/>
    </xf>
    <xf numFmtId="37" fontId="2" fillId="0" borderId="5" xfId="0" applyNumberFormat="1" applyFont="1" applyFill="1" applyBorder="1" applyProtection="1">
      <protection locked="0"/>
    </xf>
    <xf numFmtId="37" fontId="2" fillId="0" borderId="5" xfId="0" applyNumberFormat="1" applyFont="1" applyFill="1" applyBorder="1" applyProtection="1"/>
    <xf numFmtId="37" fontId="2" fillId="0" borderId="23" xfId="0" applyNumberFormat="1" applyFont="1" applyFill="1" applyBorder="1" applyProtection="1"/>
    <xf numFmtId="5" fontId="2" fillId="0" borderId="32" xfId="0" applyNumberFormat="1" applyFont="1" applyFill="1" applyBorder="1" applyProtection="1"/>
    <xf numFmtId="38" fontId="112" fillId="0" borderId="11" xfId="0" applyNumberFormat="1" applyFont="1" applyBorder="1" applyProtection="1">
      <protection locked="0"/>
    </xf>
    <xf numFmtId="38" fontId="2" fillId="0" borderId="0" xfId="0" applyNumberFormat="1" applyFont="1" applyFill="1" applyProtection="1"/>
    <xf numFmtId="38" fontId="2" fillId="0" borderId="0" xfId="0" applyNumberFormat="1" applyFont="1" applyFill="1" applyAlignment="1" applyProtection="1">
      <alignment horizontal="centerContinuous"/>
    </xf>
    <xf numFmtId="38" fontId="50" fillId="0" borderId="11" xfId="0" applyNumberFormat="1" applyFont="1" applyFill="1" applyBorder="1" applyProtection="1"/>
    <xf numFmtId="38" fontId="50" fillId="0" borderId="39" xfId="0" applyNumberFormat="1" applyFont="1" applyFill="1" applyBorder="1"/>
    <xf numFmtId="38" fontId="50" fillId="0" borderId="37" xfId="0" applyNumberFormat="1" applyFont="1" applyFill="1" applyBorder="1" applyProtection="1">
      <protection locked="0"/>
    </xf>
    <xf numFmtId="38" fontId="56" fillId="0" borderId="0" xfId="0" applyNumberFormat="1" applyFont="1" applyFill="1" applyProtection="1">
      <protection locked="0"/>
    </xf>
    <xf numFmtId="38" fontId="56" fillId="0" borderId="0" xfId="0" applyNumberFormat="1" applyFont="1" applyFill="1" applyAlignment="1" applyProtection="1">
      <alignment horizontal="centerContinuous"/>
      <protection locked="0"/>
    </xf>
    <xf numFmtId="37" fontId="2" fillId="0" borderId="11" xfId="0" applyNumberFormat="1" applyFont="1" applyFill="1" applyBorder="1" applyProtection="1"/>
    <xf numFmtId="37" fontId="2" fillId="0" borderId="12" xfId="0" applyNumberFormat="1" applyFont="1" applyFill="1" applyBorder="1" applyProtection="1"/>
    <xf numFmtId="38" fontId="112" fillId="0" borderId="26" xfId="0" applyNumberFormat="1" applyFont="1" applyBorder="1" applyProtection="1">
      <protection locked="0"/>
    </xf>
    <xf numFmtId="38" fontId="0" fillId="0" borderId="0" xfId="0" applyNumberFormat="1" applyFill="1" applyBorder="1"/>
    <xf numFmtId="37" fontId="0" fillId="0" borderId="0" xfId="0" applyNumberFormat="1" applyFill="1"/>
    <xf numFmtId="0" fontId="111" fillId="0" borderId="0" xfId="0" applyFont="1" applyFill="1" applyAlignment="1" applyProtection="1">
      <alignment horizontal="left" wrapText="1"/>
      <protection locked="0"/>
    </xf>
    <xf numFmtId="37" fontId="2" fillId="0" borderId="11" xfId="0" applyNumberFormat="1" applyFont="1" applyFill="1" applyBorder="1" applyProtection="1">
      <protection locked="0"/>
    </xf>
    <xf numFmtId="0" fontId="87" fillId="0" borderId="12" xfId="0" applyFont="1" applyBorder="1" applyProtection="1">
      <protection locked="0"/>
    </xf>
    <xf numFmtId="0" fontId="58" fillId="0" borderId="0" xfId="0" applyFont="1" applyFill="1" applyProtection="1">
      <protection locked="0"/>
    </xf>
    <xf numFmtId="0" fontId="85" fillId="0" borderId="0" xfId="0" applyFont="1" applyFill="1" applyAlignment="1" applyProtection="1">
      <alignment horizontal="centerContinuous"/>
      <protection locked="0"/>
    </xf>
    <xf numFmtId="37" fontId="4" fillId="0" borderId="0" xfId="0" applyNumberFormat="1" applyFont="1" applyFill="1" applyAlignment="1" applyProtection="1">
      <alignment horizontal="centerContinuous"/>
    </xf>
    <xf numFmtId="37" fontId="4" fillId="0" borderId="5" xfId="0" applyNumberFormat="1" applyFont="1" applyFill="1" applyBorder="1" applyAlignment="1" applyProtection="1">
      <alignment horizontal="centerContinuous"/>
    </xf>
    <xf numFmtId="0" fontId="58" fillId="0" borderId="0" xfId="0" applyFont="1" applyFill="1"/>
    <xf numFmtId="0" fontId="28" fillId="0" borderId="12" xfId="0" applyFont="1" applyFill="1" applyBorder="1" applyProtection="1">
      <protection locked="0"/>
    </xf>
    <xf numFmtId="0" fontId="28" fillId="0" borderId="0" xfId="0" applyFont="1" applyFill="1" applyProtection="1">
      <protection locked="0"/>
    </xf>
    <xf numFmtId="0" fontId="28" fillId="0" borderId="5" xfId="0" applyFont="1" applyFill="1" applyBorder="1" applyProtection="1">
      <protection locked="0"/>
    </xf>
    <xf numFmtId="0" fontId="5" fillId="0" borderId="0" xfId="0" applyFont="1" applyAlignment="1" applyProtection="1">
      <alignment horizontal="center"/>
    </xf>
    <xf numFmtId="5" fontId="5" fillId="11" borderId="23" xfId="0" applyNumberFormat="1" applyFont="1" applyFill="1" applyBorder="1" applyProtection="1"/>
    <xf numFmtId="0" fontId="5" fillId="20" borderId="23" xfId="0" applyFont="1" applyFill="1" applyBorder="1" applyProtection="1"/>
    <xf numFmtId="0" fontId="6" fillId="0" borderId="14" xfId="0" applyFont="1" applyBorder="1" applyProtection="1"/>
    <xf numFmtId="0" fontId="5" fillId="20" borderId="28" xfId="0" applyFont="1" applyFill="1" applyBorder="1" applyProtection="1"/>
    <xf numFmtId="37" fontId="5" fillId="3" borderId="28" xfId="0" applyNumberFormat="1" applyFont="1" applyFill="1" applyBorder="1" applyProtection="1"/>
    <xf numFmtId="0" fontId="6" fillId="0" borderId="14" xfId="0" applyFont="1" applyBorder="1" applyAlignment="1" applyProtection="1">
      <alignment horizontal="left"/>
    </xf>
    <xf numFmtId="37" fontId="5" fillId="11" borderId="41" xfId="0" applyNumberFormat="1" applyFont="1" applyFill="1" applyBorder="1" applyProtection="1"/>
    <xf numFmtId="37" fontId="5" fillId="21" borderId="28" xfId="0" applyNumberFormat="1" applyFont="1" applyFill="1" applyBorder="1" applyProtection="1"/>
    <xf numFmtId="37" fontId="5" fillId="11" borderId="28" xfId="0" applyNumberFormat="1" applyFont="1" applyFill="1" applyBorder="1" applyProtection="1"/>
    <xf numFmtId="37" fontId="5" fillId="0" borderId="28" xfId="2" applyNumberFormat="1" applyFont="1" applyBorder="1" applyProtection="1"/>
    <xf numFmtId="37" fontId="8" fillId="0" borderId="23" xfId="0" applyNumberFormat="1" applyFont="1" applyBorder="1" applyProtection="1"/>
    <xf numFmtId="37" fontId="113" fillId="0" borderId="23" xfId="0" applyNumberFormat="1" applyFont="1" applyBorder="1" applyProtection="1"/>
    <xf numFmtId="0" fontId="53" fillId="0" borderId="24" xfId="0" applyFont="1" applyBorder="1" applyAlignment="1" applyProtection="1">
      <alignment horizontal="center"/>
    </xf>
    <xf numFmtId="0" fontId="53" fillId="0" borderId="7" xfId="0" applyFont="1" applyBorder="1" applyProtection="1"/>
    <xf numFmtId="0" fontId="53" fillId="0" borderId="8" xfId="0" applyFont="1" applyBorder="1" applyProtection="1"/>
    <xf numFmtId="0" fontId="53" fillId="0" borderId="11" xfId="0" applyFont="1" applyBorder="1" applyProtection="1"/>
    <xf numFmtId="0" fontId="53" fillId="0" borderId="22" xfId="0" applyFont="1" applyBorder="1" applyProtection="1"/>
    <xf numFmtId="0" fontId="53" fillId="0" borderId="47" xfId="0" applyFont="1" applyBorder="1" applyProtection="1"/>
    <xf numFmtId="0" fontId="53" fillId="0" borderId="46" xfId="0" applyFont="1" applyBorder="1" applyProtection="1"/>
    <xf numFmtId="0" fontId="53" fillId="0" borderId="33" xfId="0" applyFont="1" applyBorder="1" applyProtection="1"/>
    <xf numFmtId="0" fontId="53" fillId="0" borderId="33" xfId="0" applyFont="1" applyBorder="1" applyAlignment="1" applyProtection="1">
      <alignment horizontal="center"/>
    </xf>
    <xf numFmtId="0" fontId="53" fillId="0" borderId="8" xfId="0" applyFont="1" applyBorder="1" applyAlignment="1" applyProtection="1">
      <alignment horizontal="center"/>
    </xf>
    <xf numFmtId="0" fontId="53" fillId="0" borderId="22" xfId="0" applyFont="1" applyFill="1" applyBorder="1" applyProtection="1"/>
    <xf numFmtId="0" fontId="53" fillId="0" borderId="7" xfId="0" applyFont="1" applyFill="1" applyBorder="1" applyProtection="1"/>
    <xf numFmtId="0" fontId="53" fillId="0" borderId="8" xfId="0" applyFont="1" applyFill="1" applyBorder="1" applyProtection="1"/>
    <xf numFmtId="0" fontId="53" fillId="0" borderId="0" xfId="0" applyFont="1" applyFill="1" applyBorder="1" applyProtection="1"/>
    <xf numFmtId="37" fontId="114" fillId="0" borderId="90" xfId="0" applyNumberFormat="1" applyFont="1" applyFill="1" applyBorder="1" applyProtection="1"/>
    <xf numFmtId="37" fontId="53" fillId="0" borderId="0" xfId="0" applyNumberFormat="1" applyFont="1"/>
    <xf numFmtId="0" fontId="53" fillId="0" borderId="11" xfId="0" applyFont="1" applyFill="1" applyBorder="1" applyProtection="1"/>
    <xf numFmtId="37" fontId="53" fillId="0" borderId="91" xfId="0" applyNumberFormat="1" applyFont="1" applyFill="1" applyBorder="1" applyProtection="1"/>
    <xf numFmtId="0" fontId="114" fillId="0" borderId="0" xfId="0" applyFont="1" applyFill="1" applyBorder="1" applyProtection="1"/>
    <xf numFmtId="37" fontId="114" fillId="0" borderId="91" xfId="0" applyNumberFormat="1" applyFont="1" applyFill="1" applyBorder="1" applyProtection="1"/>
    <xf numFmtId="0" fontId="115" fillId="0" borderId="0" xfId="0" applyFont="1" applyFill="1" applyBorder="1" applyProtection="1"/>
    <xf numFmtId="37" fontId="114" fillId="0" borderId="93" xfId="0" applyNumberFormat="1" applyFont="1" applyFill="1" applyBorder="1" applyProtection="1"/>
    <xf numFmtId="0" fontId="114" fillId="0" borderId="0" xfId="0" applyFont="1" applyFill="1" applyProtection="1"/>
    <xf numFmtId="37" fontId="53" fillId="0" borderId="0" xfId="0" applyNumberFormat="1" applyFont="1" applyFill="1" applyProtection="1"/>
    <xf numFmtId="0" fontId="116" fillId="0" borderId="0" xfId="0" applyFont="1" applyFill="1" applyAlignment="1" applyProtection="1">
      <alignment horizontal="center"/>
    </xf>
    <xf numFmtId="0" fontId="116" fillId="0" borderId="11" xfId="0" applyFont="1" applyFill="1" applyBorder="1" applyAlignment="1" applyProtection="1">
      <alignment horizontal="center"/>
    </xf>
    <xf numFmtId="10" fontId="114" fillId="0" borderId="0" xfId="0" applyNumberFormat="1" applyFont="1" applyFill="1" applyProtection="1"/>
    <xf numFmtId="0" fontId="53" fillId="0" borderId="0" xfId="0" quotePrefix="1" applyFont="1" applyFill="1" applyBorder="1" applyAlignment="1" applyProtection="1">
      <alignment horizontal="center"/>
    </xf>
    <xf numFmtId="37" fontId="114" fillId="0" borderId="11" xfId="0" applyNumberFormat="1" applyFont="1" applyFill="1" applyBorder="1" applyProtection="1"/>
    <xf numFmtId="37" fontId="53" fillId="0" borderId="93" xfId="0" applyNumberFormat="1" applyFont="1" applyFill="1" applyBorder="1" applyProtection="1"/>
    <xf numFmtId="37" fontId="53" fillId="0" borderId="92" xfId="0" applyNumberFormat="1" applyFont="1" applyFill="1" applyBorder="1" applyProtection="1"/>
    <xf numFmtId="37" fontId="53" fillId="0" borderId="94" xfId="0" applyNumberFormat="1" applyFont="1" applyFill="1" applyBorder="1" applyProtection="1"/>
    <xf numFmtId="37" fontId="53" fillId="0" borderId="95" xfId="0" applyNumberFormat="1" applyFont="1" applyFill="1" applyBorder="1" applyProtection="1"/>
    <xf numFmtId="37" fontId="53" fillId="0" borderId="82" xfId="0" applyNumberFormat="1" applyFont="1" applyFill="1" applyBorder="1" applyProtection="1"/>
    <xf numFmtId="0" fontId="53" fillId="0" borderId="22" xfId="0" applyNumberFormat="1" applyFont="1" applyBorder="1" applyAlignment="1"/>
    <xf numFmtId="9" fontId="53" fillId="0" borderId="96" xfId="0" applyNumberFormat="1" applyFont="1" applyFill="1" applyBorder="1" applyProtection="1"/>
    <xf numFmtId="0" fontId="53" fillId="0" borderId="0" xfId="0" applyFont="1" applyFill="1" applyBorder="1" applyAlignment="1" applyProtection="1">
      <alignment horizontal="left"/>
    </xf>
    <xf numFmtId="37" fontId="53" fillId="0" borderId="97" xfId="0" applyNumberFormat="1" applyFont="1" applyFill="1" applyBorder="1" applyProtection="1"/>
    <xf numFmtId="0" fontId="53" fillId="0" borderId="27" xfId="0" applyFont="1" applyFill="1" applyBorder="1" applyProtection="1"/>
    <xf numFmtId="37" fontId="53" fillId="0" borderId="14" xfId="0" applyNumberFormat="1" applyFont="1" applyFill="1" applyBorder="1" applyProtection="1"/>
    <xf numFmtId="37" fontId="53" fillId="0" borderId="15" xfId="0" applyNumberFormat="1" applyFont="1" applyFill="1" applyBorder="1" applyProtection="1"/>
    <xf numFmtId="0" fontId="53" fillId="0" borderId="15" xfId="0" applyFont="1" applyFill="1" applyBorder="1" applyProtection="1"/>
    <xf numFmtId="37" fontId="53" fillId="0" borderId="87" xfId="0" applyNumberFormat="1" applyFont="1" applyFill="1" applyBorder="1" applyProtection="1"/>
    <xf numFmtId="0" fontId="6" fillId="0" borderId="0" xfId="0" quotePrefix="1" applyFont="1" applyAlignment="1" applyProtection="1">
      <alignment horizontal="centerContinuous"/>
    </xf>
    <xf numFmtId="0" fontId="53" fillId="0" borderId="0" xfId="0" applyFont="1" applyAlignment="1" applyProtection="1">
      <alignment horizontal="centerContinuous"/>
    </xf>
    <xf numFmtId="10" fontId="53" fillId="0" borderId="0" xfId="0" applyNumberFormat="1" applyFont="1"/>
    <xf numFmtId="0" fontId="82" fillId="0" borderId="9" xfId="0" applyFont="1" applyFill="1" applyBorder="1" applyProtection="1">
      <protection locked="0"/>
    </xf>
    <xf numFmtId="0" fontId="29" fillId="0" borderId="12" xfId="0" applyFont="1" applyFill="1" applyBorder="1" applyAlignment="1" applyProtection="1">
      <alignment horizontal="left" indent="1"/>
      <protection locked="0"/>
    </xf>
    <xf numFmtId="0" fontId="82" fillId="0" borderId="12" xfId="0" applyFont="1" applyFill="1" applyBorder="1" applyProtection="1">
      <protection locked="0"/>
    </xf>
    <xf numFmtId="37" fontId="53" fillId="0" borderId="0" xfId="0" applyNumberFormat="1" applyFont="1" applyFill="1"/>
    <xf numFmtId="177" fontId="53" fillId="0" borderId="92" xfId="6" applyNumberFormat="1" applyFont="1" applyFill="1" applyBorder="1" applyProtection="1"/>
    <xf numFmtId="37" fontId="5" fillId="0" borderId="91" xfId="6" applyNumberFormat="1" applyFont="1" applyFill="1" applyBorder="1"/>
    <xf numFmtId="177" fontId="114" fillId="0" borderId="93" xfId="6" applyNumberFormat="1" applyFont="1" applyFill="1" applyBorder="1" applyProtection="1"/>
    <xf numFmtId="181" fontId="53" fillId="0" borderId="0" xfId="0" applyNumberFormat="1" applyFont="1"/>
    <xf numFmtId="177" fontId="48" fillId="0" borderId="26" xfId="6" applyNumberFormat="1" applyFont="1" applyBorder="1" applyProtection="1"/>
    <xf numFmtId="177" fontId="48" fillId="0" borderId="15" xfId="6" applyNumberFormat="1" applyFont="1" applyBorder="1" applyProtection="1"/>
    <xf numFmtId="177" fontId="48" fillId="0" borderId="12" xfId="6" applyNumberFormat="1" applyFont="1" applyBorder="1" applyProtection="1"/>
    <xf numFmtId="177" fontId="48" fillId="0" borderId="11" xfId="6" applyNumberFormat="1" applyFont="1" applyBorder="1" applyProtection="1"/>
    <xf numFmtId="0" fontId="2" fillId="0" borderId="87" xfId="0" quotePrefix="1" applyFont="1" applyFill="1" applyBorder="1" applyAlignment="1">
      <alignment horizontal="center"/>
    </xf>
    <xf numFmtId="0" fontId="0" fillId="0" borderId="0" xfId="0" applyAlignment="1">
      <alignment horizontal="center"/>
    </xf>
    <xf numFmtId="177" fontId="0" fillId="0" borderId="0" xfId="6" applyNumberFormat="1" applyFont="1"/>
    <xf numFmtId="177" fontId="5" fillId="0" borderId="0" xfId="6" applyNumberFormat="1" applyFont="1"/>
    <xf numFmtId="177" fontId="6" fillId="0" borderId="0" xfId="6" applyNumberFormat="1" applyFont="1"/>
    <xf numFmtId="0" fontId="58" fillId="0" borderId="0" xfId="0" applyFont="1" applyBorder="1" applyProtection="1"/>
    <xf numFmtId="37" fontId="58" fillId="0" borderId="41" xfId="0" applyNumberFormat="1" applyFont="1" applyFill="1" applyBorder="1" applyProtection="1"/>
    <xf numFmtId="37" fontId="58" fillId="0" borderId="41" xfId="0" applyNumberFormat="1" applyFont="1" applyBorder="1" applyProtection="1"/>
    <xf numFmtId="5" fontId="5" fillId="0" borderId="0" xfId="0" applyNumberFormat="1" applyFont="1" applyAlignment="1">
      <alignment horizontal="right"/>
    </xf>
    <xf numFmtId="0" fontId="5" fillId="0" borderId="0" xfId="0" applyFont="1" applyAlignment="1" applyProtection="1">
      <alignment horizontal="center"/>
    </xf>
    <xf numFmtId="0" fontId="48" fillId="0" borderId="0" xfId="0" applyFont="1" applyBorder="1" applyAlignment="1" applyProtection="1"/>
    <xf numFmtId="37" fontId="48" fillId="0" borderId="0" xfId="0" applyNumberFormat="1" applyFont="1" applyBorder="1" applyAlignment="1" applyProtection="1">
      <alignment horizontal="centerContinuous"/>
    </xf>
    <xf numFmtId="0" fontId="109" fillId="0" borderId="0" xfId="0" quotePrefix="1" applyFont="1" applyBorder="1"/>
    <xf numFmtId="5" fontId="48" fillId="0" borderId="41" xfId="0" applyNumberFormat="1" applyFont="1" applyBorder="1" applyAlignment="1" applyProtection="1">
      <alignment horizontal="right"/>
    </xf>
    <xf numFmtId="165" fontId="0" fillId="0" borderId="0" xfId="0" applyNumberFormat="1" applyBorder="1" applyAlignment="1" applyProtection="1">
      <alignment horizontal="center"/>
    </xf>
    <xf numFmtId="5" fontId="48" fillId="0" borderId="27" xfId="0" applyNumberFormat="1" applyFont="1" applyBorder="1" applyAlignment="1" applyProtection="1">
      <alignment horizontal="right"/>
    </xf>
    <xf numFmtId="0" fontId="56" fillId="0" borderId="0" xfId="0" applyFont="1" applyFill="1" applyProtection="1">
      <protection locked="0"/>
    </xf>
    <xf numFmtId="2" fontId="48" fillId="0" borderId="11" xfId="0" applyNumberFormat="1" applyFont="1" applyFill="1" applyBorder="1" applyProtection="1"/>
    <xf numFmtId="43" fontId="48" fillId="0" borderId="11" xfId="1" applyFont="1" applyFill="1" applyBorder="1" applyProtection="1"/>
    <xf numFmtId="39" fontId="48" fillId="0" borderId="39" xfId="0" applyNumberFormat="1" applyFont="1" applyFill="1" applyBorder="1" applyAlignment="1" applyProtection="1">
      <alignment horizontal="center"/>
    </xf>
    <xf numFmtId="39" fontId="48" fillId="0" borderId="11" xfId="0" applyNumberFormat="1" applyFont="1" applyFill="1" applyBorder="1" applyProtection="1"/>
    <xf numFmtId="39" fontId="48" fillId="0" borderId="5" xfId="0" applyNumberFormat="1" applyFont="1" applyFill="1" applyBorder="1" applyProtection="1"/>
    <xf numFmtId="39" fontId="5" fillId="0" borderId="11" xfId="0" applyNumberFormat="1" applyFont="1" applyFill="1" applyBorder="1" applyProtection="1"/>
    <xf numFmtId="39" fontId="48" fillId="0" borderId="15" xfId="0" applyNumberFormat="1" applyFont="1" applyFill="1" applyBorder="1" applyProtection="1"/>
    <xf numFmtId="39" fontId="48" fillId="0" borderId="16" xfId="0" applyNumberFormat="1" applyFont="1" applyFill="1" applyBorder="1" applyProtection="1"/>
    <xf numFmtId="39" fontId="5" fillId="0" borderId="15" xfId="0" applyNumberFormat="1" applyFont="1" applyFill="1" applyBorder="1" applyProtection="1"/>
    <xf numFmtId="39" fontId="5" fillId="0" borderId="16" xfId="0" applyNumberFormat="1" applyFont="1" applyFill="1" applyBorder="1" applyProtection="1"/>
    <xf numFmtId="0" fontId="6" fillId="22" borderId="0" xfId="0" applyFont="1" applyFill="1" applyAlignment="1" applyProtection="1">
      <alignment horizontal="centerContinuous"/>
    </xf>
    <xf numFmtId="177" fontId="6" fillId="0" borderId="0" xfId="1" applyNumberFormat="1" applyFont="1"/>
    <xf numFmtId="0" fontId="5" fillId="0" borderId="0" xfId="0" applyFont="1" applyFill="1" applyAlignment="1" applyProtection="1">
      <alignment horizontal="center"/>
    </xf>
    <xf numFmtId="0" fontId="5" fillId="0" borderId="11" xfId="0" applyFont="1" applyFill="1" applyBorder="1" applyAlignment="1" applyProtection="1">
      <alignment horizontal="center"/>
    </xf>
    <xf numFmtId="0" fontId="5" fillId="0" borderId="22" xfId="0" applyFont="1" applyBorder="1" applyAlignment="1" applyProtection="1">
      <alignment horizontal="center"/>
    </xf>
    <xf numFmtId="182" fontId="76" fillId="0" borderId="5" xfId="0" applyNumberFormat="1" applyFont="1" applyBorder="1" applyAlignment="1" applyProtection="1">
      <alignment horizontal="right"/>
    </xf>
    <xf numFmtId="3" fontId="76" fillId="0" borderId="11" xfId="0" applyNumberFormat="1" applyFont="1" applyBorder="1" applyProtection="1"/>
    <xf numFmtId="14" fontId="76" fillId="0" borderId="5" xfId="0" applyNumberFormat="1" applyFont="1" applyBorder="1" applyProtection="1"/>
    <xf numFmtId="3" fontId="76" fillId="0" borderId="15" xfId="0" applyNumberFormat="1" applyFont="1" applyBorder="1" applyProtection="1"/>
    <xf numFmtId="37" fontId="48" fillId="0" borderId="26" xfId="0" applyNumberFormat="1" applyFont="1" applyBorder="1" applyAlignment="1" applyProtection="1">
      <protection locked="0"/>
    </xf>
    <xf numFmtId="0" fontId="0" fillId="0" borderId="0" xfId="0" applyFont="1" applyFill="1" applyBorder="1" applyAlignment="1" applyProtection="1">
      <alignment horizontal="centerContinuous"/>
    </xf>
    <xf numFmtId="0" fontId="0" fillId="0" borderId="0" xfId="0" applyFont="1" applyFill="1" applyProtection="1"/>
    <xf numFmtId="10" fontId="0" fillId="0" borderId="0" xfId="0" applyNumberFormat="1" applyFill="1"/>
    <xf numFmtId="43" fontId="0" fillId="0" borderId="0" xfId="0" applyNumberFormat="1" applyFill="1"/>
    <xf numFmtId="43" fontId="5" fillId="0" borderId="0" xfId="0" applyNumberFormat="1" applyFont="1" applyFill="1" applyBorder="1" applyProtection="1"/>
    <xf numFmtId="42" fontId="5" fillId="0" borderId="23" xfId="0" applyNumberFormat="1" applyFont="1" applyFill="1" applyBorder="1" applyProtection="1"/>
    <xf numFmtId="41" fontId="5" fillId="0" borderId="23" xfId="0" applyNumberFormat="1" applyFont="1" applyFill="1" applyBorder="1" applyProtection="1"/>
    <xf numFmtId="41" fontId="5" fillId="0" borderId="28" xfId="0" applyNumberFormat="1" applyFont="1" applyFill="1" applyBorder="1" applyProtection="1"/>
    <xf numFmtId="5" fontId="67" fillId="0" borderId="39" xfId="0" applyNumberFormat="1" applyFont="1" applyBorder="1" applyAlignment="1" applyProtection="1">
      <alignment horizontal="center"/>
      <protection locked="0"/>
    </xf>
    <xf numFmtId="0" fontId="2" fillId="0" borderId="0" xfId="0" applyFont="1" applyFill="1" applyProtection="1"/>
    <xf numFmtId="43" fontId="0" fillId="0" borderId="0" xfId="6" applyFont="1" applyFill="1"/>
    <xf numFmtId="0" fontId="0" fillId="0" borderId="12" xfId="0" applyFill="1" applyBorder="1" applyAlignment="1" applyProtection="1">
      <alignment horizontal="right"/>
    </xf>
    <xf numFmtId="0" fontId="5" fillId="0" borderId="0" xfId="0" applyFont="1" applyAlignment="1" applyProtection="1">
      <alignment horizontal="center"/>
    </xf>
    <xf numFmtId="0" fontId="5" fillId="0" borderId="0" xfId="0" applyFont="1" applyFill="1" applyAlignment="1" applyProtection="1">
      <alignment horizontal="center"/>
    </xf>
    <xf numFmtId="0" fontId="5" fillId="0" borderId="22" xfId="0" applyFont="1" applyBorder="1" applyAlignment="1" applyProtection="1">
      <alignment horizontal="center"/>
    </xf>
    <xf numFmtId="0" fontId="48" fillId="0" borderId="27" xfId="0" quotePrefix="1" applyFont="1" applyBorder="1" applyAlignment="1" applyProtection="1">
      <alignment horizontal="centerContinuous"/>
    </xf>
    <xf numFmtId="0" fontId="6" fillId="0" borderId="0" xfId="0" applyFont="1" applyFill="1" applyAlignment="1">
      <alignment horizontal="left"/>
    </xf>
    <xf numFmtId="0" fontId="10" fillId="0" borderId="0" xfId="0" applyFont="1" applyFill="1"/>
    <xf numFmtId="0" fontId="10" fillId="0" borderId="0" xfId="0" quotePrefix="1" applyFont="1" applyFill="1" applyAlignment="1">
      <alignment horizontal="left"/>
    </xf>
    <xf numFmtId="0" fontId="10" fillId="0" borderId="0" xfId="0" applyFont="1" applyFill="1" applyAlignment="1">
      <alignment horizontal="left"/>
    </xf>
    <xf numFmtId="0" fontId="36" fillId="0" borderId="0" xfId="0" applyFont="1" applyFill="1"/>
    <xf numFmtId="37" fontId="0" fillId="0" borderId="0" xfId="0" applyNumberFormat="1" applyAlignment="1">
      <alignment horizontal="left"/>
    </xf>
    <xf numFmtId="38" fontId="112" fillId="0" borderId="12" xfId="0" applyNumberFormat="1" applyFont="1" applyBorder="1" applyProtection="1">
      <protection locked="0"/>
    </xf>
    <xf numFmtId="0" fontId="2" fillId="0" borderId="28" xfId="0" quotePrefix="1" applyFont="1" applyFill="1" applyBorder="1" applyAlignment="1">
      <alignment horizontal="center"/>
    </xf>
    <xf numFmtId="0" fontId="5" fillId="0" borderId="0" xfId="0" applyFont="1" applyFill="1" applyAlignment="1" applyProtection="1">
      <alignment horizontal="center"/>
    </xf>
    <xf numFmtId="177" fontId="28" fillId="0" borderId="12" xfId="1" applyNumberFormat="1" applyFont="1" applyBorder="1" applyProtection="1">
      <protection locked="0"/>
    </xf>
    <xf numFmtId="43" fontId="53" fillId="0" borderId="0" xfId="1" applyFont="1"/>
    <xf numFmtId="0" fontId="0" fillId="0" borderId="0" xfId="0" applyFont="1" applyFill="1" applyBorder="1" applyProtection="1"/>
    <xf numFmtId="37" fontId="5" fillId="0" borderId="76" xfId="0" applyNumberFormat="1" applyFont="1" applyFill="1" applyBorder="1" applyProtection="1"/>
    <xf numFmtId="37" fontId="5" fillId="0" borderId="26" xfId="0" applyNumberFormat="1" applyFont="1" applyFill="1" applyBorder="1" applyProtection="1"/>
    <xf numFmtId="0" fontId="5" fillId="0" borderId="100" xfId="0" applyFont="1" applyFill="1" applyBorder="1" applyAlignment="1" applyProtection="1">
      <alignment horizontal="right"/>
    </xf>
    <xf numFmtId="0" fontId="5" fillId="0" borderId="100" xfId="0" applyFont="1" applyFill="1" applyBorder="1" applyProtection="1"/>
    <xf numFmtId="0" fontId="0" fillId="0" borderId="100" xfId="0" applyFont="1" applyFill="1" applyBorder="1" applyAlignment="1" applyProtection="1">
      <alignment horizontal="right"/>
    </xf>
    <xf numFmtId="168" fontId="5" fillId="0" borderId="0" xfId="0" applyNumberFormat="1" applyFont="1" applyFill="1" applyBorder="1" applyProtection="1"/>
    <xf numFmtId="168" fontId="5" fillId="0" borderId="100" xfId="0" applyNumberFormat="1" applyFont="1" applyFill="1" applyBorder="1" applyProtection="1"/>
    <xf numFmtId="0" fontId="0" fillId="0" borderId="100" xfId="0" applyFill="1" applyBorder="1" applyAlignment="1" applyProtection="1">
      <alignment horizontal="right"/>
    </xf>
    <xf numFmtId="0" fontId="0" fillId="0" borderId="11" xfId="0" applyFont="1" applyFill="1" applyBorder="1" applyAlignment="1" applyProtection="1">
      <alignment horizontal="center"/>
    </xf>
    <xf numFmtId="168" fontId="0" fillId="0" borderId="11" xfId="0" applyNumberFormat="1" applyFont="1" applyFill="1" applyBorder="1" applyAlignment="1" applyProtection="1">
      <alignment horizontal="center"/>
    </xf>
    <xf numFmtId="0" fontId="5" fillId="0" borderId="5" xfId="0" applyFont="1" applyBorder="1" applyAlignment="1">
      <alignment horizontal="center"/>
    </xf>
    <xf numFmtId="0" fontId="29" fillId="0" borderId="12" xfId="0" applyFont="1" applyFill="1" applyBorder="1" applyAlignment="1" applyProtection="1">
      <protection locked="0"/>
    </xf>
    <xf numFmtId="0" fontId="48" fillId="14" borderId="28" xfId="0" applyFont="1" applyFill="1" applyBorder="1" applyAlignment="1" applyProtection="1">
      <alignment horizontal="centerContinuous"/>
    </xf>
    <xf numFmtId="177" fontId="48" fillId="0" borderId="30" xfId="0" quotePrefix="1" applyNumberFormat="1" applyFont="1" applyFill="1" applyBorder="1" applyAlignment="1" applyProtection="1"/>
    <xf numFmtId="0" fontId="109" fillId="0" borderId="4" xfId="0" quotePrefix="1" applyFont="1" applyBorder="1"/>
    <xf numFmtId="0" fontId="48" fillId="0" borderId="7" xfId="0" applyFont="1" applyBorder="1" applyProtection="1"/>
    <xf numFmtId="0" fontId="48" fillId="0" borderId="24" xfId="0" applyFont="1" applyBorder="1" applyAlignment="1" applyProtection="1">
      <alignment horizontal="center"/>
    </xf>
    <xf numFmtId="0" fontId="48" fillId="0" borderId="47" xfId="0" applyFont="1" applyBorder="1" applyAlignment="1" applyProtection="1">
      <alignment horizontal="centerContinuous"/>
    </xf>
    <xf numFmtId="0" fontId="48" fillId="0" borderId="34" xfId="0" applyFont="1" applyBorder="1" applyAlignment="1" applyProtection="1">
      <alignment horizontal="centerContinuous"/>
    </xf>
    <xf numFmtId="0" fontId="48" fillId="0" borderId="0" xfId="0" applyFont="1" applyBorder="1"/>
    <xf numFmtId="0" fontId="48" fillId="0" borderId="73" xfId="0" applyFont="1" applyBorder="1" applyProtection="1"/>
    <xf numFmtId="0" fontId="48" fillId="0" borderId="101" xfId="0" applyFont="1" applyBorder="1" applyProtection="1"/>
    <xf numFmtId="0" fontId="0" fillId="0" borderId="101" xfId="0" applyBorder="1" applyProtection="1"/>
    <xf numFmtId="0" fontId="6" fillId="0" borderId="101" xfId="0" applyFont="1" applyBorder="1" applyAlignment="1" applyProtection="1">
      <alignment horizontal="centerContinuous"/>
    </xf>
    <xf numFmtId="0" fontId="0" fillId="0" borderId="102" xfId="0" applyBorder="1" applyProtection="1"/>
    <xf numFmtId="0" fontId="0" fillId="0" borderId="103" xfId="0" applyBorder="1" applyProtection="1"/>
    <xf numFmtId="37" fontId="48" fillId="0" borderId="104" xfId="0" applyNumberFormat="1" applyFont="1" applyBorder="1" applyProtection="1"/>
    <xf numFmtId="0" fontId="48" fillId="0" borderId="105" xfId="0" applyFont="1" applyBorder="1" applyAlignment="1" applyProtection="1">
      <alignment horizontal="centerContinuous"/>
    </xf>
    <xf numFmtId="37" fontId="48" fillId="0" borderId="105" xfId="0" applyNumberFormat="1" applyFont="1" applyBorder="1" applyAlignment="1" applyProtection="1">
      <alignment horizontal="centerContinuous"/>
    </xf>
    <xf numFmtId="0" fontId="48" fillId="0" borderId="106" xfId="0" applyFont="1" applyBorder="1" applyAlignment="1" applyProtection="1">
      <alignment horizontal="centerContinuous"/>
    </xf>
    <xf numFmtId="0" fontId="53" fillId="0" borderId="18" xfId="0" applyFont="1" applyBorder="1"/>
    <xf numFmtId="37" fontId="48" fillId="19" borderId="55" xfId="0" applyNumberFormat="1" applyFont="1" applyFill="1" applyBorder="1" applyAlignment="1" applyProtection="1">
      <alignment horizontal="centerContinuous"/>
    </xf>
    <xf numFmtId="37" fontId="48" fillId="19" borderId="107" xfId="0" applyNumberFormat="1" applyFont="1" applyFill="1" applyBorder="1" applyAlignment="1" applyProtection="1">
      <alignment horizontal="centerContinuous"/>
    </xf>
    <xf numFmtId="37" fontId="48" fillId="19" borderId="107" xfId="0" applyNumberFormat="1" applyFont="1" applyFill="1" applyBorder="1" applyAlignment="1" applyProtection="1"/>
    <xf numFmtId="37" fontId="48" fillId="0" borderId="107" xfId="0" applyNumberFormat="1" applyFont="1" applyBorder="1" applyAlignment="1" applyProtection="1">
      <protection locked="0"/>
    </xf>
    <xf numFmtId="37" fontId="48" fillId="0" borderId="107" xfId="0" applyNumberFormat="1" applyFont="1" applyBorder="1" applyAlignment="1" applyProtection="1"/>
    <xf numFmtId="5" fontId="48" fillId="0" borderId="107" xfId="0" applyNumberFormat="1" applyFont="1" applyBorder="1" applyAlignment="1" applyProtection="1"/>
    <xf numFmtId="177" fontId="48" fillId="0" borderId="28" xfId="0" applyNumberFormat="1" applyFont="1" applyFill="1" applyBorder="1" applyProtection="1"/>
    <xf numFmtId="0" fontId="17" fillId="0" borderId="0" xfId="0" applyFont="1" applyAlignment="1">
      <alignment horizontal="left"/>
    </xf>
    <xf numFmtId="0" fontId="5" fillId="0" borderId="0" xfId="0" applyFont="1" applyFill="1" applyAlignment="1" applyProtection="1">
      <alignment horizontal="centerContinuous" wrapText="1"/>
    </xf>
    <xf numFmtId="0" fontId="108" fillId="0" borderId="0" xfId="0" applyFont="1" applyAlignment="1" applyProtection="1">
      <alignment wrapText="1"/>
    </xf>
    <xf numFmtId="0" fontId="108" fillId="0" borderId="5" xfId="0" applyFont="1" applyBorder="1" applyAlignment="1" applyProtection="1">
      <alignment wrapText="1"/>
    </xf>
    <xf numFmtId="0" fontId="72" fillId="0" borderId="0" xfId="0" quotePrefix="1" applyFont="1" applyFill="1" applyAlignment="1" applyProtection="1">
      <alignment horizontal="right"/>
      <protection locked="0"/>
    </xf>
    <xf numFmtId="0" fontId="72" fillId="0" borderId="0" xfId="0" quotePrefix="1" applyFont="1" applyFill="1" applyAlignment="1" applyProtection="1">
      <alignment horizontal="left"/>
      <protection locked="0"/>
    </xf>
    <xf numFmtId="0" fontId="6" fillId="0" borderId="5" xfId="0" applyFont="1" applyFill="1" applyBorder="1"/>
    <xf numFmtId="14" fontId="5" fillId="0" borderId="29" xfId="0" applyNumberFormat="1" applyFont="1" applyFill="1" applyBorder="1" applyAlignment="1" applyProtection="1">
      <alignment horizontal="center"/>
    </xf>
    <xf numFmtId="14" fontId="5" fillId="0" borderId="12" xfId="0" applyNumberFormat="1" applyFont="1" applyFill="1" applyBorder="1" applyAlignment="1" applyProtection="1">
      <alignment horizontal="center"/>
    </xf>
    <xf numFmtId="37" fontId="5" fillId="0" borderId="11" xfId="0" applyNumberFormat="1" applyFont="1" applyBorder="1" applyAlignment="1" applyProtection="1">
      <alignment horizontal="center"/>
    </xf>
    <xf numFmtId="37" fontId="5" fillId="0" borderId="5" xfId="0" applyNumberFormat="1" applyFont="1" applyBorder="1" applyAlignment="1" applyProtection="1">
      <alignment horizontal="center"/>
    </xf>
    <xf numFmtId="14" fontId="5" fillId="0" borderId="29" xfId="0" applyNumberFormat="1" applyFont="1" applyBorder="1" applyAlignment="1" applyProtection="1"/>
    <xf numFmtId="14" fontId="5" fillId="0" borderId="11" xfId="0" applyNumberFormat="1" applyFont="1" applyBorder="1" applyAlignment="1" applyProtection="1"/>
    <xf numFmtId="0" fontId="5" fillId="23" borderId="89" xfId="0" applyFont="1" applyFill="1" applyBorder="1" applyAlignment="1" applyProtection="1">
      <alignment horizontal="center"/>
    </xf>
    <xf numFmtId="0" fontId="5" fillId="23" borderId="88" xfId="0" applyFont="1" applyFill="1" applyBorder="1" applyAlignment="1" applyProtection="1">
      <alignment horizontal="center"/>
    </xf>
    <xf numFmtId="0" fontId="0" fillId="23" borderId="88" xfId="0" applyFill="1" applyBorder="1" applyAlignment="1" applyProtection="1">
      <alignment horizontal="center"/>
    </xf>
    <xf numFmtId="0" fontId="7" fillId="0" borderId="4" xfId="0" applyFont="1" applyBorder="1" applyAlignment="1" applyProtection="1">
      <alignment horizontal="center"/>
    </xf>
    <xf numFmtId="0" fontId="7" fillId="0" borderId="0" xfId="0" applyFont="1" applyBorder="1" applyAlignment="1" applyProtection="1">
      <alignment horizontal="center"/>
    </xf>
    <xf numFmtId="0" fontId="7" fillId="0" borderId="5" xfId="0" applyFont="1" applyBorder="1" applyAlignment="1" applyProtection="1">
      <alignment horizontal="center"/>
    </xf>
    <xf numFmtId="0" fontId="0" fillId="0" borderId="0" xfId="0" applyBorder="1" applyAlignment="1" applyProtection="1">
      <alignment wrapText="1"/>
    </xf>
    <xf numFmtId="0" fontId="0" fillId="0" borderId="5" xfId="0" applyBorder="1" applyAlignment="1" applyProtection="1">
      <alignment wrapText="1"/>
    </xf>
    <xf numFmtId="0" fontId="5" fillId="0" borderId="0" xfId="0" applyFont="1" applyAlignment="1" applyProtection="1">
      <alignment horizontal="center"/>
    </xf>
    <xf numFmtId="0" fontId="48" fillId="0" borderId="0" xfId="0" applyNumberFormat="1" applyFont="1" applyFill="1" applyAlignment="1" applyProtection="1">
      <alignment horizontal="left" wrapText="1"/>
    </xf>
    <xf numFmtId="0" fontId="48" fillId="0" borderId="5" xfId="0" applyNumberFormat="1" applyFont="1" applyFill="1" applyBorder="1" applyAlignment="1" applyProtection="1">
      <alignment horizontal="left" wrapText="1"/>
    </xf>
    <xf numFmtId="0" fontId="48" fillId="0" borderId="0" xfId="0" applyFont="1" applyAlignment="1" applyProtection="1">
      <alignment vertical="top" wrapText="1"/>
    </xf>
    <xf numFmtId="0" fontId="48" fillId="0" borderId="5" xfId="0" applyFont="1" applyBorder="1" applyAlignment="1" applyProtection="1">
      <alignment vertical="top" wrapText="1"/>
    </xf>
    <xf numFmtId="0" fontId="108" fillId="0" borderId="0" xfId="0" applyFont="1" applyFill="1" applyAlignment="1" applyProtection="1">
      <alignment horizontal="left" wrapText="1"/>
    </xf>
    <xf numFmtId="0" fontId="0" fillId="0" borderId="0" xfId="0" applyAlignment="1">
      <alignment wrapText="1"/>
    </xf>
    <xf numFmtId="0" fontId="0" fillId="0" borderId="5" xfId="0" applyBorder="1" applyAlignment="1">
      <alignment wrapText="1"/>
    </xf>
    <xf numFmtId="0" fontId="6" fillId="0" borderId="69" xfId="0" applyFont="1" applyBorder="1" applyAlignment="1">
      <alignment horizontal="center"/>
    </xf>
    <xf numFmtId="0" fontId="6" fillId="0" borderId="0" xfId="0" applyFont="1" applyBorder="1" applyAlignment="1">
      <alignment horizontal="center"/>
    </xf>
    <xf numFmtId="0" fontId="6" fillId="0" borderId="70" xfId="0" applyFont="1" applyBorder="1" applyAlignment="1">
      <alignment horizontal="center"/>
    </xf>
    <xf numFmtId="0" fontId="5" fillId="0" borderId="6" xfId="0" applyFont="1" applyFill="1" applyBorder="1" applyAlignment="1" applyProtection="1">
      <alignment horizontal="center"/>
    </xf>
    <xf numFmtId="0" fontId="5" fillId="0" borderId="7" xfId="0" applyFont="1" applyFill="1" applyBorder="1" applyAlignment="1" applyProtection="1">
      <alignment horizontal="center"/>
    </xf>
    <xf numFmtId="0" fontId="5" fillId="0" borderId="8"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0" xfId="0" applyFont="1" applyFill="1" applyAlignment="1" applyProtection="1">
      <alignment horizontal="center"/>
    </xf>
    <xf numFmtId="0" fontId="5" fillId="0" borderId="11" xfId="0" applyFont="1" applyFill="1" applyBorder="1" applyAlignment="1" applyProtection="1">
      <alignment horizontal="center"/>
    </xf>
    <xf numFmtId="0" fontId="5" fillId="0" borderId="22" xfId="0" applyFont="1" applyBorder="1" applyAlignment="1" applyProtection="1">
      <alignment horizontal="center"/>
    </xf>
    <xf numFmtId="0" fontId="5" fillId="0" borderId="11" xfId="0" applyFont="1" applyBorder="1" applyAlignment="1" applyProtection="1">
      <alignment horizontal="center"/>
    </xf>
    <xf numFmtId="0" fontId="5" fillId="0" borderId="0" xfId="0" applyFont="1" applyAlignment="1">
      <alignment horizontal="left"/>
    </xf>
    <xf numFmtId="0" fontId="5" fillId="0" borderId="5" xfId="0" applyFont="1" applyBorder="1" applyAlignment="1">
      <alignment horizontal="left"/>
    </xf>
    <xf numFmtId="0" fontId="15" fillId="0" borderId="0" xfId="0" applyFont="1" applyAlignment="1">
      <alignment horizontal="left"/>
    </xf>
    <xf numFmtId="0" fontId="15" fillId="0" borderId="5" xfId="0" applyFont="1" applyBorder="1" applyAlignment="1">
      <alignment horizontal="left"/>
    </xf>
    <xf numFmtId="0" fontId="5" fillId="0" borderId="4" xfId="0" applyFont="1" applyBorder="1" applyAlignment="1">
      <alignment horizontal="center"/>
    </xf>
    <xf numFmtId="0" fontId="5" fillId="0" borderId="0" xfId="0" applyFont="1" applyBorder="1" applyAlignment="1">
      <alignment horizontal="center"/>
    </xf>
    <xf numFmtId="0" fontId="5" fillId="0" borderId="5" xfId="0" applyFont="1" applyBorder="1" applyAlignment="1">
      <alignment horizontal="center"/>
    </xf>
    <xf numFmtId="0" fontId="5" fillId="0" borderId="4" xfId="0" applyFont="1" applyBorder="1" applyAlignment="1">
      <alignment horizontal="left"/>
    </xf>
    <xf numFmtId="0" fontId="5" fillId="0" borderId="0" xfId="0" applyFont="1" applyBorder="1" applyAlignment="1">
      <alignment horizontal="left"/>
    </xf>
    <xf numFmtId="0" fontId="5" fillId="0" borderId="2" xfId="0" applyFont="1" applyBorder="1" applyAlignment="1" applyProtection="1">
      <alignment horizontal="right"/>
    </xf>
    <xf numFmtId="0" fontId="0" fillId="0" borderId="2" xfId="0" applyBorder="1" applyAlignment="1"/>
    <xf numFmtId="0" fontId="0" fillId="0" borderId="24" xfId="0" applyFont="1" applyBorder="1" applyAlignment="1" applyProtection="1">
      <alignment horizontal="left" vertical="top" wrapText="1"/>
    </xf>
    <xf numFmtId="0" fontId="0" fillId="0" borderId="7" xfId="0" applyBorder="1" applyAlignment="1">
      <alignment horizontal="left" vertical="top" wrapText="1"/>
    </xf>
    <xf numFmtId="0" fontId="0" fillId="0" borderId="10" xfId="0" applyBorder="1" applyAlignment="1">
      <alignment horizontal="left" vertical="top" wrapText="1"/>
    </xf>
    <xf numFmtId="0" fontId="0" fillId="0" borderId="22"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37" xfId="0" applyBorder="1" applyAlignment="1">
      <alignment horizontal="left" vertical="top" wrapText="1"/>
    </xf>
    <xf numFmtId="0" fontId="0" fillId="0" borderId="18" xfId="0" applyBorder="1" applyAlignment="1">
      <alignment horizontal="left" vertical="top" wrapText="1"/>
    </xf>
    <xf numFmtId="0" fontId="0" fillId="0" borderId="21" xfId="0" applyBorder="1" applyAlignment="1">
      <alignment horizontal="left" vertical="top" wrapText="1"/>
    </xf>
    <xf numFmtId="0" fontId="87" fillId="0" borderId="0" xfId="0" applyFont="1" applyFill="1" applyAlignment="1" applyProtection="1">
      <alignment horizontal="center"/>
    </xf>
    <xf numFmtId="0" fontId="0" fillId="0" borderId="0" xfId="0" applyAlignment="1">
      <alignment horizontal="left"/>
    </xf>
    <xf numFmtId="0" fontId="0" fillId="0" borderId="5" xfId="0" applyBorder="1" applyAlignment="1"/>
    <xf numFmtId="0" fontId="0" fillId="0" borderId="5" xfId="0" applyBorder="1" applyAlignment="1">
      <alignment horizontal="left"/>
    </xf>
    <xf numFmtId="0" fontId="0" fillId="0" borderId="7" xfId="0" applyBorder="1" applyAlignment="1">
      <alignment horizontal="left"/>
    </xf>
    <xf numFmtId="0" fontId="0" fillId="0" borderId="10" xfId="0" applyBorder="1" applyAlignment="1">
      <alignment horizontal="left"/>
    </xf>
    <xf numFmtId="0" fontId="0" fillId="0" borderId="0" xfId="0" applyAlignment="1"/>
    <xf numFmtId="0" fontId="0" fillId="0" borderId="0" xfId="0" applyAlignment="1">
      <alignment horizontal="center"/>
    </xf>
    <xf numFmtId="0" fontId="5" fillId="0" borderId="4" xfId="0" applyFont="1" applyFill="1" applyBorder="1" applyAlignment="1">
      <alignment horizontal="left"/>
    </xf>
    <xf numFmtId="0" fontId="0" fillId="0" borderId="0" xfId="0" applyFill="1" applyAlignment="1">
      <alignment horizontal="left"/>
    </xf>
    <xf numFmtId="0" fontId="48" fillId="0" borderId="47" xfId="0" applyFont="1" applyFill="1" applyBorder="1" applyAlignment="1">
      <alignment horizontal="center"/>
    </xf>
    <xf numFmtId="0" fontId="0" fillId="0" borderId="46" xfId="0" applyFill="1" applyBorder="1" applyAlignment="1"/>
    <xf numFmtId="0" fontId="0" fillId="0" borderId="7" xfId="0" applyFill="1" applyBorder="1" applyAlignment="1">
      <alignment horizontal="center"/>
    </xf>
    <xf numFmtId="0" fontId="0" fillId="0" borderId="7" xfId="0" applyFill="1" applyBorder="1" applyAlignment="1"/>
    <xf numFmtId="0" fontId="0" fillId="0" borderId="8" xfId="0" applyFill="1" applyBorder="1" applyAlignment="1"/>
    <xf numFmtId="0" fontId="48" fillId="0" borderId="0" xfId="0" applyFont="1" applyFill="1" applyAlignment="1"/>
    <xf numFmtId="0" fontId="0" fillId="0" borderId="0" xfId="0" applyFill="1" applyAlignment="1"/>
  </cellXfs>
  <cellStyles count="17">
    <cellStyle name="Comma" xfId="1" builtinId="3"/>
    <cellStyle name="Comma 2" xfId="6"/>
    <cellStyle name="Comma 3" xfId="8"/>
    <cellStyle name="Currency" xfId="2" builtinId="4"/>
    <cellStyle name="Normal" xfId="0" builtinId="0"/>
    <cellStyle name="Normal 10" xfId="16"/>
    <cellStyle name="Normal 2" xfId="5"/>
    <cellStyle name="Normal 3" xfId="7"/>
    <cellStyle name="Normal_307309" xfId="3"/>
    <cellStyle name="Percent" xfId="4" builtinId="5"/>
    <cellStyle name="SAPDimensionCell" xfId="9"/>
    <cellStyle name="SAPHierarchyCell1" xfId="14"/>
    <cellStyle name="SAPHierarchyCell2" xfId="13"/>
    <cellStyle name="SAPHierarchyCell3" xfId="12"/>
    <cellStyle name="SAPHierarchyCell4" xfId="11"/>
    <cellStyle name="SAPMemberCell" xfId="10"/>
    <cellStyle name="SAPMemberTotalCell" xfId="15"/>
  </cellStyles>
  <dxfs count="0"/>
  <tableStyles count="0" defaultTableStyle="TableStyleMedium9" defaultPivotStyle="PivotStyleLight16"/>
  <colors>
    <mruColors>
      <color rgb="FFFF66FF"/>
      <color rgb="FFFF00FF"/>
      <color rgb="FF00CC00"/>
      <color rgb="FF00FF00"/>
      <color rgb="FFFFFF99"/>
      <color rgb="FFFFFF66"/>
      <color rgb="FF006600"/>
      <color rgb="FFCCFFCC"/>
      <color rgb="FF0000FF"/>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428625</xdr:colOff>
      <xdr:row>6</xdr:row>
      <xdr:rowOff>66675</xdr:rowOff>
    </xdr:from>
    <xdr:to>
      <xdr:col>2</xdr:col>
      <xdr:colOff>228600</xdr:colOff>
      <xdr:row>7</xdr:row>
      <xdr:rowOff>504825</xdr:rowOff>
    </xdr:to>
    <xdr:sp macro="" textlink="">
      <xdr:nvSpPr>
        <xdr:cNvPr id="1026" name="ColorPalette" hidden="1"/>
        <xdr:cNvSpPr txBox="1">
          <a:spLocks noChangeArrowheads="1"/>
        </xdr:cNvSpPr>
      </xdr:nvSpPr>
      <xdr:spPr bwMode="auto">
        <a:xfrm>
          <a:off x="1266825" y="1266825"/>
          <a:ext cx="638175" cy="63817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&lt;root/&gt;</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ustomProperty" Target="../customProperty1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customProperty" Target="../customProperty11.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customProperty" Target="../customProperty12.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customProperty" Target="../customProperty13.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customProperty" Target="../customProperty14.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customProperty" Target="../customProperty1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customProperty" Target="../customProperty16.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customProperty" Target="../customProperty17.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customProperty" Target="../customProperty18.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customProperty" Target="../customProperty19.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ustomProperty" Target="../customProperty2.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customProperty" Target="../customProperty20.bin"/><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customProperty" Target="../customProperty21.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customProperty" Target="../customProperty22.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6" Type="http://schemas.openxmlformats.org/officeDocument/2006/relationships/customProperty" Target="../customProperty23.bin"/><Relationship Id="rId5" Type="http://schemas.openxmlformats.org/officeDocument/2006/relationships/printerSettings" Target="../printerSettings/printerSettings114.bin"/><Relationship Id="rId4" Type="http://schemas.openxmlformats.org/officeDocument/2006/relationships/printerSettings" Target="../printerSettings/printerSettings11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customProperty" Target="../customProperty24.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customProperty" Target="../customProperty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customProperty" Target="../customProperty26.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customProperty" Target="../customProperty27.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customProperty" Target="../customProperty28.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customProperty" Target="../customProperty29.bin"/><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vmlDrawing" Target="../drawings/vmlDrawing1.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ustomProperty" Target="../customProperty3.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customProperty" Target="../customProperty3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6" Type="http://schemas.openxmlformats.org/officeDocument/2006/relationships/customProperty" Target="../customProperty31.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customProperty" Target="../customProperty32.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6" Type="http://schemas.openxmlformats.org/officeDocument/2006/relationships/customProperty" Target="../customProperty33.bin"/><Relationship Id="rId5" Type="http://schemas.openxmlformats.org/officeDocument/2006/relationships/printerSettings" Target="../printerSettings/printerSettings164.bin"/><Relationship Id="rId4" Type="http://schemas.openxmlformats.org/officeDocument/2006/relationships/printerSettings" Target="../printerSettings/printerSettings16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customProperty" Target="../customProperty34.bin"/><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customProperty" Target="../customProperty3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customProperty" Target="../customProperty36.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6" Type="http://schemas.openxmlformats.org/officeDocument/2006/relationships/customProperty" Target="../customProperty37.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customProperty" Target="../customProperty38.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customProperty" Target="../customProperty39.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ustomProperty" Target="../customProperty4.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6" Type="http://schemas.openxmlformats.org/officeDocument/2006/relationships/customProperty" Target="../customProperty40.bin"/><Relationship Id="rId5" Type="http://schemas.openxmlformats.org/officeDocument/2006/relationships/printerSettings" Target="../printerSettings/printerSettings199.bin"/><Relationship Id="rId4" Type="http://schemas.openxmlformats.org/officeDocument/2006/relationships/printerSettings" Target="../printerSettings/printerSettings19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6" Type="http://schemas.openxmlformats.org/officeDocument/2006/relationships/customProperty" Target="../customProperty41.bin"/><Relationship Id="rId5" Type="http://schemas.openxmlformats.org/officeDocument/2006/relationships/printerSettings" Target="../printerSettings/printerSettings204.bin"/><Relationship Id="rId4" Type="http://schemas.openxmlformats.org/officeDocument/2006/relationships/printerSettings" Target="../printerSettings/printerSettings20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customProperty" Target="../customProperty42.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customProperty" Target="../customProperty43.bin"/><Relationship Id="rId5" Type="http://schemas.openxmlformats.org/officeDocument/2006/relationships/printerSettings" Target="../printerSettings/printerSettings214.bin"/><Relationship Id="rId4" Type="http://schemas.openxmlformats.org/officeDocument/2006/relationships/printerSettings" Target="../printerSettings/printerSettings21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17.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customProperty" Target="../customProperty44.bin"/><Relationship Id="rId5" Type="http://schemas.openxmlformats.org/officeDocument/2006/relationships/printerSettings" Target="../printerSettings/printerSettings219.bin"/><Relationship Id="rId4" Type="http://schemas.openxmlformats.org/officeDocument/2006/relationships/printerSettings" Target="../printerSettings/printerSettings21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customProperty" Target="../customProperty45.bin"/><Relationship Id="rId5" Type="http://schemas.openxmlformats.org/officeDocument/2006/relationships/printerSettings" Target="../printerSettings/printerSettings224.bin"/><Relationship Id="rId4" Type="http://schemas.openxmlformats.org/officeDocument/2006/relationships/printerSettings" Target="../printerSettings/printerSettings22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customProperty" Target="../customProperty46.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32.bin"/><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 Id="rId6" Type="http://schemas.openxmlformats.org/officeDocument/2006/relationships/customProperty" Target="../customProperty47.bin"/><Relationship Id="rId5" Type="http://schemas.openxmlformats.org/officeDocument/2006/relationships/printerSettings" Target="../printerSettings/printerSettings234.bin"/><Relationship Id="rId4" Type="http://schemas.openxmlformats.org/officeDocument/2006/relationships/printerSettings" Target="../printerSettings/printerSettings233.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37.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customProperty" Target="../customProperty48.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6" Type="http://schemas.openxmlformats.org/officeDocument/2006/relationships/customProperty" Target="../customProperty49.bin"/><Relationship Id="rId5" Type="http://schemas.openxmlformats.org/officeDocument/2006/relationships/printerSettings" Target="../printerSettings/printerSettings244.bin"/><Relationship Id="rId4" Type="http://schemas.openxmlformats.org/officeDocument/2006/relationships/printerSettings" Target="../printerSettings/printerSettings24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ustomProperty" Target="../customProperty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6" Type="http://schemas.openxmlformats.org/officeDocument/2006/relationships/customProperty" Target="../customProperty50.bin"/><Relationship Id="rId5" Type="http://schemas.openxmlformats.org/officeDocument/2006/relationships/printerSettings" Target="../printerSettings/printerSettings249.bin"/><Relationship Id="rId4" Type="http://schemas.openxmlformats.org/officeDocument/2006/relationships/printerSettings" Target="../printerSettings/printerSettings248.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52.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customProperty" Target="../customProperty51.bin"/><Relationship Id="rId5" Type="http://schemas.openxmlformats.org/officeDocument/2006/relationships/printerSettings" Target="../printerSettings/printerSettings254.bin"/><Relationship Id="rId4" Type="http://schemas.openxmlformats.org/officeDocument/2006/relationships/printerSettings" Target="../printerSettings/printerSettings253.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6" Type="http://schemas.openxmlformats.org/officeDocument/2006/relationships/customProperty" Target="../customProperty52.bin"/><Relationship Id="rId5" Type="http://schemas.openxmlformats.org/officeDocument/2006/relationships/printerSettings" Target="../printerSettings/printerSettings259.bin"/><Relationship Id="rId4" Type="http://schemas.openxmlformats.org/officeDocument/2006/relationships/printerSettings" Target="../printerSettings/printerSettings25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62.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customProperty" Target="../customProperty53.bin"/><Relationship Id="rId5" Type="http://schemas.openxmlformats.org/officeDocument/2006/relationships/printerSettings" Target="../printerSettings/printerSettings264.bin"/><Relationship Id="rId4" Type="http://schemas.openxmlformats.org/officeDocument/2006/relationships/printerSettings" Target="../printerSettings/printerSettings263.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customProperty" Target="../customProperty54.bin"/><Relationship Id="rId5" Type="http://schemas.openxmlformats.org/officeDocument/2006/relationships/printerSettings" Target="../printerSettings/printerSettings269.bin"/><Relationship Id="rId4" Type="http://schemas.openxmlformats.org/officeDocument/2006/relationships/printerSettings" Target="../printerSettings/printerSettings268.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72.bin"/><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4" Type="http://schemas.openxmlformats.org/officeDocument/2006/relationships/customProperty" Target="../customProperty55.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customProperty" Target="../customProperty56.bin"/><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80.bin"/><Relationship Id="rId2" Type="http://schemas.openxmlformats.org/officeDocument/2006/relationships/printerSettings" Target="../printerSettings/printerSettings279.bin"/><Relationship Id="rId1" Type="http://schemas.openxmlformats.org/officeDocument/2006/relationships/printerSettings" Target="../printerSettings/printerSettings278.bin"/><Relationship Id="rId6" Type="http://schemas.openxmlformats.org/officeDocument/2006/relationships/customProperty" Target="../customProperty57.bin"/><Relationship Id="rId5" Type="http://schemas.openxmlformats.org/officeDocument/2006/relationships/printerSettings" Target="../printerSettings/printerSettings282.bin"/><Relationship Id="rId4" Type="http://schemas.openxmlformats.org/officeDocument/2006/relationships/printerSettings" Target="../printerSettings/printerSettings281.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85.bin"/><Relationship Id="rId2" Type="http://schemas.openxmlformats.org/officeDocument/2006/relationships/printerSettings" Target="../printerSettings/printerSettings284.bin"/><Relationship Id="rId1" Type="http://schemas.openxmlformats.org/officeDocument/2006/relationships/printerSettings" Target="../printerSettings/printerSettings283.bin"/><Relationship Id="rId6" Type="http://schemas.openxmlformats.org/officeDocument/2006/relationships/customProperty" Target="../customProperty58.bin"/><Relationship Id="rId5" Type="http://schemas.openxmlformats.org/officeDocument/2006/relationships/printerSettings" Target="../printerSettings/printerSettings287.bin"/><Relationship Id="rId4" Type="http://schemas.openxmlformats.org/officeDocument/2006/relationships/printerSettings" Target="../printerSettings/printerSettings286.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openxmlformats.org/officeDocument/2006/relationships/customProperty" Target="../customProperty59.bin"/><Relationship Id="rId5" Type="http://schemas.openxmlformats.org/officeDocument/2006/relationships/printerSettings" Target="../printerSettings/printerSettings292.bin"/><Relationship Id="rId4" Type="http://schemas.openxmlformats.org/officeDocument/2006/relationships/printerSettings" Target="../printerSettings/printerSettings29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ustomProperty" Target="../customProperty6.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95.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6" Type="http://schemas.openxmlformats.org/officeDocument/2006/relationships/customProperty" Target="../customProperty60.bin"/><Relationship Id="rId5" Type="http://schemas.openxmlformats.org/officeDocument/2006/relationships/printerSettings" Target="../printerSettings/printerSettings297.bin"/><Relationship Id="rId4" Type="http://schemas.openxmlformats.org/officeDocument/2006/relationships/printerSettings" Target="../printerSettings/printerSettings296.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00.bin"/><Relationship Id="rId2" Type="http://schemas.openxmlformats.org/officeDocument/2006/relationships/printerSettings" Target="../printerSettings/printerSettings299.bin"/><Relationship Id="rId1" Type="http://schemas.openxmlformats.org/officeDocument/2006/relationships/printerSettings" Target="../printerSettings/printerSettings298.bin"/><Relationship Id="rId6" Type="http://schemas.openxmlformats.org/officeDocument/2006/relationships/customProperty" Target="../customProperty61.bin"/><Relationship Id="rId5" Type="http://schemas.openxmlformats.org/officeDocument/2006/relationships/printerSettings" Target="../printerSettings/printerSettings302.bin"/><Relationship Id="rId4" Type="http://schemas.openxmlformats.org/officeDocument/2006/relationships/printerSettings" Target="../printerSettings/printerSettings301.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05.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 Id="rId6" Type="http://schemas.openxmlformats.org/officeDocument/2006/relationships/customProperty" Target="../customProperty62.bin"/><Relationship Id="rId5" Type="http://schemas.openxmlformats.org/officeDocument/2006/relationships/printerSettings" Target="../printerSettings/printerSettings307.bin"/><Relationship Id="rId4" Type="http://schemas.openxmlformats.org/officeDocument/2006/relationships/printerSettings" Target="../printerSettings/printerSettings306.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10.bin"/><Relationship Id="rId2" Type="http://schemas.openxmlformats.org/officeDocument/2006/relationships/printerSettings" Target="../printerSettings/printerSettings309.bin"/><Relationship Id="rId1" Type="http://schemas.openxmlformats.org/officeDocument/2006/relationships/printerSettings" Target="../printerSettings/printerSettings308.bin"/><Relationship Id="rId6" Type="http://schemas.openxmlformats.org/officeDocument/2006/relationships/customProperty" Target="../customProperty63.bin"/><Relationship Id="rId5" Type="http://schemas.openxmlformats.org/officeDocument/2006/relationships/printerSettings" Target="../printerSettings/printerSettings312.bin"/><Relationship Id="rId4" Type="http://schemas.openxmlformats.org/officeDocument/2006/relationships/printerSettings" Target="../printerSettings/printerSettings311.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customProperty" Target="../customProperty64.bin"/><Relationship Id="rId5" Type="http://schemas.openxmlformats.org/officeDocument/2006/relationships/printerSettings" Target="../printerSettings/printerSettings317.bin"/><Relationship Id="rId4" Type="http://schemas.openxmlformats.org/officeDocument/2006/relationships/printerSettings" Target="../printerSettings/printerSettings31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20.bin"/><Relationship Id="rId2" Type="http://schemas.openxmlformats.org/officeDocument/2006/relationships/printerSettings" Target="../printerSettings/printerSettings319.bin"/><Relationship Id="rId1" Type="http://schemas.openxmlformats.org/officeDocument/2006/relationships/printerSettings" Target="../printerSettings/printerSettings318.bin"/><Relationship Id="rId6" Type="http://schemas.openxmlformats.org/officeDocument/2006/relationships/customProperty" Target="../customProperty65.bin"/><Relationship Id="rId5" Type="http://schemas.openxmlformats.org/officeDocument/2006/relationships/printerSettings" Target="../printerSettings/printerSettings322.bin"/><Relationship Id="rId4" Type="http://schemas.openxmlformats.org/officeDocument/2006/relationships/printerSettings" Target="../printerSettings/printerSettings321.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325.bin"/><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 Id="rId6" Type="http://schemas.openxmlformats.org/officeDocument/2006/relationships/customProperty" Target="../customProperty66.bin"/><Relationship Id="rId5" Type="http://schemas.openxmlformats.org/officeDocument/2006/relationships/printerSettings" Target="../printerSettings/printerSettings327.bin"/><Relationship Id="rId4" Type="http://schemas.openxmlformats.org/officeDocument/2006/relationships/printerSettings" Target="../printerSettings/printerSettings32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30.bin"/><Relationship Id="rId2" Type="http://schemas.openxmlformats.org/officeDocument/2006/relationships/printerSettings" Target="../printerSettings/printerSettings329.bin"/><Relationship Id="rId1" Type="http://schemas.openxmlformats.org/officeDocument/2006/relationships/printerSettings" Target="../printerSettings/printerSettings328.bin"/><Relationship Id="rId6" Type="http://schemas.openxmlformats.org/officeDocument/2006/relationships/customProperty" Target="../customProperty67.bin"/><Relationship Id="rId5" Type="http://schemas.openxmlformats.org/officeDocument/2006/relationships/printerSettings" Target="../printerSettings/printerSettings332.bin"/><Relationship Id="rId4" Type="http://schemas.openxmlformats.org/officeDocument/2006/relationships/printerSettings" Target="../printerSettings/printerSettings331.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335.bin"/><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 Id="rId6" Type="http://schemas.openxmlformats.org/officeDocument/2006/relationships/customProperty" Target="../customProperty68.bin"/><Relationship Id="rId5" Type="http://schemas.openxmlformats.org/officeDocument/2006/relationships/printerSettings" Target="../printerSettings/printerSettings337.bin"/><Relationship Id="rId4" Type="http://schemas.openxmlformats.org/officeDocument/2006/relationships/printerSettings" Target="../printerSettings/printerSettings336.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340.bin"/><Relationship Id="rId2" Type="http://schemas.openxmlformats.org/officeDocument/2006/relationships/printerSettings" Target="../printerSettings/printerSettings339.bin"/><Relationship Id="rId1" Type="http://schemas.openxmlformats.org/officeDocument/2006/relationships/printerSettings" Target="../printerSettings/printerSettings338.bin"/><Relationship Id="rId6" Type="http://schemas.openxmlformats.org/officeDocument/2006/relationships/customProperty" Target="../customProperty69.bin"/><Relationship Id="rId5" Type="http://schemas.openxmlformats.org/officeDocument/2006/relationships/printerSettings" Target="../printerSettings/printerSettings342.bin"/><Relationship Id="rId4" Type="http://schemas.openxmlformats.org/officeDocument/2006/relationships/printerSettings" Target="../printerSettings/printerSettings34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ustomProperty" Target="../customProperty7.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345.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customProperty" Target="../customProperty70.bin"/><Relationship Id="rId5" Type="http://schemas.openxmlformats.org/officeDocument/2006/relationships/printerSettings" Target="../printerSettings/printerSettings347.bin"/><Relationship Id="rId4" Type="http://schemas.openxmlformats.org/officeDocument/2006/relationships/printerSettings" Target="../printerSettings/printerSettings346.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350.bin"/><Relationship Id="rId2" Type="http://schemas.openxmlformats.org/officeDocument/2006/relationships/printerSettings" Target="../printerSettings/printerSettings349.bin"/><Relationship Id="rId1" Type="http://schemas.openxmlformats.org/officeDocument/2006/relationships/printerSettings" Target="../printerSettings/printerSettings348.bin"/><Relationship Id="rId6" Type="http://schemas.openxmlformats.org/officeDocument/2006/relationships/customProperty" Target="../customProperty71.bin"/><Relationship Id="rId5" Type="http://schemas.openxmlformats.org/officeDocument/2006/relationships/printerSettings" Target="../printerSettings/printerSettings352.bin"/><Relationship Id="rId4" Type="http://schemas.openxmlformats.org/officeDocument/2006/relationships/printerSettings" Target="../printerSettings/printerSettings351.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355.bin"/><Relationship Id="rId2" Type="http://schemas.openxmlformats.org/officeDocument/2006/relationships/printerSettings" Target="../printerSettings/printerSettings354.bin"/><Relationship Id="rId1" Type="http://schemas.openxmlformats.org/officeDocument/2006/relationships/printerSettings" Target="../printerSettings/printerSettings353.bin"/><Relationship Id="rId6" Type="http://schemas.openxmlformats.org/officeDocument/2006/relationships/customProperty" Target="../customProperty72.bin"/><Relationship Id="rId5" Type="http://schemas.openxmlformats.org/officeDocument/2006/relationships/printerSettings" Target="../printerSettings/printerSettings357.bin"/><Relationship Id="rId4" Type="http://schemas.openxmlformats.org/officeDocument/2006/relationships/printerSettings" Target="../printerSettings/printerSettings356.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360.bin"/><Relationship Id="rId2" Type="http://schemas.openxmlformats.org/officeDocument/2006/relationships/printerSettings" Target="../printerSettings/printerSettings359.bin"/><Relationship Id="rId1" Type="http://schemas.openxmlformats.org/officeDocument/2006/relationships/printerSettings" Target="../printerSettings/printerSettings358.bin"/><Relationship Id="rId6" Type="http://schemas.openxmlformats.org/officeDocument/2006/relationships/customProperty" Target="../customProperty73.bin"/><Relationship Id="rId5" Type="http://schemas.openxmlformats.org/officeDocument/2006/relationships/printerSettings" Target="../printerSettings/printerSettings362.bin"/><Relationship Id="rId4" Type="http://schemas.openxmlformats.org/officeDocument/2006/relationships/printerSettings" Target="../printerSettings/printerSettings361.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365.bin"/><Relationship Id="rId2" Type="http://schemas.openxmlformats.org/officeDocument/2006/relationships/printerSettings" Target="../printerSettings/printerSettings364.bin"/><Relationship Id="rId1" Type="http://schemas.openxmlformats.org/officeDocument/2006/relationships/printerSettings" Target="../printerSettings/printerSettings363.bin"/><Relationship Id="rId6" Type="http://schemas.openxmlformats.org/officeDocument/2006/relationships/customProperty" Target="../customProperty74.bin"/><Relationship Id="rId5" Type="http://schemas.openxmlformats.org/officeDocument/2006/relationships/printerSettings" Target="../printerSettings/printerSettings367.bin"/><Relationship Id="rId4" Type="http://schemas.openxmlformats.org/officeDocument/2006/relationships/printerSettings" Target="../printerSettings/printerSettings366.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370.bin"/><Relationship Id="rId2" Type="http://schemas.openxmlformats.org/officeDocument/2006/relationships/printerSettings" Target="../printerSettings/printerSettings369.bin"/><Relationship Id="rId1" Type="http://schemas.openxmlformats.org/officeDocument/2006/relationships/printerSettings" Target="../printerSettings/printerSettings368.bin"/><Relationship Id="rId6" Type="http://schemas.openxmlformats.org/officeDocument/2006/relationships/customProperty" Target="../customProperty75.bin"/><Relationship Id="rId5" Type="http://schemas.openxmlformats.org/officeDocument/2006/relationships/printerSettings" Target="../printerSettings/printerSettings372.bin"/><Relationship Id="rId4" Type="http://schemas.openxmlformats.org/officeDocument/2006/relationships/printerSettings" Target="../printerSettings/printerSettings371.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75.bin"/><Relationship Id="rId2" Type="http://schemas.openxmlformats.org/officeDocument/2006/relationships/printerSettings" Target="../printerSettings/printerSettings374.bin"/><Relationship Id="rId1" Type="http://schemas.openxmlformats.org/officeDocument/2006/relationships/printerSettings" Target="../printerSettings/printerSettings373.bin"/><Relationship Id="rId6" Type="http://schemas.openxmlformats.org/officeDocument/2006/relationships/customProperty" Target="../customProperty76.bin"/><Relationship Id="rId5" Type="http://schemas.openxmlformats.org/officeDocument/2006/relationships/printerSettings" Target="../printerSettings/printerSettings377.bin"/><Relationship Id="rId4" Type="http://schemas.openxmlformats.org/officeDocument/2006/relationships/printerSettings" Target="../printerSettings/printerSettings376.bin"/></Relationships>
</file>

<file path=xl/worksheets/_rels/sheet7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80.bin"/><Relationship Id="rId7" Type="http://schemas.openxmlformats.org/officeDocument/2006/relationships/vmlDrawing" Target="../drawings/vmlDrawing2.vml"/><Relationship Id="rId2" Type="http://schemas.openxmlformats.org/officeDocument/2006/relationships/printerSettings" Target="../printerSettings/printerSettings379.bin"/><Relationship Id="rId1" Type="http://schemas.openxmlformats.org/officeDocument/2006/relationships/printerSettings" Target="../printerSettings/printerSettings378.bin"/><Relationship Id="rId6" Type="http://schemas.openxmlformats.org/officeDocument/2006/relationships/customProperty" Target="../customProperty77.bin"/><Relationship Id="rId5" Type="http://schemas.openxmlformats.org/officeDocument/2006/relationships/printerSettings" Target="../printerSettings/printerSettings382.bin"/><Relationship Id="rId4" Type="http://schemas.openxmlformats.org/officeDocument/2006/relationships/printerSettings" Target="../printerSettings/printerSettings381.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85.bin"/><Relationship Id="rId2" Type="http://schemas.openxmlformats.org/officeDocument/2006/relationships/printerSettings" Target="../printerSettings/printerSettings384.bin"/><Relationship Id="rId1" Type="http://schemas.openxmlformats.org/officeDocument/2006/relationships/printerSettings" Target="../printerSettings/printerSettings383.bin"/><Relationship Id="rId6" Type="http://schemas.openxmlformats.org/officeDocument/2006/relationships/customProperty" Target="../customProperty78.bin"/><Relationship Id="rId5" Type="http://schemas.openxmlformats.org/officeDocument/2006/relationships/printerSettings" Target="../printerSettings/printerSettings387.bin"/><Relationship Id="rId4" Type="http://schemas.openxmlformats.org/officeDocument/2006/relationships/printerSettings" Target="../printerSettings/printerSettings386.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90.bin"/><Relationship Id="rId2" Type="http://schemas.openxmlformats.org/officeDocument/2006/relationships/printerSettings" Target="../printerSettings/printerSettings389.bin"/><Relationship Id="rId1" Type="http://schemas.openxmlformats.org/officeDocument/2006/relationships/printerSettings" Target="../printerSettings/printerSettings388.bin"/><Relationship Id="rId6" Type="http://schemas.openxmlformats.org/officeDocument/2006/relationships/customProperty" Target="../customProperty79.bin"/><Relationship Id="rId5" Type="http://schemas.openxmlformats.org/officeDocument/2006/relationships/printerSettings" Target="../printerSettings/printerSettings392.bin"/><Relationship Id="rId4" Type="http://schemas.openxmlformats.org/officeDocument/2006/relationships/printerSettings" Target="../printerSettings/printerSettings39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ustomProperty" Target="../customProperty8.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95.bin"/><Relationship Id="rId2" Type="http://schemas.openxmlformats.org/officeDocument/2006/relationships/printerSettings" Target="../printerSettings/printerSettings394.bin"/><Relationship Id="rId1" Type="http://schemas.openxmlformats.org/officeDocument/2006/relationships/printerSettings" Target="../printerSettings/printerSettings393.bin"/><Relationship Id="rId6" Type="http://schemas.openxmlformats.org/officeDocument/2006/relationships/customProperty" Target="../customProperty80.bin"/><Relationship Id="rId5" Type="http://schemas.openxmlformats.org/officeDocument/2006/relationships/printerSettings" Target="../printerSettings/printerSettings397.bin"/><Relationship Id="rId4" Type="http://schemas.openxmlformats.org/officeDocument/2006/relationships/printerSettings" Target="../printerSettings/printerSettings396.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00.bin"/><Relationship Id="rId2" Type="http://schemas.openxmlformats.org/officeDocument/2006/relationships/printerSettings" Target="../printerSettings/printerSettings399.bin"/><Relationship Id="rId1" Type="http://schemas.openxmlformats.org/officeDocument/2006/relationships/printerSettings" Target="../printerSettings/printerSettings398.bin"/><Relationship Id="rId6" Type="http://schemas.openxmlformats.org/officeDocument/2006/relationships/customProperty" Target="../customProperty81.bin"/><Relationship Id="rId5" Type="http://schemas.openxmlformats.org/officeDocument/2006/relationships/printerSettings" Target="../printerSettings/printerSettings402.bin"/><Relationship Id="rId4" Type="http://schemas.openxmlformats.org/officeDocument/2006/relationships/printerSettings" Target="../printerSettings/printerSettings401.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05.bin"/><Relationship Id="rId2" Type="http://schemas.openxmlformats.org/officeDocument/2006/relationships/printerSettings" Target="../printerSettings/printerSettings404.bin"/><Relationship Id="rId1" Type="http://schemas.openxmlformats.org/officeDocument/2006/relationships/printerSettings" Target="../printerSettings/printerSettings403.bin"/><Relationship Id="rId6" Type="http://schemas.openxmlformats.org/officeDocument/2006/relationships/customProperty" Target="../customProperty82.bin"/><Relationship Id="rId5" Type="http://schemas.openxmlformats.org/officeDocument/2006/relationships/printerSettings" Target="../printerSettings/printerSettings407.bin"/><Relationship Id="rId4" Type="http://schemas.openxmlformats.org/officeDocument/2006/relationships/printerSettings" Target="../printerSettings/printerSettings406.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6" Type="http://schemas.openxmlformats.org/officeDocument/2006/relationships/customProperty" Target="../customProperty83.bin"/><Relationship Id="rId5" Type="http://schemas.openxmlformats.org/officeDocument/2006/relationships/printerSettings" Target="../printerSettings/printerSettings412.bin"/><Relationship Id="rId4" Type="http://schemas.openxmlformats.org/officeDocument/2006/relationships/printerSettings" Target="../printerSettings/printerSettings411.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415.bin"/><Relationship Id="rId2" Type="http://schemas.openxmlformats.org/officeDocument/2006/relationships/printerSettings" Target="../printerSettings/printerSettings414.bin"/><Relationship Id="rId1" Type="http://schemas.openxmlformats.org/officeDocument/2006/relationships/printerSettings" Target="../printerSettings/printerSettings413.bin"/><Relationship Id="rId6" Type="http://schemas.openxmlformats.org/officeDocument/2006/relationships/customProperty" Target="../customProperty84.bin"/><Relationship Id="rId5" Type="http://schemas.openxmlformats.org/officeDocument/2006/relationships/printerSettings" Target="../printerSettings/printerSettings417.bin"/><Relationship Id="rId4" Type="http://schemas.openxmlformats.org/officeDocument/2006/relationships/printerSettings" Target="../printerSettings/printerSettings416.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420.bin"/><Relationship Id="rId2" Type="http://schemas.openxmlformats.org/officeDocument/2006/relationships/printerSettings" Target="../printerSettings/printerSettings419.bin"/><Relationship Id="rId1" Type="http://schemas.openxmlformats.org/officeDocument/2006/relationships/printerSettings" Target="../printerSettings/printerSettings418.bin"/><Relationship Id="rId6" Type="http://schemas.openxmlformats.org/officeDocument/2006/relationships/customProperty" Target="../customProperty85.bin"/><Relationship Id="rId5" Type="http://schemas.openxmlformats.org/officeDocument/2006/relationships/printerSettings" Target="../printerSettings/printerSettings422.bin"/><Relationship Id="rId4" Type="http://schemas.openxmlformats.org/officeDocument/2006/relationships/printerSettings" Target="../printerSettings/printerSettings42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customProperty" Target="../customProperty9.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sheet1.xml><?xml version="1.0" encoding="utf-8"?>
<worksheet xmlns="http://schemas.openxmlformats.org/spreadsheetml/2006/main" xmlns:r="http://schemas.openxmlformats.org/officeDocument/2006/relationships">
  <dimension ref="A1"/>
  <sheetViews>
    <sheetView workbookViewId="0"/>
  </sheetViews>
  <sheetFormatPr defaultRowHeight="15"/>
  <sheetData/>
  <customSheetViews>
    <customSheetView guid="{60A1409A-66AA-463E-93B8-ECD35AF44482}">
      <pageMargins left="0.7" right="0.7" top="0.75" bottom="0.75" header="0.3" footer="0.3"/>
    </customSheetView>
    <customSheetView guid="{DF531E20-5321-459E-ADC3-AB7A1AE91EEB}" showPageBreaks="1">
      <pageMargins left="0.7" right="0.7" top="0.75" bottom="0.75" header="0.3" footer="0.3"/>
      <pageSetup orientation="portrait" r:id="rId1"/>
    </customSheetView>
    <customSheetView guid="{D9BAA3C6-1D9B-487C-B947-51E67F089DA8}">
      <pageMargins left="0.7" right="0.7" top="0.75" bottom="0.75" header="0.3" footer="0.3"/>
      <pageSetup orientation="portrait" r:id="rId2"/>
    </customSheetView>
    <customSheetView guid="{FE043F0F-666D-484B-8A7C-7EC2529158CA}">
      <pageMargins left="0.7" right="0.7" top="0.75" bottom="0.75" header="0.3" footer="0.3"/>
      <pageSetup orientation="portrait" r:id="rId3"/>
    </customSheetView>
  </customSheetViews>
  <pageMargins left="0.7" right="0.7" top="0.75" bottom="0.75" header="0.3" footer="0.3"/>
  <pageSetup orientation="portrait" r:id="rId4"/>
  <customProperties>
    <customPr name="_pios_id" r:id="rId5"/>
  </customProperties>
</worksheet>
</file>

<file path=xl/worksheets/sheet10.xml><?xml version="1.0" encoding="utf-8"?>
<worksheet xmlns="http://schemas.openxmlformats.org/spreadsheetml/2006/main" xmlns:r="http://schemas.openxmlformats.org/officeDocument/2006/relationships">
  <sheetPr transitionEvaluation="1" codeName="Sheet9"/>
  <dimension ref="A1:F129"/>
  <sheetViews>
    <sheetView defaultGridColor="0" colorId="22" zoomScale="75" zoomScaleNormal="75" workbookViewId="0">
      <selection activeCell="B1" sqref="B1"/>
    </sheetView>
  </sheetViews>
  <sheetFormatPr defaultColWidth="9.77734375" defaultRowHeight="15"/>
  <cols>
    <col min="1" max="1" width="4.77734375" customWidth="1"/>
    <col min="2" max="2" width="36.77734375" customWidth="1"/>
    <col min="3" max="3" width="13.77734375" customWidth="1"/>
    <col min="4" max="4" width="13.5546875" customWidth="1"/>
    <col min="5" max="5" width="29.5546875" customWidth="1"/>
    <col min="6" max="6" width="23.6640625" customWidth="1"/>
  </cols>
  <sheetData>
    <row r="1" spans="1:6" ht="15.75" thickBot="1">
      <c r="A1" s="185" t="str">
        <f>+'Data sheet'!A53</f>
        <v>Annual Report of New York American Water Company, Inc.  (f/k/a Aqua New York of Sea Cliff)                                          Year Ended  December 31, 2013</v>
      </c>
      <c r="B1" s="1067"/>
      <c r="C1" s="185"/>
      <c r="D1" s="185"/>
      <c r="E1" s="185"/>
      <c r="F1" s="185"/>
    </row>
    <row r="2" spans="1:6">
      <c r="A2" s="127"/>
      <c r="B2" s="128"/>
      <c r="C2" s="128"/>
      <c r="D2" s="128"/>
      <c r="E2" s="128"/>
      <c r="F2" s="129"/>
    </row>
    <row r="3" spans="1:6" ht="15.75">
      <c r="A3" s="130" t="s">
        <v>1528</v>
      </c>
      <c r="B3" s="131"/>
      <c r="C3" s="131"/>
      <c r="D3" s="131"/>
      <c r="E3" s="131"/>
      <c r="F3" s="132"/>
    </row>
    <row r="4" spans="1:6">
      <c r="A4" s="133"/>
      <c r="B4" s="134"/>
      <c r="C4" s="134"/>
      <c r="D4" s="134"/>
      <c r="E4" s="134"/>
      <c r="F4" s="135"/>
    </row>
    <row r="5" spans="1:6" ht="17.25" customHeight="1">
      <c r="A5" s="136"/>
      <c r="B5" s="131"/>
      <c r="C5" s="131"/>
      <c r="D5" s="131"/>
      <c r="E5" s="131"/>
      <c r="F5" s="132"/>
    </row>
    <row r="6" spans="1:6">
      <c r="A6" s="137"/>
      <c r="B6" s="861" t="s">
        <v>1529</v>
      </c>
      <c r="C6" s="862"/>
      <c r="D6" s="863" t="s">
        <v>1530</v>
      </c>
      <c r="E6" s="862"/>
      <c r="F6" s="139"/>
    </row>
    <row r="7" spans="1:6">
      <c r="A7" s="137"/>
      <c r="B7" s="861" t="s">
        <v>1531</v>
      </c>
      <c r="C7" s="864"/>
      <c r="D7" s="863" t="s">
        <v>1532</v>
      </c>
      <c r="E7" s="862"/>
      <c r="F7" s="139"/>
    </row>
    <row r="8" spans="1:6">
      <c r="A8" s="137"/>
      <c r="B8" s="861" t="s">
        <v>1533</v>
      </c>
      <c r="C8" s="864"/>
      <c r="D8" s="863" t="s">
        <v>1534</v>
      </c>
      <c r="E8" s="862"/>
      <c r="F8" s="139"/>
    </row>
    <row r="9" spans="1:6">
      <c r="A9" s="137"/>
      <c r="B9" s="861" t="s">
        <v>1535</v>
      </c>
      <c r="C9" s="864"/>
      <c r="D9" s="863" t="s">
        <v>1536</v>
      </c>
      <c r="E9" s="862"/>
      <c r="F9" s="139"/>
    </row>
    <row r="10" spans="1:6">
      <c r="A10" s="137"/>
      <c r="B10" s="861" t="s">
        <v>1942</v>
      </c>
      <c r="C10" s="864"/>
      <c r="D10" s="863" t="s">
        <v>1943</v>
      </c>
      <c r="E10" s="862"/>
      <c r="F10" s="139"/>
    </row>
    <row r="11" spans="1:6">
      <c r="A11" s="137"/>
      <c r="B11" s="861" t="s">
        <v>1255</v>
      </c>
      <c r="C11" s="864"/>
      <c r="D11" s="863" t="s">
        <v>1256</v>
      </c>
      <c r="E11" s="862"/>
      <c r="F11" s="139"/>
    </row>
    <row r="12" spans="1:6">
      <c r="A12" s="137"/>
      <c r="B12" s="861" t="s">
        <v>1257</v>
      </c>
      <c r="C12" s="864"/>
      <c r="D12" s="863" t="s">
        <v>1258</v>
      </c>
      <c r="E12" s="862"/>
      <c r="F12" s="139"/>
    </row>
    <row r="13" spans="1:6">
      <c r="A13" s="137"/>
      <c r="B13" s="861" t="s">
        <v>3256</v>
      </c>
      <c r="C13" s="864"/>
      <c r="D13" s="863" t="s">
        <v>3257</v>
      </c>
      <c r="E13" s="862"/>
      <c r="F13" s="139"/>
    </row>
    <row r="14" spans="1:6">
      <c r="A14" s="137"/>
      <c r="B14" s="861" t="s">
        <v>3258</v>
      </c>
      <c r="C14" s="864"/>
      <c r="D14" s="863" t="s">
        <v>1007</v>
      </c>
      <c r="E14" s="862"/>
      <c r="F14" s="139"/>
    </row>
    <row r="15" spans="1:6">
      <c r="A15" s="137"/>
      <c r="B15" s="861" t="s">
        <v>3000</v>
      </c>
      <c r="C15" s="864"/>
      <c r="D15" s="863" t="s">
        <v>2632</v>
      </c>
      <c r="E15" s="862"/>
      <c r="F15" s="139"/>
    </row>
    <row r="16" spans="1:6">
      <c r="A16" s="137"/>
      <c r="B16" s="861" t="s">
        <v>1944</v>
      </c>
      <c r="C16" s="864"/>
      <c r="D16" s="863" t="s">
        <v>1945</v>
      </c>
      <c r="E16" s="862"/>
      <c r="F16" s="139"/>
    </row>
    <row r="17" spans="1:6">
      <c r="A17" s="136"/>
      <c r="B17" s="861" t="s">
        <v>1946</v>
      </c>
      <c r="C17" s="864"/>
      <c r="D17" s="863" t="s">
        <v>2431</v>
      </c>
      <c r="E17" s="862"/>
      <c r="F17" s="139"/>
    </row>
    <row r="18" spans="1:6">
      <c r="A18" s="136"/>
      <c r="B18" s="861" t="s">
        <v>1177</v>
      </c>
      <c r="C18" s="864"/>
      <c r="D18" s="863" t="s">
        <v>2432</v>
      </c>
      <c r="E18" s="862"/>
      <c r="F18" s="139"/>
    </row>
    <row r="19" spans="1:6">
      <c r="A19" s="136"/>
      <c r="B19" s="861" t="s">
        <v>2433</v>
      </c>
      <c r="C19" s="864"/>
      <c r="D19" s="863" t="s">
        <v>1856</v>
      </c>
      <c r="E19" s="862"/>
      <c r="F19" s="139"/>
    </row>
    <row r="20" spans="1:6">
      <c r="A20" s="137"/>
      <c r="B20" s="861" t="s">
        <v>1857</v>
      </c>
      <c r="C20" s="864"/>
      <c r="D20" s="863" t="s">
        <v>1008</v>
      </c>
      <c r="E20" s="862"/>
      <c r="F20" s="139"/>
    </row>
    <row r="21" spans="1:6">
      <c r="A21" s="137"/>
      <c r="B21" s="861" t="s">
        <v>1009</v>
      </c>
      <c r="C21" s="864"/>
      <c r="D21" s="863" t="s">
        <v>1010</v>
      </c>
      <c r="E21" s="862"/>
      <c r="F21" s="139"/>
    </row>
    <row r="22" spans="1:6">
      <c r="A22" s="137"/>
      <c r="B22" s="861" t="s">
        <v>3135</v>
      </c>
      <c r="C22" s="864"/>
      <c r="D22" s="863" t="s">
        <v>3794</v>
      </c>
      <c r="E22" s="862"/>
      <c r="F22" s="139"/>
    </row>
    <row r="23" spans="1:6">
      <c r="A23" s="137"/>
      <c r="B23" s="861" t="s">
        <v>3795</v>
      </c>
      <c r="C23" s="864"/>
      <c r="D23" s="863" t="s">
        <v>3796</v>
      </c>
      <c r="E23" s="862"/>
      <c r="F23" s="139"/>
    </row>
    <row r="24" spans="1:6">
      <c r="A24" s="137"/>
      <c r="B24" s="861" t="s">
        <v>3797</v>
      </c>
      <c r="C24" s="864"/>
      <c r="D24" s="863" t="s">
        <v>3623</v>
      </c>
      <c r="E24" s="862"/>
      <c r="F24" s="139"/>
    </row>
    <row r="25" spans="1:6">
      <c r="A25" s="137"/>
      <c r="B25" s="861" t="s">
        <v>3624</v>
      </c>
      <c r="C25" s="864"/>
      <c r="D25" s="863" t="s">
        <v>1640</v>
      </c>
      <c r="E25" s="862"/>
      <c r="F25" s="139"/>
    </row>
    <row r="26" spans="1:6">
      <c r="A26" s="137"/>
      <c r="B26" s="861" t="s">
        <v>1641</v>
      </c>
      <c r="C26" s="864"/>
      <c r="D26" s="863" t="s">
        <v>587</v>
      </c>
      <c r="E26" s="862"/>
      <c r="F26" s="139"/>
    </row>
    <row r="27" spans="1:6">
      <c r="A27" s="141"/>
      <c r="B27" s="865"/>
      <c r="C27" s="866"/>
      <c r="D27" s="867"/>
      <c r="E27" s="867"/>
      <c r="F27" s="144"/>
    </row>
    <row r="28" spans="1:6">
      <c r="A28" s="137"/>
      <c r="B28" s="863" t="s">
        <v>1520</v>
      </c>
      <c r="C28" s="868"/>
      <c r="D28" s="863" t="s">
        <v>1521</v>
      </c>
      <c r="E28" s="869"/>
      <c r="F28" s="870" t="s">
        <v>1522</v>
      </c>
    </row>
    <row r="29" spans="1:6">
      <c r="A29" s="137"/>
      <c r="B29" s="863" t="s">
        <v>1523</v>
      </c>
      <c r="C29" s="868"/>
      <c r="D29" s="863" t="s">
        <v>1524</v>
      </c>
      <c r="E29" s="869"/>
      <c r="F29" s="870" t="s">
        <v>3723</v>
      </c>
    </row>
    <row r="30" spans="1:6">
      <c r="A30" s="137"/>
      <c r="B30" s="863"/>
      <c r="C30" s="868"/>
      <c r="D30" s="863" t="s">
        <v>1420</v>
      </c>
      <c r="E30" s="869"/>
      <c r="F30" s="870"/>
    </row>
    <row r="31" spans="1:6">
      <c r="A31" s="137"/>
      <c r="B31" s="863"/>
      <c r="C31" s="868"/>
      <c r="D31" s="863" t="s">
        <v>1421</v>
      </c>
      <c r="E31" s="869"/>
      <c r="F31" s="2648">
        <v>41395</v>
      </c>
    </row>
    <row r="32" spans="1:6">
      <c r="A32" s="137"/>
      <c r="B32" s="863"/>
      <c r="C32" s="868"/>
      <c r="D32" s="863" t="s">
        <v>1422</v>
      </c>
      <c r="E32" s="868"/>
      <c r="F32" s="871" t="s">
        <v>4098</v>
      </c>
    </row>
    <row r="33" spans="1:6">
      <c r="A33" s="137"/>
      <c r="B33" s="863" t="s">
        <v>4099</v>
      </c>
      <c r="C33" s="868"/>
      <c r="D33" s="863" t="s">
        <v>1423</v>
      </c>
      <c r="E33" s="2649">
        <v>225000</v>
      </c>
      <c r="F33" s="2650" t="s">
        <v>4100</v>
      </c>
    </row>
    <row r="34" spans="1:6">
      <c r="A34" s="141"/>
      <c r="B34" s="867"/>
      <c r="C34" s="872"/>
      <c r="D34" s="866" t="s">
        <v>1424</v>
      </c>
      <c r="E34" s="2651">
        <v>225000</v>
      </c>
      <c r="F34" s="873"/>
    </row>
    <row r="35" spans="1:6">
      <c r="A35" s="145"/>
      <c r="B35" s="131"/>
      <c r="C35" s="146" t="s">
        <v>1910</v>
      </c>
      <c r="D35" s="131"/>
      <c r="E35" s="131"/>
      <c r="F35" s="132"/>
    </row>
    <row r="36" spans="1:6">
      <c r="A36" s="256" t="s">
        <v>2263</v>
      </c>
      <c r="B36" s="163"/>
      <c r="C36" s="860" t="s">
        <v>1911</v>
      </c>
      <c r="D36" s="147"/>
      <c r="E36" s="147"/>
      <c r="F36" s="148"/>
    </row>
    <row r="37" spans="1:6">
      <c r="A37" s="256" t="s">
        <v>2286</v>
      </c>
      <c r="B37" s="163" t="s">
        <v>3840</v>
      </c>
      <c r="C37" s="318" t="s">
        <v>2285</v>
      </c>
      <c r="D37" s="804" t="s">
        <v>3841</v>
      </c>
      <c r="E37" s="2468" t="s">
        <v>3842</v>
      </c>
      <c r="F37" s="290"/>
    </row>
    <row r="38" spans="1:6">
      <c r="A38" s="145"/>
      <c r="B38" s="163" t="s">
        <v>3843</v>
      </c>
      <c r="C38" s="318" t="s">
        <v>3844</v>
      </c>
      <c r="D38" s="804" t="s">
        <v>1136</v>
      </c>
      <c r="E38" s="2468" t="s">
        <v>1136</v>
      </c>
      <c r="F38" s="290" t="s">
        <v>2204</v>
      </c>
    </row>
    <row r="39" spans="1:6">
      <c r="A39" s="153"/>
      <c r="B39" s="858" t="s">
        <v>3845</v>
      </c>
      <c r="C39" s="320" t="s">
        <v>3378</v>
      </c>
      <c r="D39" s="813" t="s">
        <v>3379</v>
      </c>
      <c r="E39" s="327" t="s">
        <v>3380</v>
      </c>
      <c r="F39" s="288" t="s">
        <v>189</v>
      </c>
    </row>
    <row r="40" spans="1:6">
      <c r="A40" s="257" t="s">
        <v>3685</v>
      </c>
      <c r="B40" s="858" t="s">
        <v>3846</v>
      </c>
      <c r="C40" s="2612">
        <v>225000</v>
      </c>
      <c r="D40" s="2613">
        <v>225000</v>
      </c>
      <c r="E40" s="147"/>
      <c r="F40" s="158"/>
    </row>
    <row r="41" spans="1:6">
      <c r="A41" s="257" t="s">
        <v>3686</v>
      </c>
      <c r="B41" s="858" t="s">
        <v>3847</v>
      </c>
      <c r="C41" s="2612"/>
      <c r="D41" s="2613"/>
      <c r="E41" s="147"/>
      <c r="F41" s="158"/>
    </row>
    <row r="42" spans="1:6">
      <c r="A42" s="256" t="s">
        <v>3687</v>
      </c>
      <c r="B42" s="163" t="s">
        <v>1417</v>
      </c>
      <c r="C42" s="2614"/>
      <c r="D42" s="2615"/>
      <c r="E42" s="149"/>
      <c r="F42" s="152"/>
    </row>
    <row r="43" spans="1:6">
      <c r="A43" s="159"/>
      <c r="B43" s="147" t="s">
        <v>1418</v>
      </c>
      <c r="C43" s="2612">
        <v>225000</v>
      </c>
      <c r="D43" s="2613">
        <v>225000</v>
      </c>
      <c r="E43" s="147"/>
      <c r="F43" s="158"/>
    </row>
    <row r="44" spans="1:6" ht="20.100000000000001" customHeight="1">
      <c r="A44" s="256" t="s">
        <v>3688</v>
      </c>
      <c r="B44" s="149"/>
      <c r="C44" s="150"/>
      <c r="D44" s="151"/>
      <c r="E44" s="149"/>
      <c r="F44" s="152"/>
    </row>
    <row r="45" spans="1:6" ht="20.100000000000001" customHeight="1">
      <c r="A45" s="256" t="s">
        <v>3689</v>
      </c>
      <c r="B45" s="149" t="s">
        <v>4086</v>
      </c>
      <c r="C45" s="150"/>
      <c r="D45" s="151"/>
      <c r="E45" s="149"/>
      <c r="F45" s="152"/>
    </row>
    <row r="46" spans="1:6" ht="20.100000000000001" customHeight="1">
      <c r="A46" s="256" t="s">
        <v>3690</v>
      </c>
      <c r="B46" s="149" t="s">
        <v>4087</v>
      </c>
      <c r="C46" s="150"/>
      <c r="D46" s="151"/>
      <c r="E46" s="149"/>
      <c r="F46" s="152"/>
    </row>
    <row r="47" spans="1:6" ht="20.100000000000001" customHeight="1">
      <c r="A47" s="256" t="s">
        <v>3691</v>
      </c>
      <c r="B47" s="149" t="s">
        <v>4088</v>
      </c>
      <c r="C47" s="150"/>
      <c r="D47" s="151"/>
      <c r="E47" s="149"/>
      <c r="F47" s="152"/>
    </row>
    <row r="48" spans="1:6" ht="20.100000000000001" customHeight="1">
      <c r="A48" s="256" t="s">
        <v>3692</v>
      </c>
      <c r="B48" s="149"/>
      <c r="C48" s="160"/>
      <c r="D48" s="161"/>
      <c r="E48" s="131"/>
      <c r="F48" s="162"/>
    </row>
    <row r="49" spans="1:6" ht="20.100000000000001" customHeight="1">
      <c r="A49" s="256" t="s">
        <v>3693</v>
      </c>
      <c r="B49" s="149"/>
      <c r="C49" s="150"/>
      <c r="D49" s="151"/>
      <c r="E49" s="149"/>
      <c r="F49" s="152"/>
    </row>
    <row r="50" spans="1:6" ht="20.100000000000001" customHeight="1">
      <c r="A50" s="256" t="s">
        <v>3694</v>
      </c>
      <c r="B50" s="149" t="s">
        <v>4237</v>
      </c>
      <c r="C50" s="150"/>
      <c r="D50" s="151"/>
      <c r="E50" s="149"/>
      <c r="F50" s="152"/>
    </row>
    <row r="51" spans="1:6" ht="20.100000000000001" customHeight="1">
      <c r="A51" s="256" t="s">
        <v>3695</v>
      </c>
      <c r="B51" s="149"/>
      <c r="C51" s="150"/>
      <c r="D51" s="151"/>
      <c r="E51" s="149"/>
      <c r="F51" s="152"/>
    </row>
    <row r="52" spans="1:6" ht="20.100000000000001" customHeight="1">
      <c r="A52" s="256" t="s">
        <v>3696</v>
      </c>
      <c r="B52" s="149"/>
      <c r="C52" s="150"/>
      <c r="D52" s="151"/>
      <c r="E52" s="149"/>
      <c r="F52" s="152"/>
    </row>
    <row r="53" spans="1:6" ht="20.100000000000001" customHeight="1">
      <c r="A53" s="256" t="s">
        <v>3697</v>
      </c>
      <c r="B53" s="163"/>
      <c r="C53" s="150"/>
      <c r="D53" s="151"/>
      <c r="E53" s="149"/>
      <c r="F53" s="152"/>
    </row>
    <row r="54" spans="1:6" ht="20.100000000000001" customHeight="1">
      <c r="A54" s="256" t="s">
        <v>3698</v>
      </c>
      <c r="B54" s="163"/>
      <c r="C54" s="150"/>
      <c r="D54" s="151"/>
      <c r="E54" s="149"/>
      <c r="F54" s="152"/>
    </row>
    <row r="55" spans="1:6" ht="20.100000000000001" customHeight="1" thickBot="1">
      <c r="A55" s="271" t="s">
        <v>3699</v>
      </c>
      <c r="B55" s="165"/>
      <c r="C55" s="166"/>
      <c r="D55" s="167"/>
      <c r="E55" s="168"/>
      <c r="F55" s="169"/>
    </row>
    <row r="56" spans="1:6">
      <c r="A56" s="60" t="s">
        <v>110</v>
      </c>
      <c r="B56" s="163"/>
      <c r="C56" s="149"/>
      <c r="D56" s="149"/>
      <c r="E56" s="149"/>
      <c r="F56" s="149"/>
    </row>
    <row r="57" spans="1:6">
      <c r="A57" s="131" t="s">
        <v>1419</v>
      </c>
      <c r="B57" s="131"/>
      <c r="C57" s="131"/>
      <c r="D57" s="131"/>
      <c r="E57" s="131"/>
      <c r="F57" s="131"/>
    </row>
    <row r="58" spans="1:6">
      <c r="A58" s="131"/>
      <c r="B58" s="131"/>
      <c r="C58" s="131"/>
      <c r="D58" s="131"/>
      <c r="E58" s="131"/>
      <c r="F58" s="131"/>
    </row>
    <row r="59" spans="1:6">
      <c r="A59" s="131"/>
      <c r="B59" s="131"/>
      <c r="C59" s="131"/>
      <c r="D59" s="131"/>
      <c r="E59" s="131"/>
      <c r="F59" s="131"/>
    </row>
    <row r="60" spans="1:6" ht="15.75" thickBot="1">
      <c r="A60" s="131" t="str">
        <f>'Data sheet'!A53</f>
        <v>Annual Report of New York American Water Company, Inc.  (f/k/a Aqua New York of Sea Cliff)                                          Year Ended  December 31, 2013</v>
      </c>
      <c r="B60" s="131"/>
      <c r="C60" s="131"/>
      <c r="D60" s="131"/>
      <c r="E60" s="131"/>
      <c r="F60" s="131"/>
    </row>
    <row r="61" spans="1:6">
      <c r="A61" s="127"/>
      <c r="B61" s="128"/>
      <c r="C61" s="128"/>
      <c r="D61" s="128"/>
      <c r="E61" s="128"/>
      <c r="F61" s="129"/>
    </row>
    <row r="62" spans="1:6" ht="15.75">
      <c r="A62" s="130" t="s">
        <v>2854</v>
      </c>
      <c r="B62" s="131"/>
      <c r="C62" s="131"/>
      <c r="D62" s="131"/>
      <c r="E62" s="131"/>
      <c r="F62" s="132"/>
    </row>
    <row r="63" spans="1:6">
      <c r="A63" s="133"/>
      <c r="B63" s="134"/>
      <c r="C63" s="134"/>
      <c r="D63" s="134"/>
      <c r="E63" s="134"/>
      <c r="F63" s="135"/>
    </row>
    <row r="64" spans="1:6">
      <c r="A64" s="256" t="s">
        <v>2263</v>
      </c>
      <c r="B64" s="276" t="s">
        <v>3840</v>
      </c>
      <c r="C64" s="318" t="s">
        <v>2285</v>
      </c>
      <c r="D64" s="804" t="s">
        <v>3841</v>
      </c>
      <c r="E64" s="276" t="s">
        <v>3842</v>
      </c>
      <c r="F64" s="290"/>
    </row>
    <row r="65" spans="1:6">
      <c r="A65" s="256" t="s">
        <v>2286</v>
      </c>
      <c r="B65" s="276" t="s">
        <v>3843</v>
      </c>
      <c r="C65" s="318" t="s">
        <v>3844</v>
      </c>
      <c r="D65" s="804" t="s">
        <v>1136</v>
      </c>
      <c r="E65" s="276" t="s">
        <v>1136</v>
      </c>
      <c r="F65" s="290" t="s">
        <v>2204</v>
      </c>
    </row>
    <row r="66" spans="1:6">
      <c r="A66" s="153"/>
      <c r="B66" s="327" t="s">
        <v>3845</v>
      </c>
      <c r="C66" s="320" t="s">
        <v>3378</v>
      </c>
      <c r="D66" s="813" t="s">
        <v>3379</v>
      </c>
      <c r="E66" s="327" t="s">
        <v>3380</v>
      </c>
      <c r="F66" s="288" t="s">
        <v>189</v>
      </c>
    </row>
    <row r="67" spans="1:6" ht="20.100000000000001" customHeight="1">
      <c r="A67" s="256" t="s">
        <v>3700</v>
      </c>
      <c r="B67" s="149"/>
      <c r="C67" s="150"/>
      <c r="D67" s="151"/>
      <c r="E67" s="149"/>
      <c r="F67" s="152"/>
    </row>
    <row r="68" spans="1:6" ht="20.100000000000001" customHeight="1">
      <c r="A68" s="256" t="s">
        <v>3701</v>
      </c>
      <c r="B68" s="149"/>
      <c r="C68" s="150"/>
      <c r="D68" s="151"/>
      <c r="E68" s="149"/>
      <c r="F68" s="152"/>
    </row>
    <row r="69" spans="1:6" ht="20.100000000000001" customHeight="1">
      <c r="A69" s="256" t="s">
        <v>3702</v>
      </c>
      <c r="B69" s="149"/>
      <c r="C69" s="150"/>
      <c r="D69" s="151"/>
      <c r="E69" s="149"/>
      <c r="F69" s="152"/>
    </row>
    <row r="70" spans="1:6" ht="20.100000000000001" customHeight="1">
      <c r="A70" s="256" t="s">
        <v>3703</v>
      </c>
      <c r="B70" s="149"/>
      <c r="C70" s="150"/>
      <c r="D70" s="151"/>
      <c r="E70" s="149"/>
      <c r="F70" s="152"/>
    </row>
    <row r="71" spans="1:6" ht="20.100000000000001" customHeight="1">
      <c r="A71" s="256" t="s">
        <v>3704</v>
      </c>
      <c r="B71" s="149"/>
      <c r="C71" s="150"/>
      <c r="D71" s="151"/>
      <c r="E71" s="149"/>
      <c r="F71" s="152"/>
    </row>
    <row r="72" spans="1:6" ht="20.100000000000001" customHeight="1">
      <c r="A72" s="256" t="s">
        <v>3705</v>
      </c>
      <c r="B72" s="149"/>
      <c r="C72" s="150"/>
      <c r="D72" s="151"/>
      <c r="E72" s="149"/>
      <c r="F72" s="152"/>
    </row>
    <row r="73" spans="1:6" ht="20.100000000000001" customHeight="1">
      <c r="A73" s="256" t="s">
        <v>3706</v>
      </c>
      <c r="B73" s="149"/>
      <c r="C73" s="150"/>
      <c r="D73" s="151"/>
      <c r="E73" s="149"/>
      <c r="F73" s="152"/>
    </row>
    <row r="74" spans="1:6" ht="20.100000000000001" customHeight="1">
      <c r="A74" s="256" t="s">
        <v>2855</v>
      </c>
      <c r="B74" s="149"/>
      <c r="C74" s="150"/>
      <c r="D74" s="151"/>
      <c r="E74" s="149"/>
      <c r="F74" s="152"/>
    </row>
    <row r="75" spans="1:6" ht="20.100000000000001" customHeight="1">
      <c r="A75" s="256" t="s">
        <v>2856</v>
      </c>
      <c r="B75" s="149"/>
      <c r="C75" s="160"/>
      <c r="D75" s="161"/>
      <c r="E75" s="131"/>
      <c r="F75" s="162"/>
    </row>
    <row r="76" spans="1:6" ht="20.100000000000001" customHeight="1">
      <c r="A76" s="256" t="s">
        <v>2857</v>
      </c>
      <c r="B76" s="149"/>
      <c r="C76" s="150"/>
      <c r="D76" s="151"/>
      <c r="E76" s="149"/>
      <c r="F76" s="152"/>
    </row>
    <row r="77" spans="1:6" ht="20.100000000000001" customHeight="1">
      <c r="A77" s="256" t="s">
        <v>2858</v>
      </c>
      <c r="B77" s="149"/>
      <c r="C77" s="150"/>
      <c r="D77" s="151"/>
      <c r="E77" s="149"/>
      <c r="F77" s="152"/>
    </row>
    <row r="78" spans="1:6" ht="20.100000000000001" customHeight="1">
      <c r="A78" s="256" t="s">
        <v>2859</v>
      </c>
      <c r="B78" s="149"/>
      <c r="C78" s="150"/>
      <c r="D78" s="151"/>
      <c r="E78" s="149"/>
      <c r="F78" s="152"/>
    </row>
    <row r="79" spans="1:6" ht="20.100000000000001" customHeight="1">
      <c r="A79" s="256" t="s">
        <v>2860</v>
      </c>
      <c r="B79" s="149"/>
      <c r="C79" s="150"/>
      <c r="D79" s="151"/>
      <c r="E79" s="149"/>
      <c r="F79" s="152"/>
    </row>
    <row r="80" spans="1:6" ht="20.100000000000001" customHeight="1">
      <c r="A80" s="256" t="s">
        <v>2861</v>
      </c>
      <c r="B80" s="149"/>
      <c r="C80" s="150"/>
      <c r="D80" s="151"/>
      <c r="E80" s="149"/>
      <c r="F80" s="152"/>
    </row>
    <row r="81" spans="1:6" ht="20.100000000000001" customHeight="1">
      <c r="A81" s="256" t="s">
        <v>2862</v>
      </c>
      <c r="B81" s="149"/>
      <c r="C81" s="150"/>
      <c r="D81" s="151"/>
      <c r="E81" s="149"/>
      <c r="F81" s="152"/>
    </row>
    <row r="82" spans="1:6" ht="20.100000000000001" customHeight="1">
      <c r="A82" s="256" t="s">
        <v>2863</v>
      </c>
      <c r="B82" s="149"/>
      <c r="C82" s="150"/>
      <c r="D82" s="151"/>
      <c r="E82" s="149"/>
      <c r="F82" s="152"/>
    </row>
    <row r="83" spans="1:6" ht="20.100000000000001" customHeight="1">
      <c r="A83" s="256" t="s">
        <v>2864</v>
      </c>
      <c r="B83" s="149"/>
      <c r="C83" s="150"/>
      <c r="D83" s="151"/>
      <c r="E83" s="149"/>
      <c r="F83" s="152"/>
    </row>
    <row r="84" spans="1:6" ht="20.100000000000001" customHeight="1">
      <c r="A84" s="256" t="s">
        <v>2865</v>
      </c>
      <c r="B84" s="149"/>
      <c r="C84" s="150"/>
      <c r="D84" s="151"/>
      <c r="E84" s="149"/>
      <c r="F84" s="152"/>
    </row>
    <row r="85" spans="1:6" ht="20.100000000000001" customHeight="1">
      <c r="A85" s="256" t="s">
        <v>2866</v>
      </c>
      <c r="B85" s="149"/>
      <c r="C85" s="150"/>
      <c r="D85" s="151"/>
      <c r="E85" s="149"/>
      <c r="F85" s="152"/>
    </row>
    <row r="86" spans="1:6" ht="20.100000000000001" customHeight="1">
      <c r="A86" s="256" t="s">
        <v>2867</v>
      </c>
      <c r="B86" s="149"/>
      <c r="C86" s="150"/>
      <c r="D86" s="151"/>
      <c r="E86" s="149"/>
      <c r="F86" s="152"/>
    </row>
    <row r="87" spans="1:6" ht="20.100000000000001" customHeight="1">
      <c r="A87" s="256" t="s">
        <v>2868</v>
      </c>
      <c r="B87" s="149"/>
      <c r="C87" s="150"/>
      <c r="D87" s="151"/>
      <c r="E87" s="149"/>
      <c r="F87" s="152"/>
    </row>
    <row r="88" spans="1:6" ht="20.100000000000001" customHeight="1">
      <c r="A88" s="256" t="s">
        <v>2869</v>
      </c>
      <c r="B88" s="149"/>
      <c r="C88" s="150"/>
      <c r="D88" s="151"/>
      <c r="E88" s="149"/>
      <c r="F88" s="152"/>
    </row>
    <row r="89" spans="1:6" ht="20.100000000000001" customHeight="1">
      <c r="A89" s="256" t="s">
        <v>2870</v>
      </c>
      <c r="B89" s="149"/>
      <c r="C89" s="150"/>
      <c r="D89" s="151"/>
      <c r="E89" s="149"/>
      <c r="F89" s="152"/>
    </row>
    <row r="90" spans="1:6" ht="20.100000000000001" customHeight="1">
      <c r="A90" s="256" t="s">
        <v>2871</v>
      </c>
      <c r="B90" s="149"/>
      <c r="C90" s="150"/>
      <c r="D90" s="151"/>
      <c r="E90" s="149"/>
      <c r="F90" s="152"/>
    </row>
    <row r="91" spans="1:6" ht="20.100000000000001" customHeight="1">
      <c r="A91" s="256" t="s">
        <v>2872</v>
      </c>
      <c r="B91" s="149"/>
      <c r="C91" s="150"/>
      <c r="D91" s="151"/>
      <c r="E91" s="149"/>
      <c r="F91" s="152"/>
    </row>
    <row r="92" spans="1:6" ht="20.100000000000001" customHeight="1">
      <c r="A92" s="256" t="s">
        <v>2873</v>
      </c>
      <c r="B92" s="149"/>
      <c r="C92" s="150"/>
      <c r="D92" s="151"/>
      <c r="E92" s="149"/>
      <c r="F92" s="152"/>
    </row>
    <row r="93" spans="1:6" ht="20.100000000000001" customHeight="1">
      <c r="A93" s="256" t="s">
        <v>2874</v>
      </c>
      <c r="B93" s="149"/>
      <c r="C93" s="150"/>
      <c r="D93" s="151"/>
      <c r="E93" s="149"/>
      <c r="F93" s="152"/>
    </row>
    <row r="94" spans="1:6" ht="20.100000000000001" customHeight="1">
      <c r="A94" s="256" t="s">
        <v>2875</v>
      </c>
      <c r="B94" s="149"/>
      <c r="C94" s="150"/>
      <c r="D94" s="151"/>
      <c r="E94" s="149"/>
      <c r="F94" s="152"/>
    </row>
    <row r="95" spans="1:6" ht="20.100000000000001" customHeight="1">
      <c r="A95" s="256" t="s">
        <v>2876</v>
      </c>
      <c r="B95" s="149"/>
      <c r="C95" s="150"/>
      <c r="D95" s="151"/>
      <c r="E95" s="149"/>
      <c r="F95" s="152"/>
    </row>
    <row r="96" spans="1:6" ht="20.100000000000001" customHeight="1">
      <c r="A96" s="256" t="s">
        <v>2877</v>
      </c>
      <c r="B96" s="149"/>
      <c r="C96" s="150"/>
      <c r="D96" s="151"/>
      <c r="E96" s="149"/>
      <c r="F96" s="152"/>
    </row>
    <row r="97" spans="1:6" ht="20.100000000000001" customHeight="1">
      <c r="A97" s="256" t="s">
        <v>2878</v>
      </c>
      <c r="B97" s="149"/>
      <c r="C97" s="150"/>
      <c r="D97" s="151"/>
      <c r="E97" s="149"/>
      <c r="F97" s="152"/>
    </row>
    <row r="98" spans="1:6" ht="20.100000000000001" customHeight="1">
      <c r="A98" s="256" t="s">
        <v>2879</v>
      </c>
      <c r="B98" s="149"/>
      <c r="C98" s="150"/>
      <c r="D98" s="151"/>
      <c r="E98" s="149"/>
      <c r="F98" s="152"/>
    </row>
    <row r="99" spans="1:6" ht="20.100000000000001" customHeight="1">
      <c r="A99" s="256" t="s">
        <v>2880</v>
      </c>
      <c r="B99" s="149"/>
      <c r="C99" s="150"/>
      <c r="D99" s="151"/>
      <c r="E99" s="149"/>
      <c r="F99" s="152"/>
    </row>
    <row r="100" spans="1:6" ht="20.100000000000001" customHeight="1">
      <c r="A100" s="256" t="s">
        <v>2881</v>
      </c>
      <c r="B100" s="149"/>
      <c r="C100" s="150"/>
      <c r="D100" s="151"/>
      <c r="E100" s="149"/>
      <c r="F100" s="152"/>
    </row>
    <row r="101" spans="1:6" ht="20.100000000000001" customHeight="1">
      <c r="A101" s="257" t="s">
        <v>2882</v>
      </c>
      <c r="B101" s="147"/>
      <c r="C101" s="156"/>
      <c r="D101" s="157"/>
      <c r="E101" s="147"/>
      <c r="F101" s="158"/>
    </row>
    <row r="102" spans="1:6">
      <c r="A102" s="59"/>
      <c r="B102" s="60"/>
      <c r="C102" s="60"/>
      <c r="D102" s="60"/>
      <c r="E102" s="60"/>
      <c r="F102" s="61"/>
    </row>
    <row r="103" spans="1:6">
      <c r="A103" s="59"/>
      <c r="B103" s="60"/>
      <c r="C103" s="60"/>
      <c r="D103" s="60"/>
      <c r="E103" s="60"/>
      <c r="F103" s="61"/>
    </row>
    <row r="104" spans="1:6">
      <c r="A104" s="59"/>
      <c r="B104" s="60"/>
      <c r="C104" s="60"/>
      <c r="D104" s="60"/>
      <c r="E104" s="60"/>
      <c r="F104" s="61"/>
    </row>
    <row r="105" spans="1:6">
      <c r="A105" s="59"/>
      <c r="B105" s="60"/>
      <c r="C105" s="60"/>
      <c r="D105" s="60"/>
      <c r="E105" s="60"/>
      <c r="F105" s="61"/>
    </row>
    <row r="106" spans="1:6">
      <c r="A106" s="59"/>
      <c r="B106" s="60"/>
      <c r="C106" s="60"/>
      <c r="D106" s="60"/>
      <c r="E106" s="60"/>
      <c r="F106" s="61"/>
    </row>
    <row r="107" spans="1:6">
      <c r="A107" s="59"/>
      <c r="B107" s="60"/>
      <c r="C107" s="60"/>
      <c r="D107" s="60"/>
      <c r="E107" s="60"/>
      <c r="F107" s="61"/>
    </row>
    <row r="108" spans="1:6">
      <c r="A108" s="59"/>
      <c r="B108" s="60"/>
      <c r="C108" s="60"/>
      <c r="D108" s="60"/>
      <c r="E108" s="60"/>
      <c r="F108" s="61"/>
    </row>
    <row r="109" spans="1:6">
      <c r="A109" s="59"/>
      <c r="B109" s="60"/>
      <c r="C109" s="60"/>
      <c r="D109" s="60"/>
      <c r="E109" s="60"/>
      <c r="F109" s="61"/>
    </row>
    <row r="110" spans="1:6">
      <c r="A110" s="59"/>
      <c r="B110" s="60"/>
      <c r="C110" s="60"/>
      <c r="D110" s="60"/>
      <c r="E110" s="60"/>
      <c r="F110" s="61"/>
    </row>
    <row r="111" spans="1:6">
      <c r="A111" s="59"/>
      <c r="B111" s="60"/>
      <c r="C111" s="60"/>
      <c r="D111" s="60"/>
      <c r="E111" s="60"/>
      <c r="F111" s="61"/>
    </row>
    <row r="112" spans="1:6">
      <c r="A112" s="59"/>
      <c r="B112" s="60"/>
      <c r="C112" s="60"/>
      <c r="D112" s="60"/>
      <c r="E112" s="60"/>
      <c r="F112" s="61"/>
    </row>
    <row r="113" spans="1:6" ht="15.75" thickBot="1">
      <c r="A113" s="126"/>
      <c r="B113" s="86"/>
      <c r="C113" s="86"/>
      <c r="D113" s="86"/>
      <c r="E113" s="86"/>
      <c r="F113" s="89"/>
    </row>
    <row r="114" spans="1:6">
      <c r="A114" s="60"/>
      <c r="B114" s="60"/>
      <c r="C114" s="60"/>
      <c r="D114" s="60"/>
      <c r="E114" s="60"/>
      <c r="F114" s="60" t="s">
        <v>110</v>
      </c>
    </row>
    <row r="115" spans="1:6">
      <c r="A115" s="90" t="s">
        <v>2883</v>
      </c>
      <c r="B115" s="90"/>
      <c r="C115" s="90"/>
      <c r="D115" s="90"/>
      <c r="E115" s="90"/>
      <c r="F115" s="90"/>
    </row>
    <row r="116" spans="1:6">
      <c r="A116" s="90"/>
      <c r="B116" s="90"/>
      <c r="C116" s="90"/>
      <c r="D116" s="90"/>
      <c r="E116" s="90"/>
      <c r="F116" s="90"/>
    </row>
    <row r="117" spans="1:6">
      <c r="A117" s="90"/>
      <c r="B117" s="90"/>
      <c r="C117" s="90"/>
      <c r="D117" s="90"/>
      <c r="E117" s="90"/>
      <c r="F117" s="90"/>
    </row>
    <row r="118" spans="1:6">
      <c r="A118" s="90"/>
      <c r="B118" s="90"/>
      <c r="C118" s="90"/>
      <c r="D118" s="90"/>
      <c r="E118" s="90"/>
      <c r="F118" s="90"/>
    </row>
    <row r="119" spans="1:6">
      <c r="A119" s="60"/>
      <c r="B119" s="60"/>
      <c r="C119" s="60"/>
      <c r="D119" s="60"/>
      <c r="E119" s="60"/>
      <c r="F119" s="60"/>
    </row>
    <row r="120" spans="1:6">
      <c r="A120" s="60"/>
      <c r="B120" s="60"/>
      <c r="C120" s="60"/>
      <c r="D120" s="60"/>
      <c r="E120" s="60"/>
      <c r="F120" s="60"/>
    </row>
    <row r="121" spans="1:6">
      <c r="A121" s="60"/>
      <c r="B121" s="60"/>
      <c r="C121" s="149"/>
      <c r="D121" s="149"/>
      <c r="E121" s="149"/>
      <c r="F121" s="149"/>
    </row>
    <row r="122" spans="1:6">
      <c r="A122" s="60"/>
      <c r="B122" s="60"/>
      <c r="C122" s="149"/>
      <c r="D122" s="149"/>
      <c r="E122" s="149"/>
      <c r="F122" s="149"/>
    </row>
    <row r="123" spans="1:6">
      <c r="A123" s="60"/>
      <c r="B123" s="60"/>
      <c r="C123" s="149"/>
      <c r="D123" s="149"/>
      <c r="E123" s="149"/>
      <c r="F123" s="149"/>
    </row>
    <row r="124" spans="1:6">
      <c r="A124" s="60"/>
      <c r="B124" s="60"/>
      <c r="C124" s="149"/>
      <c r="D124" s="149"/>
      <c r="E124" s="149"/>
      <c r="F124" s="149"/>
    </row>
    <row r="125" spans="1:6">
      <c r="A125" s="60"/>
      <c r="B125" s="60"/>
      <c r="C125" s="149"/>
      <c r="D125" s="149"/>
      <c r="E125" s="149"/>
      <c r="F125" s="149"/>
    </row>
    <row r="126" spans="1:6">
      <c r="A126" s="60"/>
      <c r="B126" s="60"/>
      <c r="C126" s="149"/>
      <c r="D126" s="149"/>
      <c r="E126" s="149"/>
      <c r="F126" s="149"/>
    </row>
    <row r="127" spans="1:6">
      <c r="A127" s="60"/>
      <c r="B127" s="60"/>
      <c r="C127" s="149"/>
      <c r="D127" s="149"/>
      <c r="E127" s="149"/>
      <c r="F127" s="149"/>
    </row>
    <row r="128" spans="1:6">
      <c r="A128" s="60"/>
      <c r="B128" s="60"/>
      <c r="C128" s="149"/>
      <c r="D128" s="149"/>
      <c r="E128" s="149"/>
      <c r="F128" s="149"/>
    </row>
    <row r="129" spans="1:6">
      <c r="A129" s="60"/>
      <c r="B129" s="60"/>
      <c r="C129" s="149"/>
      <c r="D129" s="149"/>
      <c r="E129" s="149"/>
      <c r="F129" s="149"/>
    </row>
  </sheetData>
  <customSheetViews>
    <customSheetView guid="{60A1409A-66AA-463E-93B8-ECD35AF44482}" scale="75" colorId="22">
      <selection activeCell="I46" sqref="I46"/>
      <rowBreaks count="1" manualBreakCount="1">
        <brk id="59" max="16383" man="1"/>
      </rowBreaks>
      <pageMargins left="0.17" right="0.31" top="0.3" bottom="0.3" header="0.17" footer="0"/>
      <printOptions horizontalCentered="1" verticalCentered="1"/>
      <pageSetup scale="67" orientation="portrait" r:id="rId1"/>
      <headerFooter alignWithMargins="0"/>
    </customSheetView>
    <customSheetView guid="{DF531E20-5321-459E-ADC3-AB7A1AE91EEB}" scale="75" colorId="22" showPageBreaks="1" printArea="1" topLeftCell="A37">
      <selection activeCell="A61" sqref="A61"/>
      <rowBreaks count="1" manualBreakCount="1">
        <brk id="59" max="16383" man="1"/>
      </rowBreaks>
      <pageMargins left="0.17" right="0.31" top="0.3" bottom="0.3" header="0.17" footer="0"/>
      <printOptions horizontalCentered="1" verticalCentered="1"/>
      <pageSetup scale="67" orientation="portrait" r:id="rId2"/>
      <headerFooter alignWithMargins="0"/>
    </customSheetView>
    <customSheetView guid="{D9BAA3C6-1D9B-487C-B947-51E67F089DA8}" scale="75" colorId="22">
      <selection activeCell="B50" sqref="B50"/>
      <rowBreaks count="1" manualBreakCount="1">
        <brk id="59" max="16383" man="1"/>
      </rowBreaks>
      <pageMargins left="0.17" right="0.31" top="0.3" bottom="0.3" header="0.17" footer="0"/>
      <printOptions horizontalCentered="1" verticalCentered="1"/>
      <pageSetup scale="67" orientation="portrait" r:id="rId3"/>
      <headerFooter alignWithMargins="0"/>
    </customSheetView>
    <customSheetView guid="{FE043F0F-666D-484B-8A7C-7EC2529158CA}" scale="75" colorId="22" showPageBreaks="1" printArea="1" topLeftCell="A39">
      <selection activeCell="B50" sqref="B50"/>
      <rowBreaks count="1" manualBreakCount="1">
        <brk id="59" max="16383" man="1"/>
      </rowBreaks>
      <pageMargins left="0.17" right="0.31" top="0.3" bottom="0.3" header="0.17" footer="0"/>
      <printOptions horizontalCentered="1" verticalCentered="1"/>
      <pageSetup scale="67" orientation="portrait" r:id="rId4"/>
      <headerFooter alignWithMargins="0"/>
    </customSheetView>
  </customSheetViews>
  <phoneticPr fontId="0" type="noConversion"/>
  <printOptions horizontalCentered="1" verticalCentered="1"/>
  <pageMargins left="0.17" right="0.31" top="0.3" bottom="0.3" header="0.17" footer="0"/>
  <pageSetup scale="67" orientation="portrait" r:id="rId5"/>
  <headerFooter alignWithMargins="0"/>
  <rowBreaks count="1" manualBreakCount="1">
    <brk id="59" max="16383" man="1"/>
  </rowBreaks>
  <customProperties>
    <customPr name="_pios_id" r:id="rId6"/>
  </customProperties>
</worksheet>
</file>

<file path=xl/worksheets/sheet11.xml><?xml version="1.0" encoding="utf-8"?>
<worksheet xmlns="http://schemas.openxmlformats.org/spreadsheetml/2006/main" xmlns:r="http://schemas.openxmlformats.org/officeDocument/2006/relationships">
  <sheetPr transitionEvaluation="1" codeName="Sheet10">
    <pageSetUpPr fitToPage="1"/>
  </sheetPr>
  <dimension ref="A1:O128"/>
  <sheetViews>
    <sheetView defaultGridColor="0" colorId="22" zoomScale="87" zoomScaleNormal="87" workbookViewId="0"/>
  </sheetViews>
  <sheetFormatPr defaultColWidth="9.77734375" defaultRowHeight="15"/>
  <cols>
    <col min="1" max="1" width="2.77734375" customWidth="1"/>
    <col min="2" max="2" width="47" customWidth="1"/>
    <col min="3" max="3" width="2.77734375" customWidth="1"/>
    <col min="4" max="4" width="1.77734375" customWidth="1"/>
    <col min="5" max="5" width="13.77734375" customWidth="1"/>
    <col min="6" max="6" width="12.77734375" customWidth="1"/>
    <col min="7" max="7" width="34.5546875" customWidth="1"/>
  </cols>
  <sheetData>
    <row r="1" spans="1:7" ht="15.75" thickBot="1">
      <c r="A1" s="430" t="str">
        <f>+'Data sheet'!A53</f>
        <v>Annual Report of New York American Water Company, Inc.  (f/k/a Aqua New York of Sea Cliff)                                          Year Ended  December 31, 2013</v>
      </c>
    </row>
    <row r="2" spans="1:7">
      <c r="A2" s="127"/>
      <c r="B2" s="128"/>
      <c r="C2" s="128"/>
      <c r="D2" s="128"/>
      <c r="E2" s="128"/>
      <c r="F2" s="128"/>
      <c r="G2" s="129"/>
    </row>
    <row r="3" spans="1:7" ht="15.75">
      <c r="A3" s="130" t="s">
        <v>1480</v>
      </c>
      <c r="B3" s="131"/>
      <c r="C3" s="131"/>
      <c r="D3" s="131"/>
      <c r="E3" s="131"/>
      <c r="F3" s="131"/>
      <c r="G3" s="132"/>
    </row>
    <row r="4" spans="1:7">
      <c r="A4" s="133"/>
      <c r="B4" s="134"/>
      <c r="C4" s="134"/>
      <c r="D4" s="134"/>
      <c r="E4" s="134"/>
      <c r="F4" s="134"/>
      <c r="G4" s="135"/>
    </row>
    <row r="5" spans="1:7">
      <c r="A5" s="137"/>
      <c r="B5" s="874" t="s">
        <v>1481</v>
      </c>
      <c r="C5" s="138" t="s">
        <v>2850</v>
      </c>
      <c r="D5" s="874" t="s">
        <v>1482</v>
      </c>
      <c r="E5" s="138"/>
      <c r="F5" s="138"/>
      <c r="G5" s="139"/>
    </row>
    <row r="6" spans="1:7">
      <c r="A6" s="137"/>
      <c r="B6" s="874" t="s">
        <v>2753</v>
      </c>
      <c r="C6" s="138"/>
      <c r="D6" s="874" t="s">
        <v>2079</v>
      </c>
      <c r="E6" s="138"/>
      <c r="F6" s="138"/>
      <c r="G6" s="139"/>
    </row>
    <row r="7" spans="1:7">
      <c r="A7" s="137"/>
      <c r="B7" s="874" t="s">
        <v>3667</v>
      </c>
      <c r="C7" s="138"/>
      <c r="D7" s="874" t="s">
        <v>3288</v>
      </c>
      <c r="E7" s="138"/>
      <c r="F7" s="138"/>
      <c r="G7" s="139"/>
    </row>
    <row r="8" spans="1:7">
      <c r="A8" s="137"/>
      <c r="B8" s="874" t="s">
        <v>3289</v>
      </c>
      <c r="C8" s="138"/>
      <c r="D8" s="874" t="s">
        <v>3290</v>
      </c>
      <c r="E8" s="138"/>
      <c r="F8" s="138"/>
      <c r="G8" s="171"/>
    </row>
    <row r="9" spans="1:7">
      <c r="A9" s="137"/>
      <c r="B9" s="874" t="s">
        <v>3291</v>
      </c>
      <c r="C9" s="138"/>
      <c r="D9" s="874" t="s">
        <v>1979</v>
      </c>
      <c r="E9" s="138"/>
      <c r="F9" s="138"/>
      <c r="G9" s="139"/>
    </row>
    <row r="10" spans="1:7">
      <c r="A10" s="137"/>
      <c r="B10" s="874" t="s">
        <v>1980</v>
      </c>
      <c r="C10" s="138"/>
      <c r="D10" s="874" t="s">
        <v>1981</v>
      </c>
      <c r="E10" s="138"/>
      <c r="F10" s="138"/>
      <c r="G10" s="139"/>
    </row>
    <row r="11" spans="1:7">
      <c r="A11" s="137"/>
      <c r="B11" s="874" t="s">
        <v>1982</v>
      </c>
      <c r="C11" s="138"/>
      <c r="D11" s="874" t="s">
        <v>1983</v>
      </c>
      <c r="E11" s="138"/>
      <c r="F11" s="172"/>
      <c r="G11" s="173"/>
    </row>
    <row r="12" spans="1:7">
      <c r="A12" s="137"/>
      <c r="B12" s="874" t="s">
        <v>1984</v>
      </c>
      <c r="C12" s="138"/>
      <c r="D12" s="874" t="s">
        <v>1985</v>
      </c>
      <c r="E12" s="138"/>
      <c r="F12" s="172"/>
      <c r="G12" s="173"/>
    </row>
    <row r="13" spans="1:7">
      <c r="A13" s="137"/>
      <c r="B13" s="874" t="s">
        <v>1720</v>
      </c>
      <c r="C13" s="138"/>
      <c r="D13" s="874" t="s">
        <v>1721</v>
      </c>
      <c r="E13" s="138"/>
      <c r="F13" s="172"/>
      <c r="G13" s="173"/>
    </row>
    <row r="14" spans="1:7">
      <c r="A14" s="137"/>
      <c r="B14" s="874" t="s">
        <v>1541</v>
      </c>
      <c r="C14" s="138"/>
      <c r="D14" s="874" t="s">
        <v>1542</v>
      </c>
      <c r="E14" s="138"/>
      <c r="F14" s="172"/>
      <c r="G14" s="173"/>
    </row>
    <row r="15" spans="1:7">
      <c r="A15" s="137"/>
      <c r="B15" s="874" t="s">
        <v>1543</v>
      </c>
      <c r="C15" s="138"/>
      <c r="D15" s="874" t="s">
        <v>1544</v>
      </c>
      <c r="E15" s="138"/>
      <c r="F15" s="172"/>
      <c r="G15" s="173"/>
    </row>
    <row r="16" spans="1:7">
      <c r="A16" s="137"/>
      <c r="B16" s="874" t="s">
        <v>1545</v>
      </c>
      <c r="C16" s="138"/>
      <c r="D16" s="874" t="s">
        <v>1546</v>
      </c>
      <c r="E16" s="138"/>
      <c r="F16" s="138"/>
      <c r="G16" s="139"/>
    </row>
    <row r="17" spans="1:7">
      <c r="A17" s="137"/>
      <c r="B17" s="874" t="s">
        <v>3722</v>
      </c>
      <c r="C17" s="138"/>
      <c r="D17" s="874" t="s">
        <v>3655</v>
      </c>
      <c r="E17" s="138"/>
      <c r="F17" s="138"/>
      <c r="G17" s="139"/>
    </row>
    <row r="18" spans="1:7">
      <c r="A18" s="137"/>
      <c r="B18" s="874" t="s">
        <v>3656</v>
      </c>
      <c r="C18" s="138"/>
      <c r="D18" s="874" t="s">
        <v>3657</v>
      </c>
      <c r="E18" s="140"/>
      <c r="F18" s="174"/>
      <c r="G18" s="175"/>
    </row>
    <row r="19" spans="1:7">
      <c r="A19" s="137"/>
      <c r="B19" s="874" t="s">
        <v>2279</v>
      </c>
      <c r="C19" s="138"/>
      <c r="D19" s="874" t="s">
        <v>3280</v>
      </c>
      <c r="E19" s="140"/>
      <c r="F19" s="174"/>
      <c r="G19" s="175"/>
    </row>
    <row r="20" spans="1:7">
      <c r="A20" s="137"/>
      <c r="B20" s="874" t="s">
        <v>1165</v>
      </c>
      <c r="C20" s="138"/>
      <c r="D20" s="874" t="s">
        <v>1166</v>
      </c>
      <c r="E20" s="140"/>
      <c r="F20" s="174"/>
      <c r="G20" s="175"/>
    </row>
    <row r="21" spans="1:7">
      <c r="A21" s="137"/>
      <c r="B21" s="140" t="s">
        <v>1167</v>
      </c>
      <c r="C21" s="138"/>
      <c r="D21" s="874" t="s">
        <v>1168</v>
      </c>
      <c r="E21" s="140"/>
      <c r="F21" s="174"/>
      <c r="G21" s="175"/>
    </row>
    <row r="22" spans="1:7">
      <c r="A22" s="137"/>
      <c r="B22" s="874" t="s">
        <v>1169</v>
      </c>
      <c r="C22" s="138"/>
      <c r="D22" s="874" t="s">
        <v>1170</v>
      </c>
      <c r="E22" s="140"/>
      <c r="F22" s="174"/>
      <c r="G22" s="175"/>
    </row>
    <row r="23" spans="1:7">
      <c r="A23" s="137"/>
      <c r="B23" s="874" t="s">
        <v>1171</v>
      </c>
      <c r="C23" s="138"/>
      <c r="D23" s="874" t="s">
        <v>3658</v>
      </c>
      <c r="E23" s="140"/>
      <c r="F23" s="174"/>
      <c r="G23" s="175"/>
    </row>
    <row r="24" spans="1:7">
      <c r="A24" s="137"/>
      <c r="B24" s="874" t="s">
        <v>3659</v>
      </c>
      <c r="C24" s="876"/>
      <c r="D24" s="874" t="s">
        <v>3660</v>
      </c>
      <c r="E24" s="874"/>
      <c r="F24" s="174"/>
      <c r="G24" s="175"/>
    </row>
    <row r="25" spans="1:7">
      <c r="A25" s="137"/>
      <c r="B25" s="874" t="s">
        <v>3661</v>
      </c>
      <c r="C25" s="138"/>
      <c r="D25" s="874" t="s">
        <v>3662</v>
      </c>
      <c r="E25" s="140"/>
      <c r="F25" s="174"/>
      <c r="G25" s="175"/>
    </row>
    <row r="26" spans="1:7">
      <c r="A26" s="137"/>
      <c r="B26" s="874" t="s">
        <v>483</v>
      </c>
      <c r="C26" s="138"/>
      <c r="D26" s="138"/>
      <c r="E26" s="140"/>
      <c r="F26" s="174"/>
      <c r="G26" s="175"/>
    </row>
    <row r="27" spans="1:7">
      <c r="A27" s="137"/>
      <c r="B27" s="874"/>
      <c r="C27" s="138"/>
      <c r="D27" s="138"/>
      <c r="E27" s="140"/>
      <c r="F27" s="174"/>
      <c r="G27" s="175"/>
    </row>
    <row r="28" spans="1:7">
      <c r="A28" s="137"/>
      <c r="B28" s="874"/>
      <c r="C28" s="138"/>
      <c r="D28" s="138"/>
      <c r="E28" s="140"/>
      <c r="F28" s="174"/>
      <c r="G28" s="175"/>
    </row>
    <row r="29" spans="1:7">
      <c r="A29" s="137"/>
      <c r="B29" s="874"/>
      <c r="C29" s="138"/>
      <c r="D29" s="138"/>
      <c r="E29" s="140"/>
      <c r="F29" s="174"/>
      <c r="G29" s="175"/>
    </row>
    <row r="30" spans="1:7">
      <c r="A30" s="137"/>
      <c r="B30" s="874"/>
      <c r="C30" s="138"/>
      <c r="D30" s="138"/>
      <c r="E30" s="140"/>
      <c r="F30" s="174"/>
      <c r="G30" s="175"/>
    </row>
    <row r="31" spans="1:7">
      <c r="A31" s="137"/>
      <c r="B31" s="874" t="s">
        <v>484</v>
      </c>
      <c r="C31" s="138"/>
      <c r="D31" s="874" t="s">
        <v>485</v>
      </c>
      <c r="E31" s="874"/>
      <c r="F31" s="174"/>
      <c r="G31" s="175"/>
    </row>
    <row r="32" spans="1:7">
      <c r="A32" s="137"/>
      <c r="B32" s="874" t="s">
        <v>486</v>
      </c>
      <c r="C32" s="138"/>
      <c r="D32" s="874" t="s">
        <v>481</v>
      </c>
      <c r="E32" s="874"/>
      <c r="F32" s="174"/>
      <c r="G32" s="175"/>
    </row>
    <row r="33" spans="1:7">
      <c r="A33" s="137"/>
      <c r="B33" s="874" t="s">
        <v>954</v>
      </c>
      <c r="C33" s="138"/>
      <c r="D33" s="874" t="s">
        <v>955</v>
      </c>
      <c r="E33" s="874"/>
      <c r="F33" s="174"/>
      <c r="G33" s="175"/>
    </row>
    <row r="34" spans="1:7">
      <c r="A34" s="137"/>
      <c r="B34" s="874" t="s">
        <v>956</v>
      </c>
      <c r="C34" s="138"/>
      <c r="D34" s="874" t="s">
        <v>957</v>
      </c>
      <c r="E34" s="874"/>
      <c r="F34" s="174"/>
      <c r="G34" s="175"/>
    </row>
    <row r="35" spans="1:7">
      <c r="A35" s="137"/>
      <c r="B35" s="874" t="s">
        <v>958</v>
      </c>
      <c r="C35" s="138"/>
      <c r="D35" s="874" t="s">
        <v>959</v>
      </c>
      <c r="E35" s="874"/>
      <c r="F35" s="174"/>
      <c r="G35" s="175"/>
    </row>
    <row r="36" spans="1:7">
      <c r="A36" s="137"/>
      <c r="B36" s="874" t="s">
        <v>960</v>
      </c>
      <c r="C36" s="138"/>
      <c r="D36" s="874"/>
      <c r="E36" s="874"/>
      <c r="F36" s="174"/>
      <c r="G36" s="175"/>
    </row>
    <row r="37" spans="1:7">
      <c r="A37" s="141"/>
      <c r="B37" s="875"/>
      <c r="C37" s="143"/>
      <c r="D37" s="143"/>
      <c r="E37" s="142"/>
      <c r="F37" s="176"/>
      <c r="G37" s="177"/>
    </row>
    <row r="38" spans="1:7">
      <c r="A38" s="137"/>
      <c r="B38" s="131"/>
      <c r="C38" s="131"/>
      <c r="D38" s="131"/>
      <c r="E38" s="149"/>
      <c r="F38" s="178"/>
      <c r="G38" s="179"/>
    </row>
    <row r="39" spans="1:7">
      <c r="A39" s="137">
        <v>1</v>
      </c>
      <c r="B39" s="1025" t="s">
        <v>1015</v>
      </c>
      <c r="C39" s="131"/>
      <c r="D39" s="131"/>
      <c r="E39" s="149"/>
      <c r="F39" s="178"/>
      <c r="G39" s="179"/>
    </row>
    <row r="40" spans="1:7">
      <c r="A40" s="137"/>
      <c r="B40" s="163" t="s">
        <v>27</v>
      </c>
      <c r="C40" s="131"/>
      <c r="D40" s="131"/>
      <c r="E40" s="149"/>
      <c r="F40" s="178"/>
      <c r="G40" s="179"/>
    </row>
    <row r="41" spans="1:7">
      <c r="A41" s="137"/>
      <c r="B41" s="131"/>
      <c r="C41" s="131"/>
      <c r="D41" s="131"/>
      <c r="E41" s="149"/>
      <c r="F41" s="178"/>
      <c r="G41" s="179"/>
    </row>
    <row r="42" spans="1:7">
      <c r="A42" s="137">
        <v>2</v>
      </c>
      <c r="B42" s="2396" t="s">
        <v>1014</v>
      </c>
      <c r="C42" s="131"/>
      <c r="D42" s="131"/>
      <c r="E42" s="149"/>
      <c r="F42" s="178"/>
      <c r="G42" s="179"/>
    </row>
    <row r="43" spans="1:7">
      <c r="A43" s="137"/>
      <c r="B43" s="2395" t="s">
        <v>27</v>
      </c>
      <c r="C43" s="131"/>
      <c r="D43" s="131"/>
      <c r="E43" s="149"/>
      <c r="F43" s="178"/>
      <c r="G43" s="179"/>
    </row>
    <row r="44" spans="1:7">
      <c r="A44" s="137"/>
      <c r="B44" s="2395"/>
      <c r="C44" s="131"/>
      <c r="D44" s="131"/>
      <c r="E44" s="149"/>
      <c r="F44" s="178"/>
      <c r="G44" s="179"/>
    </row>
    <row r="45" spans="1:7">
      <c r="A45" s="137">
        <v>3</v>
      </c>
      <c r="B45" s="2396" t="s">
        <v>1013</v>
      </c>
      <c r="C45" s="131"/>
      <c r="D45" s="131"/>
      <c r="E45" s="149" t="s">
        <v>2835</v>
      </c>
      <c r="F45" s="178"/>
      <c r="G45" s="179"/>
    </row>
    <row r="46" spans="1:7" ht="15" customHeight="1">
      <c r="A46" s="137"/>
      <c r="B46" s="2741" t="s">
        <v>27</v>
      </c>
      <c r="C46" s="2741"/>
      <c r="D46" s="2741"/>
      <c r="E46" s="2741"/>
      <c r="F46" s="2741"/>
      <c r="G46" s="2742"/>
    </row>
    <row r="47" spans="1:7">
      <c r="A47" s="137"/>
      <c r="B47" s="149"/>
      <c r="C47" s="131"/>
      <c r="D47" s="131"/>
      <c r="E47" s="149"/>
      <c r="F47" s="178"/>
      <c r="G47" s="179"/>
    </row>
    <row r="48" spans="1:7">
      <c r="A48" s="137"/>
      <c r="B48" s="149"/>
      <c r="C48" s="131"/>
      <c r="D48" s="131"/>
      <c r="E48" s="149"/>
      <c r="F48" s="178"/>
      <c r="G48" s="179"/>
    </row>
    <row r="49" spans="1:15">
      <c r="A49" s="137">
        <v>4</v>
      </c>
      <c r="B49" s="149" t="s">
        <v>2750</v>
      </c>
      <c r="C49" s="131"/>
      <c r="D49" s="131"/>
      <c r="E49" s="149"/>
      <c r="F49" s="178"/>
      <c r="G49" s="179"/>
    </row>
    <row r="50" spans="1:15">
      <c r="A50" s="137"/>
      <c r="B50" s="149"/>
      <c r="C50" s="131"/>
      <c r="D50" s="131"/>
      <c r="E50" s="149"/>
      <c r="F50" s="178"/>
      <c r="G50" s="179"/>
    </row>
    <row r="51" spans="1:15">
      <c r="A51" s="137">
        <v>5</v>
      </c>
      <c r="B51" s="1026" t="s">
        <v>1012</v>
      </c>
      <c r="C51" s="131"/>
      <c r="D51" s="131"/>
      <c r="E51" s="149"/>
      <c r="F51" s="178"/>
      <c r="G51" s="179"/>
    </row>
    <row r="52" spans="1:15">
      <c r="A52" s="137"/>
      <c r="B52" s="149" t="s">
        <v>27</v>
      </c>
      <c r="C52" s="131"/>
      <c r="D52" s="131"/>
      <c r="E52" s="149"/>
      <c r="F52" s="178"/>
      <c r="G52" s="179"/>
    </row>
    <row r="53" spans="1:15">
      <c r="A53" s="137"/>
      <c r="B53" s="149"/>
      <c r="C53" s="131"/>
      <c r="D53" s="131"/>
      <c r="E53" s="149"/>
      <c r="F53" s="178"/>
      <c r="G53" s="179"/>
    </row>
    <row r="54" spans="1:15">
      <c r="A54" s="137">
        <v>6</v>
      </c>
      <c r="B54" s="1026" t="s">
        <v>1016</v>
      </c>
      <c r="C54" s="131"/>
      <c r="D54" s="131"/>
      <c r="E54" s="149"/>
      <c r="F54" s="178"/>
      <c r="G54" s="179"/>
    </row>
    <row r="55" spans="1:15" ht="15.75" customHeight="1">
      <c r="A55" s="137"/>
      <c r="B55" s="2743" t="s">
        <v>27</v>
      </c>
      <c r="C55" s="2743"/>
      <c r="D55" s="2743"/>
      <c r="E55" s="2743"/>
      <c r="F55" s="2743"/>
      <c r="G55" s="2744"/>
    </row>
    <row r="56" spans="1:15" ht="15.75" thickBot="1">
      <c r="A56" s="180"/>
      <c r="B56" s="168"/>
      <c r="C56" s="181"/>
      <c r="D56" s="181"/>
      <c r="E56" s="168"/>
      <c r="F56" s="182"/>
      <c r="G56" s="183"/>
    </row>
    <row r="57" spans="1:15">
      <c r="A57" s="149" t="s">
        <v>110</v>
      </c>
      <c r="B57" s="149"/>
      <c r="C57" s="131"/>
      <c r="D57" s="131"/>
      <c r="E57" s="149"/>
      <c r="F57" s="178"/>
      <c r="G57" s="178"/>
    </row>
    <row r="58" spans="1:15">
      <c r="A58" s="131" t="s">
        <v>961</v>
      </c>
      <c r="B58" s="131"/>
      <c r="C58" s="93"/>
      <c r="D58" s="131"/>
      <c r="E58" s="184"/>
      <c r="F58" s="93"/>
      <c r="G58" s="184"/>
    </row>
    <row r="59" spans="1:15">
      <c r="B59" s="131"/>
      <c r="C59" s="93"/>
      <c r="D59" s="131"/>
      <c r="E59" s="184"/>
      <c r="F59" s="93"/>
      <c r="G59" s="184"/>
    </row>
    <row r="60" spans="1:15" ht="15.75" thickBot="1">
      <c r="A60" s="430" t="str">
        <f>+'Data sheet'!A53</f>
        <v>Annual Report of New York American Water Company, Inc.  (f/k/a Aqua New York of Sea Cliff)                                          Year Ended  December 31, 2013</v>
      </c>
    </row>
    <row r="61" spans="1:15">
      <c r="A61" s="127"/>
      <c r="B61" s="128"/>
      <c r="C61" s="128"/>
      <c r="D61" s="128"/>
      <c r="E61" s="128"/>
      <c r="F61" s="128"/>
      <c r="G61" s="129"/>
    </row>
    <row r="62" spans="1:15" ht="15.75">
      <c r="A62" s="130" t="s">
        <v>962</v>
      </c>
      <c r="B62" s="131"/>
      <c r="C62" s="131"/>
      <c r="D62" s="131"/>
      <c r="E62" s="131"/>
      <c r="F62" s="131"/>
      <c r="G62" s="132"/>
    </row>
    <row r="63" spans="1:15">
      <c r="A63" s="133"/>
      <c r="B63" s="134"/>
      <c r="C63" s="134"/>
      <c r="D63" s="134"/>
      <c r="E63" s="134"/>
      <c r="F63" s="134"/>
      <c r="G63" s="135"/>
    </row>
    <row r="64" spans="1:15">
      <c r="A64" s="56"/>
      <c r="B64" s="93"/>
      <c r="C64" s="93"/>
      <c r="D64" s="93"/>
      <c r="E64" s="93"/>
      <c r="F64" s="93"/>
      <c r="G64" s="94"/>
      <c r="J64" s="2479"/>
      <c r="K64" s="1249"/>
      <c r="L64" s="1249"/>
      <c r="M64" s="93"/>
      <c r="N64" s="93"/>
      <c r="O64" s="94"/>
    </row>
    <row r="65" spans="1:15">
      <c r="A65" s="56">
        <v>7</v>
      </c>
      <c r="B65" s="2397" t="s">
        <v>1017</v>
      </c>
      <c r="C65" s="1249"/>
      <c r="D65" s="1249"/>
      <c r="E65" s="93"/>
      <c r="F65" s="93"/>
      <c r="G65" s="94"/>
      <c r="J65" s="2720"/>
      <c r="K65" s="1249"/>
      <c r="L65" s="1249"/>
      <c r="M65" s="93"/>
      <c r="N65" s="93"/>
      <c r="O65" s="94"/>
    </row>
    <row r="66" spans="1:15">
      <c r="A66" s="56"/>
      <c r="B66" s="2745" t="s">
        <v>4229</v>
      </c>
      <c r="C66" s="2746"/>
      <c r="D66" s="2746"/>
      <c r="E66" s="2746"/>
      <c r="F66" s="2746"/>
      <c r="G66" s="2747"/>
    </row>
    <row r="67" spans="1:15">
      <c r="A67" s="56"/>
      <c r="B67" s="2746"/>
      <c r="C67" s="2746"/>
      <c r="D67" s="2746"/>
      <c r="E67" s="2746"/>
      <c r="F67" s="2746"/>
      <c r="G67" s="2747"/>
    </row>
    <row r="68" spans="1:15">
      <c r="A68" s="56"/>
      <c r="B68" s="2746"/>
      <c r="C68" s="2746"/>
      <c r="D68" s="2746"/>
      <c r="E68" s="2746"/>
      <c r="F68" s="2746"/>
      <c r="G68" s="2747"/>
    </row>
    <row r="69" spans="1:15">
      <c r="A69" s="56">
        <v>8</v>
      </c>
      <c r="B69" s="2397" t="s">
        <v>1018</v>
      </c>
      <c r="C69" s="1249"/>
      <c r="D69" s="1249"/>
      <c r="E69" s="93"/>
      <c r="F69" s="93"/>
      <c r="G69" s="94"/>
    </row>
    <row r="70" spans="1:15">
      <c r="A70" s="56"/>
      <c r="B70" s="1454" t="s">
        <v>2750</v>
      </c>
      <c r="C70" s="1249"/>
      <c r="D70" s="1249"/>
      <c r="E70" s="93" t="s">
        <v>2835</v>
      </c>
      <c r="F70" s="93" t="s">
        <v>2835</v>
      </c>
      <c r="G70" s="94"/>
    </row>
    <row r="71" spans="1:15">
      <c r="A71" s="56"/>
      <c r="B71" s="93"/>
      <c r="C71" s="93"/>
      <c r="D71" s="93"/>
      <c r="E71" s="93"/>
      <c r="F71" s="93"/>
      <c r="G71" s="94"/>
    </row>
    <row r="72" spans="1:15">
      <c r="A72" s="56">
        <v>9</v>
      </c>
      <c r="B72" s="1028" t="s">
        <v>3054</v>
      </c>
      <c r="C72" s="93"/>
      <c r="D72" s="93"/>
      <c r="E72" s="93"/>
      <c r="F72" s="93"/>
      <c r="G72" s="94"/>
    </row>
    <row r="73" spans="1:15">
      <c r="A73" s="56"/>
      <c r="B73" s="149" t="s">
        <v>2750</v>
      </c>
      <c r="C73" s="93"/>
      <c r="D73" s="93"/>
      <c r="E73" s="93"/>
      <c r="F73" s="93"/>
      <c r="G73" s="94"/>
    </row>
    <row r="74" spans="1:15">
      <c r="A74" s="56"/>
      <c r="B74" s="93"/>
      <c r="C74" s="93"/>
      <c r="D74" s="93"/>
      <c r="E74" s="93"/>
      <c r="F74" s="93"/>
      <c r="G74" s="94"/>
    </row>
    <row r="75" spans="1:15">
      <c r="A75" s="56">
        <v>10</v>
      </c>
      <c r="B75" s="1027" t="s">
        <v>2027</v>
      </c>
      <c r="C75" s="93"/>
      <c r="D75" s="93"/>
      <c r="E75" s="93"/>
      <c r="F75" s="93"/>
      <c r="G75" s="94"/>
    </row>
    <row r="76" spans="1:15">
      <c r="A76" s="56"/>
      <c r="B76" s="149" t="s">
        <v>2750</v>
      </c>
      <c r="C76" s="93"/>
      <c r="D76" s="93"/>
      <c r="E76" s="93"/>
      <c r="F76" s="93"/>
      <c r="G76" s="94"/>
    </row>
    <row r="77" spans="1:15">
      <c r="A77" s="56"/>
      <c r="B77" s="2721"/>
      <c r="C77" s="2721"/>
      <c r="D77" s="2721"/>
      <c r="E77" s="2721"/>
      <c r="F77" s="2721"/>
      <c r="G77" s="2722"/>
    </row>
    <row r="78" spans="1:15">
      <c r="A78" s="56"/>
      <c r="B78" s="93"/>
      <c r="C78" s="93"/>
      <c r="D78" s="93"/>
      <c r="E78" s="93"/>
      <c r="F78" s="93"/>
      <c r="G78" s="94"/>
    </row>
    <row r="79" spans="1:15">
      <c r="A79" s="56">
        <v>11</v>
      </c>
      <c r="B79" s="149" t="s">
        <v>2750</v>
      </c>
      <c r="C79" s="1249"/>
      <c r="D79" s="1249"/>
      <c r="E79" s="1249"/>
      <c r="F79" s="1249"/>
      <c r="G79" s="1457"/>
    </row>
    <row r="80" spans="1:15">
      <c r="A80" s="56"/>
      <c r="B80" s="1378"/>
      <c r="C80" s="1249"/>
      <c r="D80" s="1249"/>
      <c r="E80" s="1249"/>
      <c r="F80" s="1249"/>
      <c r="G80" s="1457"/>
    </row>
    <row r="81" spans="1:7">
      <c r="A81" s="56">
        <v>12</v>
      </c>
      <c r="B81" s="149" t="s">
        <v>2750</v>
      </c>
      <c r="C81" s="93"/>
      <c r="D81" s="93"/>
      <c r="E81" s="93"/>
      <c r="F81" s="93"/>
      <c r="G81" s="94"/>
    </row>
    <row r="82" spans="1:7">
      <c r="A82" s="56"/>
      <c r="B82" s="93"/>
      <c r="C82" s="93"/>
      <c r="D82" s="93"/>
      <c r="E82" s="93"/>
      <c r="F82" s="93"/>
      <c r="G82" s="94"/>
    </row>
    <row r="83" spans="1:7">
      <c r="A83" s="56"/>
      <c r="B83" s="93"/>
      <c r="C83" s="93"/>
      <c r="D83" s="93"/>
      <c r="E83" s="93"/>
      <c r="F83" s="93"/>
      <c r="G83" s="94"/>
    </row>
    <row r="84" spans="1:7">
      <c r="A84" s="56"/>
      <c r="B84" s="93"/>
      <c r="C84" s="93"/>
      <c r="D84" s="93"/>
      <c r="E84" s="93"/>
      <c r="F84" s="93"/>
      <c r="G84" s="94"/>
    </row>
    <row r="85" spans="1:7">
      <c r="A85" s="56"/>
      <c r="B85" s="93"/>
      <c r="C85" s="93"/>
      <c r="D85" s="93"/>
      <c r="E85" s="93"/>
      <c r="F85" s="93"/>
      <c r="G85" s="94"/>
    </row>
    <row r="86" spans="1:7">
      <c r="A86" s="56"/>
      <c r="B86" s="93"/>
      <c r="C86" s="93"/>
      <c r="D86" s="93"/>
      <c r="E86" s="93"/>
      <c r="F86" s="93"/>
      <c r="G86" s="94"/>
    </row>
    <row r="87" spans="1:7">
      <c r="A87" s="56"/>
      <c r="B87" s="93"/>
      <c r="C87" s="93"/>
      <c r="D87" s="93"/>
      <c r="E87" s="93"/>
      <c r="F87" s="93"/>
      <c r="G87" s="94"/>
    </row>
    <row r="88" spans="1:7">
      <c r="A88" s="56"/>
      <c r="B88" s="93"/>
      <c r="C88" s="93"/>
      <c r="D88" s="93"/>
      <c r="E88" s="93"/>
      <c r="F88" s="93"/>
      <c r="G88" s="94"/>
    </row>
    <row r="89" spans="1:7">
      <c r="A89" s="56"/>
      <c r="B89" s="93"/>
      <c r="C89" s="93"/>
      <c r="D89" s="93"/>
      <c r="E89" s="93"/>
      <c r="F89" s="93"/>
      <c r="G89" s="94"/>
    </row>
    <row r="90" spans="1:7">
      <c r="A90" s="56"/>
      <c r="B90" s="93"/>
      <c r="C90" s="93"/>
      <c r="D90" s="93"/>
      <c r="E90" s="93"/>
      <c r="F90" s="93"/>
      <c r="G90" s="94"/>
    </row>
    <row r="91" spans="1:7">
      <c r="A91" s="56"/>
      <c r="B91" s="93"/>
      <c r="C91" s="93"/>
      <c r="D91" s="93"/>
      <c r="E91" s="93"/>
      <c r="F91" s="93"/>
      <c r="G91" s="94"/>
    </row>
    <row r="92" spans="1:7">
      <c r="A92" s="56"/>
      <c r="B92" s="93"/>
      <c r="C92" s="93"/>
      <c r="D92" s="93"/>
      <c r="E92" s="93"/>
      <c r="F92" s="93"/>
      <c r="G92" s="94"/>
    </row>
    <row r="93" spans="1:7">
      <c r="A93" s="56"/>
      <c r="B93" s="93"/>
      <c r="C93" s="93"/>
      <c r="D93" s="93"/>
      <c r="E93" s="93"/>
      <c r="F93" s="93"/>
      <c r="G93" s="94"/>
    </row>
    <row r="94" spans="1:7">
      <c r="A94" s="56"/>
      <c r="B94" s="93"/>
      <c r="C94" s="93"/>
      <c r="D94" s="93"/>
      <c r="E94" s="93"/>
      <c r="F94" s="93"/>
      <c r="G94" s="94"/>
    </row>
    <row r="95" spans="1:7">
      <c r="A95" s="56"/>
      <c r="B95" s="93"/>
      <c r="C95" s="93"/>
      <c r="D95" s="93"/>
      <c r="E95" s="93"/>
      <c r="F95" s="93"/>
      <c r="G95" s="94"/>
    </row>
    <row r="96" spans="1:7">
      <c r="A96" s="56"/>
      <c r="B96" s="93"/>
      <c r="C96" s="93"/>
      <c r="D96" s="93"/>
      <c r="E96" s="93"/>
      <c r="F96" s="93"/>
      <c r="G96" s="94"/>
    </row>
    <row r="97" spans="1:7">
      <c r="A97" s="56"/>
      <c r="B97" s="93"/>
      <c r="C97" s="93"/>
      <c r="D97" s="93"/>
      <c r="E97" s="93"/>
      <c r="F97" s="93"/>
      <c r="G97" s="94"/>
    </row>
    <row r="98" spans="1:7">
      <c r="A98" s="56"/>
      <c r="B98" s="93"/>
      <c r="C98" s="93"/>
      <c r="D98" s="93"/>
      <c r="E98" s="93"/>
      <c r="F98" s="93"/>
      <c r="G98" s="94"/>
    </row>
    <row r="99" spans="1:7">
      <c r="A99" s="56"/>
      <c r="B99" s="93"/>
      <c r="C99" s="93"/>
      <c r="D99" s="93"/>
      <c r="E99" s="93"/>
      <c r="F99" s="93"/>
      <c r="G99" s="94"/>
    </row>
    <row r="100" spans="1:7">
      <c r="A100" s="56"/>
      <c r="B100" s="93"/>
      <c r="C100" s="93"/>
      <c r="D100" s="93"/>
      <c r="E100" s="93"/>
      <c r="F100" s="93"/>
      <c r="G100" s="94"/>
    </row>
    <row r="101" spans="1:7">
      <c r="A101" s="56"/>
      <c r="B101" s="93"/>
      <c r="C101" s="93"/>
      <c r="D101" s="93"/>
      <c r="E101" s="93"/>
      <c r="F101" s="93"/>
      <c r="G101" s="94"/>
    </row>
    <row r="102" spans="1:7">
      <c r="A102" s="56"/>
      <c r="B102" s="93"/>
      <c r="C102" s="93"/>
      <c r="D102" s="93"/>
      <c r="E102" s="93"/>
      <c r="F102" s="93"/>
      <c r="G102" s="94"/>
    </row>
    <row r="103" spans="1:7">
      <c r="A103" s="56"/>
      <c r="B103" s="93"/>
      <c r="C103" s="93"/>
      <c r="D103" s="93"/>
      <c r="E103" s="93"/>
      <c r="F103" s="93"/>
      <c r="G103" s="94"/>
    </row>
    <row r="104" spans="1:7">
      <c r="A104" s="56"/>
      <c r="B104" s="93"/>
      <c r="C104" s="93"/>
      <c r="D104" s="93"/>
      <c r="E104" s="93"/>
      <c r="F104" s="93"/>
      <c r="G104" s="94"/>
    </row>
    <row r="105" spans="1:7">
      <c r="A105" s="56"/>
      <c r="B105" s="93"/>
      <c r="C105" s="93"/>
      <c r="D105" s="93"/>
      <c r="E105" s="93"/>
      <c r="F105" s="93"/>
      <c r="G105" s="94"/>
    </row>
    <row r="106" spans="1:7">
      <c r="A106" s="56"/>
      <c r="B106" s="93"/>
      <c r="C106" s="93"/>
      <c r="D106" s="93"/>
      <c r="E106" s="93"/>
      <c r="F106" s="93"/>
      <c r="G106" s="94"/>
    </row>
    <row r="107" spans="1:7">
      <c r="A107" s="56"/>
      <c r="B107" s="93"/>
      <c r="C107" s="93"/>
      <c r="D107" s="93"/>
      <c r="E107" s="93"/>
      <c r="F107" s="93"/>
      <c r="G107" s="94"/>
    </row>
    <row r="108" spans="1:7">
      <c r="A108" s="56"/>
      <c r="B108" s="93"/>
      <c r="C108" s="93"/>
      <c r="D108" s="93"/>
      <c r="E108" s="93"/>
      <c r="F108" s="93"/>
      <c r="G108" s="94"/>
    </row>
    <row r="109" spans="1:7">
      <c r="A109" s="56"/>
      <c r="B109" s="93"/>
      <c r="C109" s="93"/>
      <c r="D109" s="93"/>
      <c r="E109" s="93"/>
      <c r="F109" s="93"/>
      <c r="G109" s="94"/>
    </row>
    <row r="110" spans="1:7">
      <c r="A110" s="56"/>
      <c r="B110" s="93"/>
      <c r="C110" s="93"/>
      <c r="D110" s="93"/>
      <c r="E110" s="93"/>
      <c r="F110" s="93"/>
      <c r="G110" s="94"/>
    </row>
    <row r="111" spans="1:7">
      <c r="A111" s="56"/>
      <c r="B111" s="93"/>
      <c r="C111" s="93"/>
      <c r="D111" s="93"/>
      <c r="E111" s="93"/>
      <c r="F111" s="93"/>
      <c r="G111" s="94"/>
    </row>
    <row r="112" spans="1:7">
      <c r="A112" s="56"/>
      <c r="B112" s="93"/>
      <c r="C112" s="93"/>
      <c r="D112" s="93"/>
      <c r="E112" s="93"/>
      <c r="F112" s="93"/>
      <c r="G112" s="94"/>
    </row>
    <row r="113" spans="1:7">
      <c r="A113" s="56"/>
      <c r="B113" s="11"/>
      <c r="C113" s="93"/>
      <c r="D113" s="93"/>
      <c r="E113" s="93"/>
      <c r="F113" s="93"/>
      <c r="G113" s="94"/>
    </row>
    <row r="114" spans="1:7" ht="15.75" thickBot="1">
      <c r="A114" s="99"/>
      <c r="B114" s="100"/>
      <c r="C114" s="101"/>
      <c r="D114" s="101"/>
      <c r="E114" s="101"/>
      <c r="F114" s="101"/>
      <c r="G114" s="102"/>
    </row>
    <row r="115" spans="1:7">
      <c r="A115" s="149"/>
      <c r="B115" s="149"/>
      <c r="C115" s="131"/>
      <c r="D115" s="131"/>
      <c r="E115" s="149"/>
      <c r="F115" s="178"/>
      <c r="G115" s="149" t="s">
        <v>110</v>
      </c>
    </row>
    <row r="116" spans="1:7">
      <c r="A116" s="131" t="s">
        <v>963</v>
      </c>
      <c r="B116" s="131"/>
      <c r="C116" s="93"/>
      <c r="D116" s="131"/>
      <c r="E116" s="184"/>
      <c r="F116" s="93"/>
      <c r="G116" s="184"/>
    </row>
    <row r="117" spans="1:7">
      <c r="A117" s="90"/>
      <c r="B117" s="90"/>
      <c r="C117" s="93"/>
      <c r="D117" s="90"/>
      <c r="E117" s="90"/>
      <c r="F117" s="93"/>
      <c r="G117" s="93"/>
    </row>
    <row r="118" spans="1:7">
      <c r="A118" s="149"/>
      <c r="B118" s="149"/>
      <c r="C118" s="131"/>
      <c r="D118" s="131"/>
      <c r="E118" s="149"/>
      <c r="F118" s="178"/>
      <c r="G118" s="178"/>
    </row>
    <row r="119" spans="1:7">
      <c r="A119" s="11"/>
      <c r="B119" s="11"/>
      <c r="C119" s="11"/>
      <c r="D119" s="11"/>
      <c r="E119" s="11"/>
      <c r="F119" s="11"/>
      <c r="G119" s="178"/>
    </row>
    <row r="120" spans="1:7">
      <c r="A120" s="149"/>
      <c r="B120" s="149"/>
      <c r="C120" s="149"/>
      <c r="D120" s="149"/>
      <c r="E120" s="149"/>
      <c r="F120" s="178"/>
      <c r="G120" s="178"/>
    </row>
    <row r="121" spans="1:7">
      <c r="A121" s="149"/>
      <c r="B121" s="149"/>
      <c r="C121" s="149"/>
      <c r="D121" s="149"/>
      <c r="E121" s="149"/>
      <c r="F121" s="178"/>
      <c r="G121" s="178"/>
    </row>
    <row r="122" spans="1:7">
      <c r="A122" s="149"/>
      <c r="B122" s="149"/>
      <c r="C122" s="149"/>
      <c r="D122" s="149"/>
      <c r="E122" s="149"/>
      <c r="F122" s="178"/>
      <c r="G122" s="178"/>
    </row>
    <row r="123" spans="1:7">
      <c r="A123" s="149"/>
      <c r="B123" s="149"/>
      <c r="C123" s="149"/>
      <c r="D123" s="149"/>
      <c r="E123" s="149"/>
      <c r="F123" s="178"/>
      <c r="G123" s="178"/>
    </row>
    <row r="124" spans="1:7">
      <c r="A124" s="149"/>
      <c r="B124" s="149"/>
      <c r="C124" s="149"/>
      <c r="D124" s="149"/>
      <c r="E124" s="149"/>
      <c r="F124" s="178"/>
      <c r="G124" s="178"/>
    </row>
    <row r="125" spans="1:7">
      <c r="A125" s="149"/>
      <c r="B125" s="149"/>
      <c r="C125" s="149"/>
      <c r="D125" s="149"/>
      <c r="E125" s="149"/>
      <c r="F125" s="178"/>
      <c r="G125" s="178"/>
    </row>
    <row r="126" spans="1:7">
      <c r="A126" s="149"/>
      <c r="B126" s="149"/>
      <c r="C126" s="149"/>
      <c r="D126" s="149"/>
      <c r="E126" s="149"/>
      <c r="F126" s="178"/>
      <c r="G126" s="178"/>
    </row>
    <row r="127" spans="1:7">
      <c r="A127" s="149"/>
      <c r="B127" s="149"/>
      <c r="C127" s="149"/>
      <c r="D127" s="149"/>
      <c r="E127" s="149"/>
      <c r="F127" s="178"/>
      <c r="G127" s="178"/>
    </row>
    <row r="128" spans="1:7">
      <c r="A128" s="149"/>
      <c r="B128" s="149"/>
      <c r="C128" s="149"/>
      <c r="D128" s="149"/>
      <c r="E128" s="149"/>
      <c r="F128" s="178"/>
      <c r="G128" s="178"/>
    </row>
  </sheetData>
  <customSheetViews>
    <customSheetView guid="{60A1409A-66AA-463E-93B8-ECD35AF44482}" scale="87" colorId="22" topLeftCell="A40">
      <selection activeCell="L68" sqref="L68"/>
      <rowBreaks count="1" manualBreakCount="1">
        <brk id="58" max="16383" man="1"/>
      </rowBreaks>
      <pageMargins left="0.8" right="0.15" top="0.8" bottom="0.3" header="0.5" footer="0.5"/>
      <pageSetup scale="75" orientation="portrait" r:id="rId1"/>
      <headerFooter alignWithMargins="0"/>
    </customSheetView>
    <customSheetView guid="{DF531E20-5321-459E-ADC3-AB7A1AE91EEB}" scale="87" colorId="22" showPageBreaks="1" fitToPage="1" printArea="1" topLeftCell="A30">
      <selection activeCell="K50" sqref="K50"/>
      <rowBreaks count="1" manualBreakCount="1">
        <brk id="58" max="16383" man="1"/>
      </rowBreaks>
      <pageMargins left="0.8" right="0.15" top="0.8" bottom="0.3" header="0.5" footer="0.5"/>
      <pageSetup scale="69" orientation="portrait" r:id="rId2"/>
      <headerFooter alignWithMargins="0"/>
    </customSheetView>
    <customSheetView guid="{D9BAA3C6-1D9B-487C-B947-51E67F089DA8}" scale="87" colorId="22" fitToPage="1">
      <selection activeCell="E74" sqref="E74"/>
      <rowBreaks count="1" manualBreakCount="1">
        <brk id="58" max="16383" man="1"/>
      </rowBreaks>
      <pageMargins left="0.8" right="0.15" top="0.8" bottom="0.91" header="0.5" footer="0.91"/>
      <pageSetup scale="68" fitToHeight="2" orientation="portrait" r:id="rId3"/>
      <headerFooter alignWithMargins="0"/>
    </customSheetView>
    <customSheetView guid="{FE043F0F-666D-484B-8A7C-7EC2529158CA}" scale="87" colorId="22" showPageBreaks="1" fitToPage="1" printArea="1" topLeftCell="A56">
      <selection activeCell="E74" sqref="E74"/>
      <rowBreaks count="1" manualBreakCount="1">
        <brk id="58" max="16383" man="1"/>
      </rowBreaks>
      <pageMargins left="0.8" right="0.15" top="0.8" bottom="0.91" header="0.5" footer="0.91"/>
      <pageSetup scale="10" fitToHeight="2" orientation="portrait" r:id="rId4"/>
      <headerFooter alignWithMargins="0"/>
    </customSheetView>
  </customSheetViews>
  <mergeCells count="3">
    <mergeCell ref="B46:G46"/>
    <mergeCell ref="B55:G55"/>
    <mergeCell ref="B66:G68"/>
  </mergeCells>
  <phoneticPr fontId="0" type="noConversion"/>
  <pageMargins left="0.8" right="0.15" top="0.8" bottom="0.91" header="0.5" footer="0.91"/>
  <pageSetup scale="69" fitToHeight="2" orientation="portrait" r:id="rId5"/>
  <headerFooter alignWithMargins="0"/>
  <rowBreaks count="1" manualBreakCount="1">
    <brk id="58" max="16383" man="1"/>
  </rowBreaks>
  <customProperties>
    <customPr name="_pios_id" r:id="rId6"/>
  </customProperties>
</worksheet>
</file>

<file path=xl/worksheets/sheet12.xml><?xml version="1.0" encoding="utf-8"?>
<worksheet xmlns="http://schemas.openxmlformats.org/spreadsheetml/2006/main" xmlns:r="http://schemas.openxmlformats.org/officeDocument/2006/relationships">
  <sheetPr codeName="Sheet11">
    <pageSetUpPr fitToPage="1"/>
  </sheetPr>
  <dimension ref="A1:C53"/>
  <sheetViews>
    <sheetView zoomScale="87" zoomScaleNormal="87" workbookViewId="0"/>
  </sheetViews>
  <sheetFormatPr defaultRowHeight="15"/>
  <cols>
    <col min="1" max="1" width="10" customWidth="1"/>
    <col min="2" max="2" width="72.5546875" customWidth="1"/>
    <col min="3" max="3" width="42" customWidth="1"/>
  </cols>
  <sheetData>
    <row r="1" spans="1:3" ht="15.75" thickBot="1">
      <c r="A1" s="1806" t="str">
        <f>'Data sheet'!A53</f>
        <v>Annual Report of New York American Water Company, Inc.  (f/k/a Aqua New York of Sea Cliff)                                          Year Ended  December 31, 2013</v>
      </c>
    </row>
    <row r="2" spans="1:3">
      <c r="A2" s="952"/>
      <c r="B2" s="953"/>
      <c r="C2" s="954"/>
    </row>
    <row r="3" spans="1:3" ht="15.75">
      <c r="A3" s="2748" t="s">
        <v>2930</v>
      </c>
      <c r="B3" s="2749"/>
      <c r="C3" s="2750"/>
    </row>
    <row r="4" spans="1:3" ht="15.75">
      <c r="A4" s="955"/>
      <c r="B4" s="942"/>
      <c r="C4" s="956"/>
    </row>
    <row r="5" spans="1:3" ht="45">
      <c r="A5" s="957"/>
      <c r="B5" s="958" t="s">
        <v>3108</v>
      </c>
      <c r="C5" s="956"/>
    </row>
    <row r="6" spans="1:3">
      <c r="A6" s="959"/>
      <c r="B6" s="942" t="s">
        <v>2434</v>
      </c>
      <c r="C6" s="956"/>
    </row>
    <row r="7" spans="1:3">
      <c r="A7" s="960"/>
      <c r="B7" s="942"/>
      <c r="C7" s="956"/>
    </row>
    <row r="8" spans="1:3">
      <c r="A8" s="960"/>
      <c r="B8" s="942"/>
      <c r="C8" s="956"/>
    </row>
    <row r="9" spans="1:3" ht="45">
      <c r="A9" s="960"/>
      <c r="B9" s="958" t="s">
        <v>876</v>
      </c>
      <c r="C9" s="956"/>
    </row>
    <row r="10" spans="1:3">
      <c r="A10" s="960"/>
      <c r="B10" s="942" t="s">
        <v>3389</v>
      </c>
      <c r="C10" s="956"/>
    </row>
    <row r="11" spans="1:3">
      <c r="A11" s="960"/>
      <c r="B11" s="942" t="s">
        <v>3392</v>
      </c>
      <c r="C11" s="956"/>
    </row>
    <row r="12" spans="1:3">
      <c r="A12" s="960"/>
      <c r="B12" s="942"/>
      <c r="C12" s="956"/>
    </row>
    <row r="13" spans="1:3" ht="45">
      <c r="A13" s="960"/>
      <c r="B13" s="958" t="s">
        <v>3390</v>
      </c>
      <c r="C13" s="956"/>
    </row>
    <row r="14" spans="1:3">
      <c r="A14" s="960"/>
      <c r="B14" s="958" t="s">
        <v>3391</v>
      </c>
      <c r="C14" s="956"/>
    </row>
    <row r="15" spans="1:3">
      <c r="A15" s="960"/>
      <c r="B15" s="958" t="s">
        <v>3393</v>
      </c>
      <c r="C15" s="956"/>
    </row>
    <row r="16" spans="1:3">
      <c r="A16" s="960"/>
      <c r="B16" s="958"/>
      <c r="C16" s="956"/>
    </row>
    <row r="17" spans="1:3">
      <c r="A17" s="960"/>
      <c r="B17" s="942"/>
      <c r="C17" s="956"/>
    </row>
    <row r="18" spans="1:3">
      <c r="A18" s="960"/>
      <c r="B18" s="942"/>
      <c r="C18" s="956"/>
    </row>
    <row r="19" spans="1:3" ht="30">
      <c r="A19" s="960"/>
      <c r="B19" s="958" t="s">
        <v>877</v>
      </c>
      <c r="C19" s="956"/>
    </row>
    <row r="20" spans="1:3">
      <c r="A20" s="960"/>
      <c r="B20" s="942"/>
      <c r="C20" s="956"/>
    </row>
    <row r="21" spans="1:3">
      <c r="A21" s="960"/>
      <c r="B21" s="942"/>
      <c r="C21" s="956"/>
    </row>
    <row r="22" spans="1:3">
      <c r="A22" s="960"/>
      <c r="B22" s="2314" t="s">
        <v>3956</v>
      </c>
      <c r="C22" s="956"/>
    </row>
    <row r="23" spans="1:3">
      <c r="A23" s="960"/>
      <c r="B23" s="855" t="str">
        <f>+'Data sheet'!D27</f>
        <v>New York American Water Company, Inc.  (f/k/a Aqua New York of Sea Cliff)</v>
      </c>
      <c r="C23" s="956"/>
    </row>
    <row r="24" spans="1:3">
      <c r="A24" s="960"/>
      <c r="B24" s="2339"/>
      <c r="C24" s="956"/>
    </row>
    <row r="25" spans="1:3">
      <c r="A25" s="960"/>
      <c r="B25" s="942"/>
      <c r="C25" s="956"/>
    </row>
    <row r="26" spans="1:3">
      <c r="A26" s="960"/>
      <c r="B26" s="942"/>
      <c r="C26" s="956"/>
    </row>
    <row r="27" spans="1:3">
      <c r="A27" s="960"/>
      <c r="B27" s="942"/>
      <c r="C27" s="956"/>
    </row>
    <row r="28" spans="1:3">
      <c r="A28" s="960"/>
      <c r="B28" s="942"/>
      <c r="C28" s="956"/>
    </row>
    <row r="29" spans="1:3">
      <c r="A29" s="960"/>
      <c r="B29" s="942"/>
      <c r="C29" s="956"/>
    </row>
    <row r="30" spans="1:3">
      <c r="A30" s="960"/>
      <c r="B30" s="942"/>
      <c r="C30" s="956"/>
    </row>
    <row r="31" spans="1:3">
      <c r="A31" s="960"/>
      <c r="B31" s="942"/>
      <c r="C31" s="956"/>
    </row>
    <row r="32" spans="1:3">
      <c r="A32" s="960"/>
      <c r="B32" s="942"/>
      <c r="C32" s="956"/>
    </row>
    <row r="33" spans="1:3">
      <c r="A33" s="960"/>
      <c r="B33" s="942"/>
      <c r="C33" s="956"/>
    </row>
    <row r="34" spans="1:3">
      <c r="A34" s="960"/>
      <c r="B34" s="942"/>
      <c r="C34" s="956"/>
    </row>
    <row r="35" spans="1:3">
      <c r="A35" s="960"/>
      <c r="B35" s="942"/>
      <c r="C35" s="956"/>
    </row>
    <row r="36" spans="1:3">
      <c r="A36" s="960"/>
      <c r="B36" s="942"/>
      <c r="C36" s="956"/>
    </row>
    <row r="37" spans="1:3">
      <c r="A37" s="960"/>
      <c r="B37" s="942"/>
      <c r="C37" s="956"/>
    </row>
    <row r="38" spans="1:3">
      <c r="A38" s="960"/>
      <c r="B38" s="942"/>
      <c r="C38" s="956"/>
    </row>
    <row r="39" spans="1:3">
      <c r="A39" s="960"/>
      <c r="B39" s="942"/>
      <c r="C39" s="956"/>
    </row>
    <row r="40" spans="1:3">
      <c r="A40" s="960"/>
      <c r="B40" s="942"/>
      <c r="C40" s="956"/>
    </row>
    <row r="41" spans="1:3">
      <c r="A41" s="960"/>
      <c r="B41" s="942"/>
      <c r="C41" s="956"/>
    </row>
    <row r="42" spans="1:3">
      <c r="A42" s="960"/>
      <c r="B42" s="942"/>
      <c r="C42" s="956"/>
    </row>
    <row r="43" spans="1:3">
      <c r="A43" s="960"/>
      <c r="B43" s="942"/>
      <c r="C43" s="956"/>
    </row>
    <row r="44" spans="1:3">
      <c r="A44" s="960"/>
      <c r="B44" s="942"/>
      <c r="C44" s="956"/>
    </row>
    <row r="45" spans="1:3">
      <c r="A45" s="960"/>
      <c r="B45" s="942"/>
      <c r="C45" s="956"/>
    </row>
    <row r="46" spans="1:3">
      <c r="A46" s="960"/>
      <c r="B46" s="942"/>
      <c r="C46" s="956"/>
    </row>
    <row r="47" spans="1:3">
      <c r="A47" s="961"/>
      <c r="B47" s="942"/>
      <c r="C47" s="956"/>
    </row>
    <row r="48" spans="1:3">
      <c r="A48" s="961"/>
      <c r="B48" s="942"/>
      <c r="C48" s="956"/>
    </row>
    <row r="49" spans="1:3">
      <c r="A49" s="961"/>
      <c r="B49" s="942"/>
      <c r="C49" s="956"/>
    </row>
    <row r="50" spans="1:3">
      <c r="A50" s="961"/>
      <c r="B50" s="942"/>
      <c r="C50" s="956"/>
    </row>
    <row r="51" spans="1:3" ht="15.75" thickBot="1">
      <c r="A51" s="962"/>
      <c r="B51" s="943"/>
      <c r="C51" s="963"/>
    </row>
    <row r="52" spans="1:3">
      <c r="A52" s="995" t="s">
        <v>1693</v>
      </c>
    </row>
    <row r="53" spans="1:3">
      <c r="A53" s="8" t="s">
        <v>878</v>
      </c>
      <c r="B53" s="8"/>
      <c r="C53" s="8"/>
    </row>
  </sheetData>
  <customSheetViews>
    <customSheetView guid="{60A1409A-66AA-463E-93B8-ECD35AF44482}" scale="87" fitToPage="1">
      <selection activeCell="B22" sqref="B22"/>
      <pageMargins left="0.25" right="0.49" top="0.25" bottom="0.25" header="0" footer="0.25"/>
      <printOptions horizontalCentered="1" verticalCentered="1"/>
      <pageSetup scale="84" orientation="portrait" horizontalDpi="300" verticalDpi="300" r:id="rId1"/>
      <headerFooter alignWithMargins="0"/>
    </customSheetView>
    <customSheetView guid="{DF531E20-5321-459E-ADC3-AB7A1AE91EEB}" scale="87" showPageBreaks="1" fitToPage="1" printArea="1">
      <selection activeCell="B22" sqref="B22"/>
      <pageMargins left="0.25" right="0.49" top="0.25" bottom="0.25" header="0" footer="0.25"/>
      <printOptions horizontalCentered="1" verticalCentered="1"/>
      <pageSetup scale="84" orientation="portrait" horizontalDpi="300" verticalDpi="300" r:id="rId2"/>
      <headerFooter alignWithMargins="0"/>
    </customSheetView>
    <customSheetView guid="{D9BAA3C6-1D9B-487C-B947-51E67F089DA8}" scale="87" fitToPage="1" topLeftCell="A6">
      <selection activeCell="C17" sqref="C17"/>
      <pageMargins left="0.25" right="0.49" top="0.25" bottom="0.25" header="0" footer="0.25"/>
      <printOptions horizontalCentered="1" verticalCentered="1"/>
      <pageSetup scale="66" orientation="portrait" horizontalDpi="300" verticalDpi="300" r:id="rId3"/>
      <headerFooter alignWithMargins="0"/>
    </customSheetView>
    <customSheetView guid="{FE043F0F-666D-484B-8A7C-7EC2529158CA}" scale="87" showPageBreaks="1" fitToPage="1" printArea="1" topLeftCell="A6">
      <selection activeCell="C17" sqref="C17"/>
      <pageMargins left="0.25" right="0.49" top="0.25" bottom="0.25" header="0" footer="0.25"/>
      <printOptions horizontalCentered="1" verticalCentered="1"/>
      <pageSetup scale="14" orientation="portrait" horizontalDpi="300" verticalDpi="300" r:id="rId4"/>
      <headerFooter alignWithMargins="0"/>
    </customSheetView>
  </customSheetViews>
  <mergeCells count="1">
    <mergeCell ref="A3:C3"/>
  </mergeCells>
  <phoneticPr fontId="0" type="noConversion"/>
  <printOptions horizontalCentered="1" verticalCentered="1"/>
  <pageMargins left="0.25" right="0.49" top="0.25" bottom="0.25" header="0" footer="0.25"/>
  <pageSetup scale="66" orientation="portrait" horizontalDpi="300" verticalDpi="300" r:id="rId5"/>
  <headerFooter alignWithMargins="0"/>
  <customProperties>
    <customPr name="_pios_id" r:id="rId6"/>
  </customProperties>
</worksheet>
</file>

<file path=xl/worksheets/sheet13.xml><?xml version="1.0" encoding="utf-8"?>
<worksheet xmlns="http://schemas.openxmlformats.org/spreadsheetml/2006/main" xmlns:r="http://schemas.openxmlformats.org/officeDocument/2006/relationships">
  <sheetPr transitionEvaluation="1" codeName="Sheet12"/>
  <dimension ref="A1:L156"/>
  <sheetViews>
    <sheetView defaultGridColor="0" colorId="22" zoomScale="75" zoomScaleNormal="75" workbookViewId="0"/>
  </sheetViews>
  <sheetFormatPr defaultColWidth="9.77734375" defaultRowHeight="15"/>
  <cols>
    <col min="1" max="1" width="4.6640625" customWidth="1"/>
    <col min="2" max="2" width="26.77734375" customWidth="1"/>
    <col min="4" max="4" width="11.44140625" customWidth="1"/>
    <col min="10" max="10" width="12.77734375" customWidth="1"/>
    <col min="12" max="12" width="11.77734375" customWidth="1"/>
  </cols>
  <sheetData>
    <row r="1" spans="1:12" ht="15.75" thickBot="1">
      <c r="A1" s="22" t="str">
        <f>'Data sheet'!A57</f>
        <v>Annual Report of New York American Water Company, Inc.  (f/k/a Aqua New York of Sea Cliff)                                                                 Year Ended  December 31, 2013</v>
      </c>
      <c r="B1" s="199"/>
      <c r="C1" s="185"/>
      <c r="D1" s="186"/>
    </row>
    <row r="2" spans="1:12">
      <c r="A2" s="187"/>
      <c r="B2" s="200"/>
      <c r="C2" s="188"/>
      <c r="D2" s="200"/>
      <c r="E2" s="200"/>
      <c r="F2" s="200"/>
      <c r="G2" s="200"/>
      <c r="H2" s="200"/>
      <c r="I2" s="200"/>
      <c r="J2" s="200"/>
      <c r="K2" s="200"/>
      <c r="L2" s="189"/>
    </row>
    <row r="3" spans="1:12" ht="15.75">
      <c r="A3" s="190" t="s">
        <v>879</v>
      </c>
      <c r="B3" s="6"/>
      <c r="C3" s="13"/>
      <c r="D3" s="13"/>
      <c r="E3" s="13"/>
      <c r="F3" s="13"/>
      <c r="G3" s="13"/>
      <c r="H3" s="13"/>
      <c r="I3" s="8"/>
      <c r="J3" s="8"/>
      <c r="K3" s="8"/>
      <c r="L3" s="191"/>
    </row>
    <row r="4" spans="1:12" ht="15.75">
      <c r="A4" s="190" t="s">
        <v>880</v>
      </c>
      <c r="B4" s="6"/>
      <c r="C4" s="13"/>
      <c r="D4" s="201"/>
      <c r="E4" s="13"/>
      <c r="F4" s="13"/>
      <c r="G4" s="13"/>
      <c r="H4" s="13"/>
      <c r="I4" s="8"/>
      <c r="J4" s="8"/>
      <c r="K4" s="8"/>
      <c r="L4" s="191"/>
    </row>
    <row r="5" spans="1:12" ht="18">
      <c r="A5" s="202" t="s">
        <v>881</v>
      </c>
      <c r="B5" s="1"/>
      <c r="C5" s="3"/>
      <c r="D5" s="6"/>
      <c r="E5" s="6"/>
      <c r="F5" s="6"/>
      <c r="G5" s="6"/>
      <c r="H5" s="6"/>
      <c r="I5" s="6"/>
      <c r="J5" s="6"/>
      <c r="K5" s="6"/>
      <c r="L5" s="203"/>
    </row>
    <row r="6" spans="1:12">
      <c r="A6" s="204"/>
      <c r="B6" s="205"/>
      <c r="C6" s="206"/>
      <c r="D6" s="207"/>
      <c r="E6" s="207"/>
      <c r="F6" s="207"/>
      <c r="G6" s="207"/>
      <c r="H6" s="207"/>
      <c r="I6" s="207"/>
      <c r="J6" s="207"/>
      <c r="K6" s="207"/>
      <c r="L6" s="208"/>
    </row>
    <row r="7" spans="1:12">
      <c r="A7" s="231" t="s">
        <v>2263</v>
      </c>
      <c r="B7" s="210"/>
      <c r="C7" s="805" t="s">
        <v>882</v>
      </c>
      <c r="D7" s="212"/>
      <c r="E7" s="212"/>
      <c r="F7" s="212"/>
      <c r="G7" s="212"/>
      <c r="H7" s="212"/>
      <c r="I7" s="212"/>
      <c r="J7" s="602" t="s">
        <v>883</v>
      </c>
      <c r="K7" s="602" t="s">
        <v>340</v>
      </c>
      <c r="L7" s="603" t="s">
        <v>341</v>
      </c>
    </row>
    <row r="8" spans="1:12">
      <c r="A8" s="238" t="s">
        <v>2286</v>
      </c>
      <c r="B8" s="806" t="s">
        <v>1788</v>
      </c>
      <c r="C8" s="807" t="s">
        <v>1789</v>
      </c>
      <c r="D8" s="760" t="s">
        <v>1790</v>
      </c>
      <c r="E8" s="215"/>
      <c r="F8" s="215"/>
      <c r="G8" s="215"/>
      <c r="H8" s="215"/>
      <c r="I8" s="215"/>
      <c r="J8" s="760" t="s">
        <v>1791</v>
      </c>
      <c r="K8" s="760" t="s">
        <v>1792</v>
      </c>
      <c r="L8" s="808" t="s">
        <v>1793</v>
      </c>
    </row>
    <row r="9" spans="1:12" ht="15.75">
      <c r="A9" s="209">
        <v>1</v>
      </c>
      <c r="B9" s="644" t="s">
        <v>1794</v>
      </c>
      <c r="C9" s="964"/>
      <c r="D9" s="212"/>
      <c r="E9" s="212"/>
      <c r="F9" s="212"/>
      <c r="G9" s="212"/>
      <c r="H9" s="212"/>
      <c r="I9" s="212"/>
      <c r="J9" s="212"/>
      <c r="K9" s="212"/>
      <c r="L9" s="192"/>
    </row>
    <row r="10" spans="1:12">
      <c r="A10" s="209">
        <v>2</v>
      </c>
      <c r="B10" s="217" t="s">
        <v>1795</v>
      </c>
      <c r="C10" s="965"/>
      <c r="D10" s="212"/>
      <c r="E10" s="212"/>
      <c r="F10" s="212"/>
      <c r="G10" s="212"/>
      <c r="H10" s="212"/>
      <c r="I10" s="212"/>
      <c r="J10" s="212"/>
      <c r="K10" s="212"/>
      <c r="L10" s="192"/>
    </row>
    <row r="11" spans="1:12" ht="15.75">
      <c r="A11" s="209">
        <v>3</v>
      </c>
      <c r="B11" s="210" t="s">
        <v>1796</v>
      </c>
      <c r="C11" s="251"/>
      <c r="D11" s="2471" t="s">
        <v>2750</v>
      </c>
      <c r="E11" s="219"/>
      <c r="F11" s="219"/>
      <c r="G11" s="219"/>
      <c r="H11" s="219"/>
      <c r="I11" s="219"/>
      <c r="J11" s="219"/>
      <c r="K11" s="219"/>
      <c r="L11" s="220"/>
    </row>
    <row r="12" spans="1:12">
      <c r="A12" s="209">
        <v>4</v>
      </c>
      <c r="B12" s="210"/>
      <c r="C12" s="966"/>
      <c r="D12" s="212"/>
      <c r="E12" s="212"/>
      <c r="F12" s="212"/>
      <c r="G12" s="212"/>
      <c r="H12" s="212"/>
      <c r="I12" s="212"/>
      <c r="J12" s="212"/>
      <c r="K12" s="212"/>
      <c r="L12" s="192"/>
    </row>
    <row r="13" spans="1:12">
      <c r="A13" s="209">
        <v>5</v>
      </c>
      <c r="B13" s="210"/>
      <c r="C13" s="966"/>
      <c r="D13" s="212"/>
      <c r="E13" s="212"/>
      <c r="F13" s="212"/>
      <c r="G13" s="212"/>
      <c r="H13" s="212"/>
      <c r="I13" s="212"/>
      <c r="J13" s="212"/>
      <c r="K13" s="212"/>
      <c r="L13" s="192"/>
    </row>
    <row r="14" spans="1:12">
      <c r="A14" s="209">
        <v>6</v>
      </c>
      <c r="B14" s="210"/>
      <c r="C14" s="966"/>
      <c r="D14" s="212"/>
      <c r="E14" s="212"/>
      <c r="F14" s="212"/>
      <c r="G14" s="212"/>
      <c r="H14" s="212"/>
      <c r="I14" s="212"/>
      <c r="J14" s="212"/>
      <c r="K14" s="212"/>
      <c r="L14" s="192"/>
    </row>
    <row r="15" spans="1:12">
      <c r="A15" s="209">
        <v>7</v>
      </c>
      <c r="B15" s="210" t="s">
        <v>1797</v>
      </c>
      <c r="C15" s="965"/>
      <c r="D15" s="212"/>
      <c r="E15" s="212"/>
      <c r="F15" s="212"/>
      <c r="G15" s="212"/>
      <c r="H15" s="212"/>
      <c r="I15" s="212"/>
      <c r="J15" s="212"/>
      <c r="K15" s="212"/>
      <c r="L15" s="192"/>
    </row>
    <row r="16" spans="1:12">
      <c r="A16" s="209">
        <v>8</v>
      </c>
      <c r="B16" s="210"/>
      <c r="C16" s="966"/>
      <c r="D16" s="212"/>
      <c r="E16" s="212"/>
      <c r="F16" s="212"/>
      <c r="G16" s="212"/>
      <c r="H16" s="212"/>
      <c r="I16" s="212"/>
      <c r="J16" s="212"/>
      <c r="K16" s="212"/>
      <c r="L16" s="192"/>
    </row>
    <row r="17" spans="1:12">
      <c r="A17" s="209">
        <v>9</v>
      </c>
      <c r="B17" s="210"/>
      <c r="C17" s="966"/>
      <c r="D17" s="212"/>
      <c r="E17" s="212"/>
      <c r="F17" s="212"/>
      <c r="G17" s="212"/>
      <c r="H17" s="212"/>
      <c r="I17" s="212"/>
      <c r="J17" s="212"/>
      <c r="K17" s="212"/>
      <c r="L17" s="192"/>
    </row>
    <row r="18" spans="1:12">
      <c r="A18" s="209">
        <v>10</v>
      </c>
      <c r="B18" s="210"/>
      <c r="C18" s="966"/>
      <c r="D18" s="212"/>
      <c r="E18" s="212"/>
      <c r="F18" s="212"/>
      <c r="G18" s="212"/>
      <c r="H18" s="212"/>
      <c r="I18" s="212"/>
      <c r="J18" s="212"/>
      <c r="K18" s="212"/>
      <c r="L18" s="192"/>
    </row>
    <row r="19" spans="1:12">
      <c r="A19" s="209">
        <v>11</v>
      </c>
      <c r="B19" s="210" t="s">
        <v>1798</v>
      </c>
      <c r="C19" s="966"/>
      <c r="D19" s="212"/>
      <c r="E19" s="212"/>
      <c r="F19" s="212"/>
      <c r="G19" s="212"/>
      <c r="H19" s="212"/>
      <c r="I19" s="212"/>
      <c r="J19" s="212"/>
      <c r="K19" s="212"/>
      <c r="L19" s="192"/>
    </row>
    <row r="20" spans="1:12">
      <c r="A20" s="209">
        <v>12</v>
      </c>
      <c r="B20" s="210"/>
      <c r="C20" s="966"/>
      <c r="D20" s="212"/>
      <c r="E20" s="212"/>
      <c r="F20" s="212"/>
      <c r="G20" s="212"/>
      <c r="H20" s="212"/>
      <c r="I20" s="212"/>
      <c r="J20" s="212"/>
      <c r="K20" s="212"/>
      <c r="L20" s="192"/>
    </row>
    <row r="21" spans="1:12">
      <c r="A21" s="209">
        <v>13</v>
      </c>
      <c r="B21" s="210"/>
      <c r="C21" s="966"/>
      <c r="D21" s="212"/>
      <c r="E21" s="212"/>
      <c r="F21" s="212"/>
      <c r="G21" s="212"/>
      <c r="H21" s="212"/>
      <c r="I21" s="212"/>
      <c r="J21" s="212"/>
      <c r="K21" s="212"/>
      <c r="L21" s="192"/>
    </row>
    <row r="22" spans="1:12">
      <c r="A22" s="209">
        <v>14</v>
      </c>
      <c r="B22" s="210"/>
      <c r="C22" s="966"/>
      <c r="D22" s="212"/>
      <c r="E22" s="212"/>
      <c r="F22" s="212"/>
      <c r="G22" s="212"/>
      <c r="H22" s="212"/>
      <c r="I22" s="212"/>
      <c r="J22" s="212"/>
      <c r="K22" s="212"/>
      <c r="L22" s="192"/>
    </row>
    <row r="23" spans="1:12">
      <c r="A23" s="209">
        <v>15</v>
      </c>
      <c r="B23" s="210" t="s">
        <v>1799</v>
      </c>
      <c r="C23" s="966"/>
      <c r="D23" s="212"/>
      <c r="E23" s="212"/>
      <c r="F23" s="212"/>
      <c r="G23" s="212"/>
      <c r="H23" s="212"/>
      <c r="I23" s="212"/>
      <c r="J23" s="212"/>
      <c r="K23" s="212"/>
      <c r="L23" s="192"/>
    </row>
    <row r="24" spans="1:12">
      <c r="A24" s="209">
        <v>16</v>
      </c>
      <c r="B24" s="210"/>
      <c r="C24" s="966"/>
      <c r="D24" s="212"/>
      <c r="E24" s="212"/>
      <c r="F24" s="212"/>
      <c r="G24" s="212"/>
      <c r="H24" s="212"/>
      <c r="I24" s="212"/>
      <c r="J24" s="212"/>
      <c r="K24" s="212"/>
      <c r="L24" s="192"/>
    </row>
    <row r="25" spans="1:12">
      <c r="A25" s="209">
        <v>17</v>
      </c>
      <c r="B25" s="210"/>
      <c r="C25" s="966"/>
      <c r="D25" s="212"/>
      <c r="E25" s="212"/>
      <c r="F25" s="212"/>
      <c r="G25" s="212"/>
      <c r="H25" s="212"/>
      <c r="I25" s="212"/>
      <c r="J25" s="212"/>
      <c r="K25" s="212"/>
      <c r="L25" s="192"/>
    </row>
    <row r="26" spans="1:12">
      <c r="A26" s="209">
        <v>18</v>
      </c>
      <c r="B26" s="210"/>
      <c r="C26" s="966"/>
      <c r="D26" s="212"/>
      <c r="E26" s="212"/>
      <c r="F26" s="212"/>
      <c r="G26" s="212"/>
      <c r="H26" s="212"/>
      <c r="I26" s="212"/>
      <c r="J26" s="212"/>
      <c r="K26" s="212"/>
      <c r="L26" s="192"/>
    </row>
    <row r="27" spans="1:12">
      <c r="A27" s="209">
        <v>19</v>
      </c>
      <c r="B27" s="210"/>
      <c r="C27" s="966"/>
      <c r="D27" s="212"/>
      <c r="E27" s="212"/>
      <c r="F27" s="212"/>
      <c r="G27" s="212"/>
      <c r="H27" s="212"/>
      <c r="I27" s="212"/>
      <c r="J27" s="212"/>
      <c r="K27" s="212"/>
      <c r="L27" s="192"/>
    </row>
    <row r="28" spans="1:12">
      <c r="A28" s="209">
        <v>20</v>
      </c>
      <c r="B28" s="579" t="s">
        <v>2285</v>
      </c>
      <c r="C28" s="967">
        <f t="shared" ref="C28:J28" si="0">SUM(C11:C27)</f>
        <v>0</v>
      </c>
      <c r="D28" s="223">
        <f t="shared" si="0"/>
        <v>0</v>
      </c>
      <c r="E28" s="223">
        <f t="shared" si="0"/>
        <v>0</v>
      </c>
      <c r="F28" s="223">
        <f t="shared" si="0"/>
        <v>0</v>
      </c>
      <c r="G28" s="223">
        <f t="shared" si="0"/>
        <v>0</v>
      </c>
      <c r="H28" s="223">
        <f t="shared" si="0"/>
        <v>0</v>
      </c>
      <c r="I28" s="223">
        <f t="shared" si="0"/>
        <v>0</v>
      </c>
      <c r="J28" s="223">
        <f t="shared" si="0"/>
        <v>0</v>
      </c>
      <c r="K28" s="224"/>
      <c r="L28" s="225">
        <f>SUM(L11:L27)</f>
        <v>0</v>
      </c>
    </row>
    <row r="29" spans="1:12">
      <c r="A29" s="209">
        <v>21</v>
      </c>
      <c r="B29" s="217" t="s">
        <v>1800</v>
      </c>
      <c r="C29" s="966"/>
      <c r="D29" s="212"/>
      <c r="E29" s="212"/>
      <c r="F29" s="212"/>
      <c r="G29" s="212"/>
      <c r="H29" s="212"/>
      <c r="I29" s="212"/>
      <c r="J29" s="212"/>
      <c r="K29" s="212"/>
      <c r="L29" s="192"/>
    </row>
    <row r="30" spans="1:12">
      <c r="A30" s="209">
        <v>22</v>
      </c>
      <c r="B30" s="210" t="s">
        <v>1801</v>
      </c>
      <c r="C30" s="966"/>
      <c r="D30" s="212"/>
      <c r="E30" s="212"/>
      <c r="F30" s="212"/>
      <c r="G30" s="212"/>
      <c r="H30" s="212"/>
      <c r="I30" s="212"/>
      <c r="J30" s="212"/>
      <c r="K30" s="212"/>
      <c r="L30" s="192"/>
    </row>
    <row r="31" spans="1:12">
      <c r="A31" s="209">
        <v>23</v>
      </c>
      <c r="B31" s="210"/>
      <c r="C31" s="966"/>
      <c r="D31" s="212"/>
      <c r="E31" s="212"/>
      <c r="F31" s="212"/>
      <c r="G31" s="212"/>
      <c r="H31" s="212"/>
      <c r="I31" s="212"/>
      <c r="J31" s="212"/>
      <c r="K31" s="212"/>
      <c r="L31" s="192"/>
    </row>
    <row r="32" spans="1:12">
      <c r="A32" s="209">
        <v>24</v>
      </c>
      <c r="B32" s="210"/>
      <c r="C32" s="966"/>
      <c r="D32" s="212"/>
      <c r="E32" s="212"/>
      <c r="F32" s="212"/>
      <c r="G32" s="212"/>
      <c r="H32" s="212"/>
      <c r="I32" s="212"/>
      <c r="J32" s="212"/>
      <c r="K32" s="212"/>
      <c r="L32" s="192"/>
    </row>
    <row r="33" spans="1:12">
      <c r="A33" s="209">
        <v>25</v>
      </c>
      <c r="B33" s="210"/>
      <c r="C33" s="966"/>
      <c r="D33" s="212"/>
      <c r="E33" s="212"/>
      <c r="F33" s="212"/>
      <c r="G33" s="212"/>
      <c r="H33" s="212"/>
      <c r="I33" s="212"/>
      <c r="J33" s="212"/>
      <c r="K33" s="212"/>
      <c r="L33" s="192"/>
    </row>
    <row r="34" spans="1:12">
      <c r="A34" s="209">
        <v>26</v>
      </c>
      <c r="B34" s="210" t="s">
        <v>1802</v>
      </c>
      <c r="C34" s="966"/>
      <c r="D34" s="212"/>
      <c r="E34" s="212"/>
      <c r="F34" s="212"/>
      <c r="G34" s="212"/>
      <c r="H34" s="212"/>
      <c r="I34" s="212"/>
      <c r="J34" s="212"/>
      <c r="K34" s="212"/>
      <c r="L34" s="192"/>
    </row>
    <row r="35" spans="1:12">
      <c r="A35" s="209">
        <v>27</v>
      </c>
      <c r="B35" s="210"/>
      <c r="C35" s="966"/>
      <c r="D35" s="212"/>
      <c r="E35" s="212"/>
      <c r="F35" s="212"/>
      <c r="G35" s="212"/>
      <c r="H35" s="212"/>
      <c r="I35" s="212"/>
      <c r="J35" s="212"/>
      <c r="K35" s="212"/>
      <c r="L35" s="192"/>
    </row>
    <row r="36" spans="1:12">
      <c r="A36" s="209">
        <v>28</v>
      </c>
      <c r="B36" s="210" t="s">
        <v>1043</v>
      </c>
      <c r="C36" s="966"/>
      <c r="D36" s="212"/>
      <c r="E36" s="212"/>
      <c r="F36" s="212"/>
      <c r="G36" s="212"/>
      <c r="H36" s="212"/>
      <c r="I36" s="212"/>
      <c r="J36" s="212"/>
      <c r="K36" s="212"/>
      <c r="L36" s="192"/>
    </row>
    <row r="37" spans="1:12">
      <c r="A37" s="209">
        <v>29</v>
      </c>
      <c r="B37" s="210"/>
      <c r="C37" s="966"/>
      <c r="D37" s="212"/>
      <c r="E37" s="212"/>
      <c r="F37" s="212"/>
      <c r="G37" s="212"/>
      <c r="H37" s="212"/>
      <c r="I37" s="212"/>
      <c r="J37" s="212"/>
      <c r="K37" s="212"/>
      <c r="L37" s="192"/>
    </row>
    <row r="38" spans="1:12">
      <c r="A38" s="209">
        <v>30</v>
      </c>
      <c r="B38" s="210"/>
      <c r="C38" s="966"/>
      <c r="D38" s="212"/>
      <c r="E38" s="212"/>
      <c r="F38" s="212"/>
      <c r="G38" s="212"/>
      <c r="H38" s="212"/>
      <c r="I38" s="212"/>
      <c r="J38" s="212"/>
      <c r="K38" s="212"/>
      <c r="L38" s="192"/>
    </row>
    <row r="39" spans="1:12">
      <c r="A39" s="209">
        <v>31</v>
      </c>
      <c r="B39" s="210" t="s">
        <v>1044</v>
      </c>
      <c r="C39" s="966"/>
      <c r="D39" s="212"/>
      <c r="E39" s="212"/>
      <c r="F39" s="212"/>
      <c r="G39" s="212"/>
      <c r="H39" s="212"/>
      <c r="I39" s="212"/>
      <c r="J39" s="212"/>
      <c r="K39" s="212"/>
      <c r="L39" s="192"/>
    </row>
    <row r="40" spans="1:12">
      <c r="A40" s="209">
        <v>32</v>
      </c>
      <c r="B40" s="210"/>
      <c r="C40" s="966"/>
      <c r="D40" s="212"/>
      <c r="E40" s="212"/>
      <c r="F40" s="212"/>
      <c r="G40" s="212"/>
      <c r="H40" s="212"/>
      <c r="I40" s="212"/>
      <c r="J40" s="212"/>
      <c r="K40" s="212"/>
      <c r="L40" s="192"/>
    </row>
    <row r="41" spans="1:12">
      <c r="A41" s="209">
        <v>33</v>
      </c>
      <c r="B41" s="210"/>
      <c r="C41" s="966"/>
      <c r="D41" s="212"/>
      <c r="E41" s="212"/>
      <c r="F41" s="212"/>
      <c r="G41" s="212"/>
      <c r="H41" s="212"/>
      <c r="I41" s="212"/>
      <c r="J41" s="212"/>
      <c r="K41" s="212"/>
      <c r="L41" s="192"/>
    </row>
    <row r="42" spans="1:12">
      <c r="A42" s="209">
        <v>34</v>
      </c>
      <c r="B42" s="210" t="s">
        <v>1045</v>
      </c>
      <c r="C42" s="966"/>
      <c r="D42" s="212"/>
      <c r="E42" s="212"/>
      <c r="F42" s="212"/>
      <c r="G42" s="212"/>
      <c r="H42" s="212"/>
      <c r="I42" s="212"/>
      <c r="J42" s="212"/>
      <c r="K42" s="212"/>
      <c r="L42" s="192"/>
    </row>
    <row r="43" spans="1:12">
      <c r="A43" s="209">
        <v>35</v>
      </c>
      <c r="B43" s="210"/>
      <c r="C43" s="966"/>
      <c r="D43" s="212"/>
      <c r="E43" s="212"/>
      <c r="F43" s="212"/>
      <c r="G43" s="212"/>
      <c r="H43" s="212"/>
      <c r="I43" s="212"/>
      <c r="J43" s="212"/>
      <c r="K43" s="212"/>
      <c r="L43" s="192"/>
    </row>
    <row r="44" spans="1:12">
      <c r="A44" s="209">
        <v>36</v>
      </c>
      <c r="B44" s="212"/>
      <c r="C44" s="966"/>
      <c r="D44" s="212"/>
      <c r="E44" s="212"/>
      <c r="F44" s="212"/>
      <c r="G44" s="212"/>
      <c r="H44" s="212"/>
      <c r="I44" s="212"/>
      <c r="J44" s="212"/>
      <c r="K44" s="212"/>
      <c r="L44" s="192"/>
    </row>
    <row r="45" spans="1:12">
      <c r="A45" s="226">
        <v>37</v>
      </c>
      <c r="B45" s="212"/>
      <c r="C45" s="966"/>
      <c r="D45" s="212"/>
      <c r="E45" s="212"/>
      <c r="F45" s="212"/>
      <c r="G45" s="212"/>
      <c r="H45" s="212"/>
      <c r="I45" s="212"/>
      <c r="J45" s="212"/>
      <c r="K45" s="212"/>
      <c r="L45" s="192"/>
    </row>
    <row r="46" spans="1:12">
      <c r="A46" s="226">
        <v>38</v>
      </c>
      <c r="B46" s="212"/>
      <c r="C46" s="966"/>
      <c r="D46" s="212"/>
      <c r="E46" s="212"/>
      <c r="F46" s="212"/>
      <c r="G46" s="212"/>
      <c r="H46" s="212"/>
      <c r="I46" s="212"/>
      <c r="J46" s="212"/>
      <c r="K46" s="212"/>
      <c r="L46" s="192"/>
    </row>
    <row r="47" spans="1:12">
      <c r="A47" s="226">
        <v>39</v>
      </c>
      <c r="B47" s="212" t="s">
        <v>1046</v>
      </c>
      <c r="C47" s="966"/>
      <c r="D47" s="212"/>
      <c r="E47" s="212"/>
      <c r="F47" s="212"/>
      <c r="G47" s="212"/>
      <c r="H47" s="212"/>
      <c r="I47" s="212"/>
      <c r="J47" s="212"/>
      <c r="K47" s="212"/>
      <c r="L47" s="192"/>
    </row>
    <row r="48" spans="1:12">
      <c r="A48" s="226">
        <v>40</v>
      </c>
      <c r="B48" s="212"/>
      <c r="C48" s="966"/>
      <c r="D48" s="212"/>
      <c r="E48" s="212"/>
      <c r="F48" s="212"/>
      <c r="G48" s="212"/>
      <c r="H48" s="212"/>
      <c r="I48" s="212"/>
      <c r="J48" s="212"/>
      <c r="K48" s="212"/>
      <c r="L48" s="192"/>
    </row>
    <row r="49" spans="1:12">
      <c r="A49" s="226">
        <v>41</v>
      </c>
      <c r="B49" s="212" t="s">
        <v>2316</v>
      </c>
      <c r="C49" s="966"/>
      <c r="D49" s="212"/>
      <c r="E49" s="212"/>
      <c r="F49" s="212"/>
      <c r="G49" s="212"/>
      <c r="H49" s="212"/>
      <c r="I49" s="212"/>
      <c r="J49" s="212"/>
      <c r="K49" s="212"/>
      <c r="L49" s="192"/>
    </row>
    <row r="50" spans="1:12">
      <c r="A50" s="226">
        <v>42</v>
      </c>
      <c r="B50" s="212"/>
      <c r="C50" s="966"/>
      <c r="D50" s="212"/>
      <c r="E50" s="212"/>
      <c r="F50" s="212"/>
      <c r="G50" s="212"/>
      <c r="H50" s="212"/>
      <c r="I50" s="212"/>
      <c r="J50" s="212"/>
      <c r="K50" s="212"/>
      <c r="L50" s="192"/>
    </row>
    <row r="51" spans="1:12" ht="15.75" thickBot="1">
      <c r="A51" s="227">
        <v>43</v>
      </c>
      <c r="B51" s="809" t="s">
        <v>2285</v>
      </c>
      <c r="C51" s="968">
        <f t="shared" ref="C51:J51" si="1">SUM(C30:C50)</f>
        <v>0</v>
      </c>
      <c r="D51" s="229">
        <f t="shared" si="1"/>
        <v>0</v>
      </c>
      <c r="E51" s="229">
        <f t="shared" si="1"/>
        <v>0</v>
      </c>
      <c r="F51" s="229">
        <f t="shared" si="1"/>
        <v>0</v>
      </c>
      <c r="G51" s="229">
        <f t="shared" si="1"/>
        <v>0</v>
      </c>
      <c r="H51" s="229">
        <f t="shared" si="1"/>
        <v>0</v>
      </c>
      <c r="I51" s="229">
        <f t="shared" si="1"/>
        <v>0</v>
      </c>
      <c r="J51" s="229">
        <f t="shared" si="1"/>
        <v>0</v>
      </c>
      <c r="K51" s="228"/>
      <c r="L51" s="230">
        <f>SUM(L30:L50)</f>
        <v>0</v>
      </c>
    </row>
    <row r="52" spans="1:12">
      <c r="K52" t="s">
        <v>1693</v>
      </c>
    </row>
    <row r="53" spans="1:12">
      <c r="A53" s="8" t="s">
        <v>2317</v>
      </c>
      <c r="B53" s="8"/>
      <c r="C53" s="8"/>
      <c r="D53" s="8"/>
      <c r="E53" s="8"/>
      <c r="F53" s="8"/>
      <c r="G53" s="8"/>
      <c r="H53" s="8"/>
      <c r="I53" s="8"/>
      <c r="J53" s="8"/>
      <c r="K53" s="8"/>
      <c r="L53" s="8"/>
    </row>
    <row r="54" spans="1:12" ht="15.75" thickBot="1">
      <c r="A54" s="22" t="str">
        <f>'Data sheet'!A57</f>
        <v>Annual Report of New York American Water Company, Inc.  (f/k/a Aqua New York of Sea Cliff)                                                                 Year Ended  December 31, 2013</v>
      </c>
      <c r="B54" s="199"/>
      <c r="C54" s="185"/>
      <c r="D54" s="186"/>
    </row>
    <row r="55" spans="1:12">
      <c r="A55" s="187"/>
      <c r="B55" s="200"/>
      <c r="C55" s="188"/>
      <c r="D55" s="200"/>
      <c r="E55" s="200"/>
      <c r="F55" s="200"/>
      <c r="G55" s="200"/>
      <c r="H55" s="200"/>
      <c r="I55" s="200"/>
      <c r="J55" s="200"/>
      <c r="K55" s="200"/>
      <c r="L55" s="189"/>
    </row>
    <row r="56" spans="1:12" ht="15.75">
      <c r="A56" s="190" t="s">
        <v>879</v>
      </c>
      <c r="B56" s="6"/>
      <c r="C56" s="13"/>
      <c r="D56" s="13"/>
      <c r="E56" s="13"/>
      <c r="F56" s="13"/>
      <c r="G56" s="13"/>
      <c r="H56" s="13"/>
      <c r="I56" s="8"/>
      <c r="J56" s="8"/>
      <c r="K56" s="8"/>
      <c r="L56" s="191"/>
    </row>
    <row r="57" spans="1:12" ht="15.75">
      <c r="A57" s="190" t="s">
        <v>880</v>
      </c>
      <c r="B57" s="6"/>
      <c r="C57" s="13"/>
      <c r="D57" s="201"/>
      <c r="E57" s="13"/>
      <c r="F57" s="13"/>
      <c r="G57" s="13"/>
      <c r="H57" s="13"/>
      <c r="I57" s="8"/>
      <c r="J57" s="8"/>
      <c r="K57" s="8"/>
      <c r="L57" s="191"/>
    </row>
    <row r="58" spans="1:12" ht="18">
      <c r="A58" s="202" t="s">
        <v>881</v>
      </c>
      <c r="B58" s="1"/>
      <c r="C58" s="3"/>
      <c r="D58" s="6"/>
      <c r="E58" s="6"/>
      <c r="F58" s="6"/>
      <c r="G58" s="6"/>
      <c r="H58" s="6"/>
      <c r="I58" s="6"/>
      <c r="J58" s="6"/>
      <c r="K58" s="6"/>
      <c r="L58" s="203"/>
    </row>
    <row r="59" spans="1:12">
      <c r="A59" s="204"/>
      <c r="B59" s="205"/>
      <c r="C59" s="206"/>
      <c r="D59" s="207"/>
      <c r="E59" s="207"/>
      <c r="F59" s="207"/>
      <c r="G59" s="207"/>
      <c r="H59" s="207"/>
      <c r="I59" s="207"/>
      <c r="J59" s="207"/>
      <c r="K59" s="207"/>
      <c r="L59" s="208"/>
    </row>
    <row r="60" spans="1:12">
      <c r="A60" s="231" t="s">
        <v>2263</v>
      </c>
      <c r="B60" s="210"/>
      <c r="C60" s="805" t="s">
        <v>882</v>
      </c>
      <c r="D60" s="212"/>
      <c r="E60" s="212"/>
      <c r="F60" s="212"/>
      <c r="G60" s="212"/>
      <c r="H60" s="212"/>
      <c r="I60" s="212"/>
      <c r="J60" s="602" t="s">
        <v>883</v>
      </c>
      <c r="K60" s="602" t="s">
        <v>340</v>
      </c>
      <c r="L60" s="603" t="s">
        <v>341</v>
      </c>
    </row>
    <row r="61" spans="1:12">
      <c r="A61" s="238" t="s">
        <v>2286</v>
      </c>
      <c r="B61" s="806" t="s">
        <v>1788</v>
      </c>
      <c r="C61" s="807" t="s">
        <v>1789</v>
      </c>
      <c r="D61" s="760" t="s">
        <v>1790</v>
      </c>
      <c r="E61" s="215"/>
      <c r="F61" s="215"/>
      <c r="G61" s="215"/>
      <c r="H61" s="215"/>
      <c r="I61" s="215"/>
      <c r="J61" s="760" t="s">
        <v>1791</v>
      </c>
      <c r="K61" s="760" t="s">
        <v>1792</v>
      </c>
      <c r="L61" s="808" t="s">
        <v>1793</v>
      </c>
    </row>
    <row r="62" spans="1:12" ht="15.75">
      <c r="A62" s="231">
        <v>1</v>
      </c>
      <c r="B62" s="644" t="s">
        <v>2318</v>
      </c>
      <c r="C62" s="211"/>
      <c r="D62" s="216"/>
      <c r="E62" s="212"/>
      <c r="F62" s="212"/>
      <c r="G62" s="212"/>
      <c r="H62" s="212"/>
      <c r="I62" s="212"/>
      <c r="J62" s="212"/>
      <c r="K62" s="212"/>
      <c r="L62" s="192"/>
    </row>
    <row r="63" spans="1:12" ht="15.75">
      <c r="A63" s="231">
        <v>2</v>
      </c>
      <c r="B63" s="217" t="s">
        <v>2319</v>
      </c>
      <c r="C63" s="232"/>
      <c r="D63" s="2472" t="s">
        <v>2750</v>
      </c>
      <c r="E63" s="219"/>
      <c r="F63" s="219"/>
      <c r="G63" s="219"/>
      <c r="H63" s="219"/>
      <c r="I63" s="219"/>
      <c r="J63" s="219"/>
      <c r="K63" s="219"/>
      <c r="L63" s="220"/>
    </row>
    <row r="64" spans="1:12">
      <c r="A64" s="231">
        <v>3</v>
      </c>
      <c r="B64" s="210"/>
      <c r="C64" s="211"/>
      <c r="D64" s="212"/>
      <c r="E64" s="212"/>
      <c r="F64" s="212"/>
      <c r="G64" s="212"/>
      <c r="H64" s="212"/>
      <c r="I64" s="212"/>
      <c r="J64" s="212"/>
      <c r="K64" s="212"/>
      <c r="L64" s="192"/>
    </row>
    <row r="65" spans="1:12">
      <c r="A65" s="231">
        <v>4</v>
      </c>
      <c r="B65" s="210"/>
      <c r="C65" s="211"/>
      <c r="D65" s="212"/>
      <c r="E65" s="212"/>
      <c r="F65" s="212"/>
      <c r="G65" s="212"/>
      <c r="H65" s="212"/>
      <c r="I65" s="212"/>
      <c r="J65" s="212"/>
      <c r="K65" s="212"/>
      <c r="L65" s="192"/>
    </row>
    <row r="66" spans="1:12">
      <c r="A66" s="231">
        <v>5</v>
      </c>
      <c r="B66" s="210"/>
      <c r="C66" s="211"/>
      <c r="D66" s="212"/>
      <c r="E66" s="212"/>
      <c r="F66" s="212"/>
      <c r="G66" s="212"/>
      <c r="H66" s="212"/>
      <c r="I66" s="212"/>
      <c r="J66" s="212"/>
      <c r="K66" s="212"/>
      <c r="L66" s="192"/>
    </row>
    <row r="67" spans="1:12">
      <c r="A67" s="231">
        <v>6</v>
      </c>
      <c r="B67" s="217" t="s">
        <v>2320</v>
      </c>
      <c r="C67" s="211"/>
      <c r="D67" s="212"/>
      <c r="E67" s="212"/>
      <c r="F67" s="212"/>
      <c r="G67" s="212"/>
      <c r="H67" s="212"/>
      <c r="I67" s="212"/>
      <c r="J67" s="212"/>
      <c r="K67" s="212"/>
      <c r="L67" s="192"/>
    </row>
    <row r="68" spans="1:12">
      <c r="A68" s="231">
        <v>7</v>
      </c>
      <c r="B68" s="210"/>
      <c r="C68" s="233"/>
      <c r="D68" s="212"/>
      <c r="E68" s="212"/>
      <c r="F68" s="212"/>
      <c r="G68" s="212"/>
      <c r="H68" s="212"/>
      <c r="I68" s="212"/>
      <c r="J68" s="212"/>
      <c r="K68" s="212"/>
      <c r="L68" s="192"/>
    </row>
    <row r="69" spans="1:12">
      <c r="A69" s="231">
        <v>8</v>
      </c>
      <c r="B69" s="210"/>
      <c r="C69" s="234"/>
      <c r="D69" s="212"/>
      <c r="E69" s="212"/>
      <c r="F69" s="212"/>
      <c r="G69" s="212"/>
      <c r="H69" s="212"/>
      <c r="I69" s="212"/>
      <c r="J69" s="212"/>
      <c r="K69" s="212"/>
      <c r="L69" s="192"/>
    </row>
    <row r="70" spans="1:12">
      <c r="A70" s="231">
        <v>9</v>
      </c>
      <c r="B70" s="210"/>
      <c r="C70" s="234"/>
      <c r="D70" s="212"/>
      <c r="E70" s="212"/>
      <c r="F70" s="212"/>
      <c r="G70" s="212"/>
      <c r="H70" s="212"/>
      <c r="I70" s="212"/>
      <c r="J70" s="212"/>
      <c r="K70" s="212"/>
      <c r="L70" s="192"/>
    </row>
    <row r="71" spans="1:12">
      <c r="A71" s="231">
        <v>10</v>
      </c>
      <c r="B71" s="217" t="s">
        <v>2013</v>
      </c>
      <c r="C71" s="234"/>
      <c r="D71" s="212"/>
      <c r="E71" s="212"/>
      <c r="F71" s="212"/>
      <c r="G71" s="212"/>
      <c r="H71" s="212"/>
      <c r="I71" s="212"/>
      <c r="J71" s="212"/>
      <c r="K71" s="212"/>
      <c r="L71" s="192"/>
    </row>
    <row r="72" spans="1:12">
      <c r="A72" s="231">
        <v>11</v>
      </c>
      <c r="B72" s="210"/>
      <c r="C72" s="234"/>
      <c r="D72" s="212"/>
      <c r="E72" s="212"/>
      <c r="F72" s="212"/>
      <c r="G72" s="212"/>
      <c r="H72" s="212"/>
      <c r="I72" s="212"/>
      <c r="J72" s="212"/>
      <c r="K72" s="212"/>
      <c r="L72" s="192"/>
    </row>
    <row r="73" spans="1:12">
      <c r="A73" s="231">
        <v>12</v>
      </c>
      <c r="B73" s="210"/>
      <c r="C73" s="234"/>
      <c r="D73" s="212"/>
      <c r="E73" s="212"/>
      <c r="F73" s="212"/>
      <c r="G73" s="212"/>
      <c r="H73" s="212"/>
      <c r="I73" s="212"/>
      <c r="J73" s="212"/>
      <c r="K73" s="212"/>
      <c r="L73" s="192"/>
    </row>
    <row r="74" spans="1:12">
      <c r="A74" s="231">
        <v>13</v>
      </c>
      <c r="B74" s="210"/>
      <c r="C74" s="234"/>
      <c r="D74" s="212"/>
      <c r="E74" s="212"/>
      <c r="F74" s="212"/>
      <c r="G74" s="212"/>
      <c r="H74" s="212"/>
      <c r="I74" s="212"/>
      <c r="J74" s="212"/>
      <c r="K74" s="212"/>
      <c r="L74" s="192"/>
    </row>
    <row r="75" spans="1:12">
      <c r="A75" s="231">
        <v>14</v>
      </c>
      <c r="B75" s="217" t="s">
        <v>1608</v>
      </c>
      <c r="C75" s="234"/>
      <c r="D75" s="212"/>
      <c r="E75" s="212"/>
      <c r="F75" s="212"/>
      <c r="G75" s="212"/>
      <c r="H75" s="212"/>
      <c r="I75" s="212"/>
      <c r="J75" s="212"/>
      <c r="K75" s="212"/>
      <c r="L75" s="192"/>
    </row>
    <row r="76" spans="1:12">
      <c r="A76" s="231">
        <v>15</v>
      </c>
      <c r="B76" s="210"/>
      <c r="C76" s="234"/>
      <c r="D76" s="212"/>
      <c r="E76" s="212"/>
      <c r="F76" s="212"/>
      <c r="G76" s="212"/>
      <c r="H76" s="212"/>
      <c r="I76" s="212"/>
      <c r="J76" s="212"/>
      <c r="K76" s="212"/>
      <c r="L76" s="192"/>
    </row>
    <row r="77" spans="1:12">
      <c r="A77" s="231">
        <v>16</v>
      </c>
      <c r="B77" s="210"/>
      <c r="C77" s="234"/>
      <c r="D77" s="212"/>
      <c r="E77" s="212"/>
      <c r="F77" s="212"/>
      <c r="G77" s="212"/>
      <c r="H77" s="212"/>
      <c r="I77" s="212"/>
      <c r="J77" s="212"/>
      <c r="K77" s="212"/>
      <c r="L77" s="192"/>
    </row>
    <row r="78" spans="1:12">
      <c r="A78" s="231">
        <v>17</v>
      </c>
      <c r="B78" s="210"/>
      <c r="C78" s="234"/>
      <c r="D78" s="212"/>
      <c r="E78" s="212"/>
      <c r="F78" s="212"/>
      <c r="G78" s="212"/>
      <c r="H78" s="212"/>
      <c r="I78" s="212"/>
      <c r="J78" s="212"/>
      <c r="K78" s="212"/>
      <c r="L78" s="192"/>
    </row>
    <row r="79" spans="1:12">
      <c r="A79" s="231">
        <v>18</v>
      </c>
      <c r="B79" s="217" t="s">
        <v>2535</v>
      </c>
      <c r="C79" s="234"/>
      <c r="D79" s="212"/>
      <c r="E79" s="212"/>
      <c r="F79" s="212"/>
      <c r="G79" s="212"/>
      <c r="H79" s="212"/>
      <c r="I79" s="212"/>
      <c r="J79" s="212"/>
      <c r="K79" s="212"/>
      <c r="L79" s="192"/>
    </row>
    <row r="80" spans="1:12">
      <c r="A80" s="231">
        <v>19</v>
      </c>
      <c r="B80" s="185"/>
      <c r="C80" s="235"/>
      <c r="E80" s="236"/>
      <c r="G80" s="236"/>
      <c r="I80" s="236"/>
      <c r="K80" s="236"/>
      <c r="L80" s="192"/>
    </row>
    <row r="81" spans="1:12">
      <c r="A81" s="231">
        <v>20</v>
      </c>
      <c r="B81" s="185"/>
      <c r="C81" s="235"/>
      <c r="E81" s="236"/>
      <c r="G81" s="236"/>
      <c r="I81" s="236"/>
      <c r="K81" s="236"/>
      <c r="L81" s="192"/>
    </row>
    <row r="82" spans="1:12">
      <c r="A82" s="231">
        <v>21</v>
      </c>
      <c r="B82" s="185"/>
      <c r="C82" s="235"/>
      <c r="E82" s="236"/>
      <c r="G82" s="236"/>
      <c r="I82" s="236"/>
      <c r="K82" s="236"/>
      <c r="L82" s="192"/>
    </row>
    <row r="83" spans="1:12">
      <c r="A83" s="231">
        <v>22</v>
      </c>
      <c r="B83" s="237"/>
      <c r="C83" s="235"/>
      <c r="E83" s="236"/>
      <c r="G83" s="236"/>
      <c r="I83" s="236"/>
      <c r="K83" s="236"/>
      <c r="L83" s="192"/>
    </row>
    <row r="84" spans="1:12">
      <c r="A84" s="231">
        <v>23</v>
      </c>
      <c r="B84" s="185"/>
      <c r="C84" s="118"/>
      <c r="E84" s="236"/>
      <c r="G84" s="236"/>
      <c r="I84" s="236"/>
      <c r="K84" s="236"/>
      <c r="L84" s="192"/>
    </row>
    <row r="85" spans="1:12">
      <c r="A85" s="231">
        <v>24</v>
      </c>
      <c r="B85" s="185"/>
      <c r="C85" s="118"/>
      <c r="E85" s="236"/>
      <c r="G85" s="236"/>
      <c r="I85" s="236"/>
      <c r="K85" s="236"/>
      <c r="L85" s="192"/>
    </row>
    <row r="86" spans="1:12">
      <c r="A86" s="238">
        <v>25</v>
      </c>
      <c r="B86" s="559" t="s">
        <v>1609</v>
      </c>
      <c r="C86" s="114">
        <f t="shared" ref="C86:J86" si="2">SUM(C63:C66)-SUM(C67:C70)+SUM(C71:C74)-SUM(C75:C78)-SUM(C79:C85)</f>
        <v>0</v>
      </c>
      <c r="D86" s="114">
        <f t="shared" si="2"/>
        <v>0</v>
      </c>
      <c r="E86" s="114">
        <f t="shared" si="2"/>
        <v>0</v>
      </c>
      <c r="F86" s="114">
        <f t="shared" si="2"/>
        <v>0</v>
      </c>
      <c r="G86" s="114">
        <f t="shared" si="2"/>
        <v>0</v>
      </c>
      <c r="H86" s="114">
        <f t="shared" si="2"/>
        <v>0</v>
      </c>
      <c r="I86" s="114">
        <f t="shared" si="2"/>
        <v>0</v>
      </c>
      <c r="J86" s="114">
        <f t="shared" si="2"/>
        <v>0</v>
      </c>
      <c r="K86" s="239"/>
      <c r="L86" s="240">
        <f>SUM(L63:L66)-SUM(L67:L70)+SUM(L71:L74)-SUM(L75:L78)-SUM(L79:L85)</f>
        <v>0</v>
      </c>
    </row>
    <row r="87" spans="1:12">
      <c r="A87" s="193"/>
      <c r="B87" s="241"/>
      <c r="C87" s="242"/>
      <c r="D87" s="243"/>
      <c r="E87" s="243"/>
      <c r="F87" s="243"/>
      <c r="G87" s="243"/>
      <c r="H87" s="243"/>
      <c r="I87" s="243"/>
      <c r="J87" s="243"/>
      <c r="K87" s="243"/>
      <c r="L87" s="244"/>
    </row>
    <row r="88" spans="1:12" ht="15.75">
      <c r="A88" s="193"/>
      <c r="B88" s="6" t="s">
        <v>1610</v>
      </c>
      <c r="C88" s="245"/>
      <c r="D88" s="8"/>
      <c r="E88" s="8"/>
      <c r="F88" s="8"/>
      <c r="G88" s="8"/>
      <c r="H88" s="8"/>
      <c r="I88" s="8"/>
      <c r="J88" s="8"/>
      <c r="K88" s="8"/>
      <c r="L88" s="191"/>
    </row>
    <row r="89" spans="1:12">
      <c r="A89" s="193"/>
      <c r="B89" s="185"/>
      <c r="C89" s="194"/>
      <c r="L89" s="192"/>
    </row>
    <row r="90" spans="1:12">
      <c r="A90" s="193"/>
      <c r="B90" s="185"/>
      <c r="C90" s="194"/>
      <c r="L90" s="192"/>
    </row>
    <row r="91" spans="1:12">
      <c r="A91" s="193"/>
      <c r="B91" s="185"/>
      <c r="C91" s="194"/>
      <c r="L91" s="192"/>
    </row>
    <row r="92" spans="1:12">
      <c r="A92" s="193"/>
      <c r="B92" s="185"/>
      <c r="C92" s="194"/>
      <c r="L92" s="192"/>
    </row>
    <row r="93" spans="1:12">
      <c r="A93" s="193"/>
      <c r="B93" s="185"/>
      <c r="C93" s="194"/>
      <c r="L93" s="192"/>
    </row>
    <row r="94" spans="1:12">
      <c r="A94" s="193"/>
      <c r="B94" s="185"/>
      <c r="C94" s="194"/>
      <c r="L94" s="192"/>
    </row>
    <row r="95" spans="1:12">
      <c r="A95" s="193"/>
      <c r="B95" s="185"/>
      <c r="C95" s="194"/>
      <c r="L95" s="192"/>
    </row>
    <row r="96" spans="1:12">
      <c r="A96" s="193"/>
      <c r="B96" s="185"/>
      <c r="C96" s="194"/>
      <c r="L96" s="192"/>
    </row>
    <row r="97" spans="1:12">
      <c r="A97" s="193"/>
      <c r="B97" s="185"/>
      <c r="C97" s="194"/>
      <c r="L97" s="192"/>
    </row>
    <row r="98" spans="1:12">
      <c r="A98" s="193"/>
      <c r="B98" s="185"/>
      <c r="C98" s="194"/>
      <c r="L98" s="192"/>
    </row>
    <row r="99" spans="1:12">
      <c r="A99" s="193"/>
      <c r="B99" s="185"/>
      <c r="C99" s="194"/>
      <c r="L99" s="192"/>
    </row>
    <row r="100" spans="1:12">
      <c r="A100" s="193"/>
      <c r="B100" s="185"/>
      <c r="C100" s="194"/>
      <c r="L100" s="192"/>
    </row>
    <row r="101" spans="1:12">
      <c r="A101" s="193"/>
      <c r="B101" s="185"/>
      <c r="C101" s="194"/>
      <c r="L101" s="192"/>
    </row>
    <row r="102" spans="1:12">
      <c r="A102" s="193"/>
      <c r="B102" s="185"/>
      <c r="C102" s="194"/>
      <c r="L102" s="192"/>
    </row>
    <row r="103" spans="1:12" ht="15.75" thickBot="1">
      <c r="A103" s="196"/>
      <c r="B103" s="246"/>
      <c r="C103" s="197"/>
      <c r="D103" s="246"/>
      <c r="E103" s="246"/>
      <c r="F103" s="246"/>
      <c r="G103" s="246"/>
      <c r="H103" s="246"/>
      <c r="I103" s="246"/>
      <c r="J103" s="246"/>
      <c r="K103" s="246"/>
      <c r="L103" s="198"/>
    </row>
    <row r="104" spans="1:12">
      <c r="K104" t="s">
        <v>1693</v>
      </c>
    </row>
    <row r="105" spans="1:12">
      <c r="A105" s="8" t="s">
        <v>1611</v>
      </c>
      <c r="B105" s="8"/>
      <c r="C105" s="8"/>
      <c r="D105" s="8"/>
      <c r="E105" s="8"/>
      <c r="F105" s="8"/>
      <c r="G105" s="8"/>
      <c r="H105" s="8"/>
      <c r="I105" s="8"/>
      <c r="J105" s="8"/>
      <c r="K105" s="8"/>
      <c r="L105" s="8"/>
    </row>
    <row r="106" spans="1:12" ht="15.75" thickBot="1">
      <c r="A106" s="22" t="str">
        <f>'Data sheet'!A57</f>
        <v>Annual Report of New York American Water Company, Inc.  (f/k/a Aqua New York of Sea Cliff)                                                                 Year Ended  December 31, 2013</v>
      </c>
      <c r="B106" s="199"/>
      <c r="C106" s="185"/>
      <c r="D106" s="186"/>
    </row>
    <row r="107" spans="1:12">
      <c r="A107" s="187"/>
      <c r="B107" s="200"/>
      <c r="C107" s="188"/>
      <c r="D107" s="200"/>
      <c r="E107" s="200"/>
      <c r="F107" s="200"/>
      <c r="G107" s="200"/>
      <c r="H107" s="200"/>
      <c r="I107" s="200"/>
      <c r="J107" s="200"/>
      <c r="K107" s="200"/>
      <c r="L107" s="189"/>
    </row>
    <row r="108" spans="1:12" ht="15.75">
      <c r="A108" s="190" t="s">
        <v>1612</v>
      </c>
      <c r="B108" s="6"/>
      <c r="C108" s="13"/>
      <c r="D108" s="13"/>
      <c r="E108" s="13"/>
      <c r="F108" s="13"/>
      <c r="G108" s="13"/>
      <c r="H108" s="13"/>
      <c r="I108" s="8"/>
      <c r="J108" s="8"/>
      <c r="K108" s="8"/>
      <c r="L108" s="191"/>
    </row>
    <row r="109" spans="1:12" ht="15.75">
      <c r="A109" s="190" t="s">
        <v>880</v>
      </c>
      <c r="B109" s="6"/>
      <c r="C109" s="13"/>
      <c r="D109" s="201"/>
      <c r="E109" s="13"/>
      <c r="F109" s="13"/>
      <c r="G109" s="13"/>
      <c r="H109" s="13"/>
      <c r="I109" s="8"/>
      <c r="J109" s="8"/>
      <c r="K109" s="8"/>
      <c r="L109" s="191"/>
    </row>
    <row r="110" spans="1:12" ht="18">
      <c r="A110" s="202" t="s">
        <v>881</v>
      </c>
      <c r="B110" s="1"/>
      <c r="C110" s="3"/>
      <c r="D110" s="6"/>
      <c r="E110" s="6"/>
      <c r="F110" s="6"/>
      <c r="G110" s="6"/>
      <c r="H110" s="6"/>
      <c r="I110" s="6"/>
      <c r="J110" s="6"/>
      <c r="K110" s="6"/>
      <c r="L110" s="203"/>
    </row>
    <row r="111" spans="1:12">
      <c r="A111" s="204"/>
      <c r="B111" s="205"/>
      <c r="C111" s="206"/>
      <c r="D111" s="207"/>
      <c r="E111" s="207"/>
      <c r="F111" s="207"/>
      <c r="G111" s="207"/>
      <c r="H111" s="207"/>
      <c r="I111" s="207"/>
      <c r="J111" s="207"/>
      <c r="K111" s="207"/>
      <c r="L111" s="208"/>
    </row>
    <row r="112" spans="1:12">
      <c r="A112" s="231" t="s">
        <v>2263</v>
      </c>
      <c r="B112" s="210"/>
      <c r="C112" s="805" t="s">
        <v>882</v>
      </c>
      <c r="D112" s="212"/>
      <c r="E112" s="212"/>
      <c r="F112" s="212"/>
      <c r="G112" s="212"/>
      <c r="H112" s="212"/>
      <c r="I112" s="212"/>
      <c r="J112" s="602" t="s">
        <v>883</v>
      </c>
      <c r="K112" s="602" t="s">
        <v>340</v>
      </c>
      <c r="L112" s="603" t="s">
        <v>341</v>
      </c>
    </row>
    <row r="113" spans="1:12">
      <c r="A113" s="238" t="s">
        <v>2286</v>
      </c>
      <c r="B113" s="806" t="s">
        <v>1788</v>
      </c>
      <c r="C113" s="807" t="s">
        <v>1789</v>
      </c>
      <c r="D113" s="760" t="s">
        <v>1790</v>
      </c>
      <c r="E113" s="215"/>
      <c r="F113" s="215"/>
      <c r="G113" s="215"/>
      <c r="H113" s="215"/>
      <c r="I113" s="215"/>
      <c r="J113" s="760" t="s">
        <v>1791</v>
      </c>
      <c r="K113" s="760" t="s">
        <v>1792</v>
      </c>
      <c r="L113" s="808" t="s">
        <v>1793</v>
      </c>
    </row>
    <row r="114" spans="1:12" ht="15.75">
      <c r="A114" s="231">
        <v>1</v>
      </c>
      <c r="B114" s="644" t="s">
        <v>3293</v>
      </c>
      <c r="C114" s="211"/>
      <c r="D114" s="212"/>
      <c r="E114" s="212"/>
      <c r="F114" s="212"/>
      <c r="G114" s="212"/>
      <c r="H114" s="212"/>
      <c r="I114" s="212"/>
      <c r="J114" s="212"/>
      <c r="K114" s="212"/>
      <c r="L114" s="192"/>
    </row>
    <row r="115" spans="1:12" ht="15.75">
      <c r="A115" s="231">
        <v>2</v>
      </c>
      <c r="B115" s="217" t="s">
        <v>1613</v>
      </c>
      <c r="C115" s="232"/>
      <c r="D115" s="2472" t="s">
        <v>2750</v>
      </c>
      <c r="E115" s="219"/>
      <c r="F115" s="219"/>
      <c r="G115" s="219"/>
      <c r="H115" s="219"/>
      <c r="I115" s="219"/>
      <c r="J115" s="219"/>
      <c r="K115" s="219"/>
      <c r="L115" s="220"/>
    </row>
    <row r="116" spans="1:12">
      <c r="A116" s="231">
        <v>3</v>
      </c>
      <c r="B116" s="217"/>
      <c r="C116" s="233"/>
      <c r="D116" s="212"/>
      <c r="E116" s="212"/>
      <c r="F116" s="212"/>
      <c r="G116" s="212"/>
      <c r="H116" s="212"/>
      <c r="I116" s="212"/>
      <c r="J116" s="212"/>
      <c r="K116" s="212"/>
      <c r="L116" s="192"/>
    </row>
    <row r="117" spans="1:12">
      <c r="A117" s="231">
        <v>4</v>
      </c>
      <c r="B117" s="217"/>
      <c r="C117" s="234"/>
      <c r="D117" s="212"/>
      <c r="E117" s="212"/>
      <c r="F117" s="212"/>
      <c r="G117" s="212"/>
      <c r="H117" s="212"/>
      <c r="I117" s="212"/>
      <c r="J117" s="212"/>
      <c r="K117" s="212"/>
      <c r="L117" s="192"/>
    </row>
    <row r="118" spans="1:12">
      <c r="A118" s="231">
        <v>5</v>
      </c>
      <c r="B118" s="210"/>
      <c r="C118" s="211"/>
      <c r="D118" s="212"/>
      <c r="E118" s="212"/>
      <c r="F118" s="212"/>
      <c r="G118" s="212"/>
      <c r="H118" s="212"/>
      <c r="I118" s="212"/>
      <c r="J118" s="212"/>
      <c r="K118" s="212"/>
      <c r="L118" s="192"/>
    </row>
    <row r="119" spans="1:12">
      <c r="A119" s="231">
        <v>6</v>
      </c>
      <c r="B119" s="210"/>
      <c r="C119" s="211"/>
      <c r="D119" s="212"/>
      <c r="E119" s="212"/>
      <c r="F119" s="212"/>
      <c r="G119" s="212"/>
      <c r="H119" s="212"/>
      <c r="I119" s="212"/>
      <c r="J119" s="212"/>
      <c r="K119" s="212"/>
      <c r="L119" s="192"/>
    </row>
    <row r="120" spans="1:12">
      <c r="A120" s="231">
        <v>7</v>
      </c>
      <c r="B120" s="210"/>
      <c r="C120" s="211"/>
      <c r="D120" s="212"/>
      <c r="E120" s="212"/>
      <c r="F120" s="212"/>
      <c r="G120" s="212"/>
      <c r="H120" s="212"/>
      <c r="I120" s="212"/>
      <c r="J120" s="212"/>
      <c r="K120" s="212"/>
      <c r="L120" s="192"/>
    </row>
    <row r="121" spans="1:12">
      <c r="A121" s="231">
        <v>8</v>
      </c>
      <c r="B121" s="217" t="s">
        <v>1614</v>
      </c>
      <c r="C121" s="211"/>
      <c r="D121" s="212"/>
      <c r="E121" s="212"/>
      <c r="F121" s="212"/>
      <c r="G121" s="212"/>
      <c r="H121" s="212"/>
      <c r="I121" s="212"/>
      <c r="J121" s="212"/>
      <c r="K121" s="212"/>
      <c r="L121" s="192"/>
    </row>
    <row r="122" spans="1:12">
      <c r="A122" s="231">
        <v>9</v>
      </c>
      <c r="B122" s="210"/>
      <c r="C122" s="233"/>
      <c r="D122" s="212"/>
      <c r="E122" s="212"/>
      <c r="F122" s="212"/>
      <c r="G122" s="212"/>
      <c r="H122" s="212"/>
      <c r="I122" s="212"/>
      <c r="J122" s="212"/>
      <c r="K122" s="212"/>
      <c r="L122" s="192"/>
    </row>
    <row r="123" spans="1:12">
      <c r="A123" s="231">
        <v>10</v>
      </c>
      <c r="B123" s="210"/>
      <c r="C123" s="233"/>
      <c r="D123" s="212"/>
      <c r="E123" s="212"/>
      <c r="F123" s="212"/>
      <c r="G123" s="212"/>
      <c r="H123" s="212"/>
      <c r="I123" s="212"/>
      <c r="J123" s="212"/>
      <c r="K123" s="212"/>
      <c r="L123" s="192"/>
    </row>
    <row r="124" spans="1:12">
      <c r="A124" s="231">
        <v>11</v>
      </c>
      <c r="B124" s="210"/>
      <c r="C124" s="233"/>
      <c r="D124" s="212"/>
      <c r="E124" s="212"/>
      <c r="F124" s="212"/>
      <c r="G124" s="212"/>
      <c r="H124" s="212"/>
      <c r="I124" s="212"/>
      <c r="J124" s="212"/>
      <c r="K124" s="212"/>
      <c r="L124" s="192"/>
    </row>
    <row r="125" spans="1:12">
      <c r="A125" s="231">
        <v>12</v>
      </c>
      <c r="B125" s="210"/>
      <c r="C125" s="234"/>
      <c r="D125" s="212"/>
      <c r="E125" s="212"/>
      <c r="F125" s="212"/>
      <c r="G125" s="212"/>
      <c r="H125" s="212"/>
      <c r="I125" s="212"/>
      <c r="J125" s="212"/>
      <c r="K125" s="212"/>
      <c r="L125" s="192"/>
    </row>
    <row r="126" spans="1:12">
      <c r="A126" s="231">
        <v>13</v>
      </c>
      <c r="B126" s="210"/>
      <c r="C126" s="234"/>
      <c r="D126" s="212"/>
      <c r="E126" s="212"/>
      <c r="F126" s="212"/>
      <c r="G126" s="212"/>
      <c r="H126" s="212"/>
      <c r="I126" s="212"/>
      <c r="J126" s="212"/>
      <c r="K126" s="212"/>
      <c r="L126" s="192"/>
    </row>
    <row r="127" spans="1:12">
      <c r="A127" s="231">
        <v>14</v>
      </c>
      <c r="B127" s="217" t="s">
        <v>1615</v>
      </c>
      <c r="C127" s="234"/>
      <c r="D127" s="212"/>
      <c r="E127" s="212"/>
      <c r="F127" s="212"/>
      <c r="G127" s="212"/>
      <c r="H127" s="212"/>
      <c r="I127" s="212"/>
      <c r="J127" s="212"/>
      <c r="K127" s="212"/>
      <c r="L127" s="192"/>
    </row>
    <row r="128" spans="1:12">
      <c r="A128" s="231">
        <v>15</v>
      </c>
      <c r="B128" s="210"/>
      <c r="C128" s="234"/>
      <c r="D128" s="212"/>
      <c r="E128" s="212"/>
      <c r="F128" s="212"/>
      <c r="G128" s="212"/>
      <c r="H128" s="212"/>
      <c r="I128" s="212"/>
      <c r="J128" s="212"/>
      <c r="K128" s="212"/>
      <c r="L128" s="192"/>
    </row>
    <row r="129" spans="1:12">
      <c r="A129" s="231">
        <v>16</v>
      </c>
      <c r="B129" s="210"/>
      <c r="C129" s="234"/>
      <c r="D129" s="212"/>
      <c r="E129" s="212"/>
      <c r="F129" s="212"/>
      <c r="G129" s="212"/>
      <c r="H129" s="212"/>
      <c r="I129" s="212"/>
      <c r="J129" s="212"/>
      <c r="K129" s="212"/>
      <c r="L129" s="192"/>
    </row>
    <row r="130" spans="1:12">
      <c r="A130" s="231">
        <v>17</v>
      </c>
      <c r="B130" s="210"/>
      <c r="C130" s="247"/>
      <c r="D130" s="215"/>
      <c r="E130" s="215"/>
      <c r="F130" s="215"/>
      <c r="G130" s="215"/>
      <c r="H130" s="215"/>
      <c r="I130" s="215"/>
      <c r="J130" s="215"/>
      <c r="K130" s="212"/>
      <c r="L130" s="208"/>
    </row>
    <row r="131" spans="1:12">
      <c r="A131" s="231">
        <v>18</v>
      </c>
      <c r="B131" s="210" t="s">
        <v>739</v>
      </c>
      <c r="C131" s="234"/>
      <c r="D131" s="212"/>
      <c r="E131" s="212"/>
      <c r="F131" s="212"/>
      <c r="G131" s="212"/>
      <c r="H131" s="212"/>
      <c r="I131" s="212"/>
      <c r="J131" s="212"/>
      <c r="K131" s="212"/>
      <c r="L131" s="192"/>
    </row>
    <row r="132" spans="1:12">
      <c r="A132" s="231">
        <v>19</v>
      </c>
      <c r="B132" s="210" t="s">
        <v>740</v>
      </c>
      <c r="C132" s="248">
        <f t="shared" ref="C132:J132" si="3">SUM(C115:C130)</f>
        <v>0</v>
      </c>
      <c r="D132" s="248">
        <f t="shared" si="3"/>
        <v>0</v>
      </c>
      <c r="E132" s="248">
        <f t="shared" si="3"/>
        <v>0</v>
      </c>
      <c r="F132" s="248">
        <f t="shared" si="3"/>
        <v>0</v>
      </c>
      <c r="G132" s="248">
        <f t="shared" si="3"/>
        <v>0</v>
      </c>
      <c r="H132" s="248">
        <f t="shared" si="3"/>
        <v>0</v>
      </c>
      <c r="I132" s="248">
        <f t="shared" si="3"/>
        <v>0</v>
      </c>
      <c r="J132" s="248">
        <f t="shared" si="3"/>
        <v>0</v>
      </c>
      <c r="K132" s="249"/>
      <c r="L132" s="250">
        <f>SUM(L115:L130)</f>
        <v>0</v>
      </c>
    </row>
    <row r="133" spans="1:12">
      <c r="A133" s="231">
        <v>20</v>
      </c>
      <c r="B133" s="210"/>
      <c r="C133" s="234"/>
      <c r="D133" s="212"/>
      <c r="E133" s="212"/>
      <c r="F133" s="212"/>
      <c r="G133" s="212"/>
      <c r="H133" s="212"/>
      <c r="I133" s="212"/>
      <c r="J133" s="212"/>
      <c r="K133" s="212"/>
      <c r="L133" s="192"/>
    </row>
    <row r="134" spans="1:12">
      <c r="A134" s="231">
        <v>21</v>
      </c>
      <c r="B134" s="210"/>
      <c r="C134" s="234"/>
      <c r="D134" s="212"/>
      <c r="E134" s="212"/>
      <c r="F134" s="212"/>
      <c r="G134" s="212"/>
      <c r="H134" s="212"/>
      <c r="I134" s="212"/>
      <c r="J134" s="212"/>
      <c r="K134" s="212"/>
      <c r="L134" s="192"/>
    </row>
    <row r="135" spans="1:12">
      <c r="A135" s="231">
        <v>22</v>
      </c>
      <c r="B135" s="210" t="s">
        <v>3459</v>
      </c>
      <c r="C135" s="234"/>
      <c r="D135" s="212"/>
      <c r="E135" s="212"/>
      <c r="F135" s="212"/>
      <c r="G135" s="212"/>
      <c r="H135" s="212"/>
      <c r="I135" s="212"/>
      <c r="J135" s="212"/>
      <c r="K135" s="212"/>
      <c r="L135" s="192"/>
    </row>
    <row r="136" spans="1:12">
      <c r="A136" s="231">
        <v>23</v>
      </c>
      <c r="B136" s="185" t="s">
        <v>3460</v>
      </c>
      <c r="C136" s="235"/>
      <c r="E136" s="236"/>
      <c r="G136" s="236"/>
      <c r="I136" s="236"/>
      <c r="K136" s="236"/>
      <c r="L136" s="192"/>
    </row>
    <row r="137" spans="1:12">
      <c r="A137" s="231">
        <v>24</v>
      </c>
      <c r="B137" s="185"/>
      <c r="C137" s="235"/>
      <c r="E137" s="236"/>
      <c r="G137" s="236"/>
      <c r="I137" s="236"/>
      <c r="K137" s="236"/>
      <c r="L137" s="192"/>
    </row>
    <row r="138" spans="1:12">
      <c r="A138" s="231">
        <v>25</v>
      </c>
      <c r="B138" s="210" t="s">
        <v>3459</v>
      </c>
      <c r="C138" s="235"/>
      <c r="E138" s="236"/>
      <c r="G138" s="236"/>
      <c r="I138" s="236"/>
      <c r="K138" s="236"/>
      <c r="L138" s="192"/>
    </row>
    <row r="139" spans="1:12">
      <c r="A139" s="238">
        <v>26</v>
      </c>
      <c r="B139" s="185" t="s">
        <v>3461</v>
      </c>
      <c r="C139" s="251">
        <f t="shared" ref="C139:J139" si="4">C132+C136</f>
        <v>0</v>
      </c>
      <c r="D139" s="251">
        <f t="shared" si="4"/>
        <v>0</v>
      </c>
      <c r="E139" s="251">
        <f t="shared" si="4"/>
        <v>0</v>
      </c>
      <c r="F139" s="251">
        <f t="shared" si="4"/>
        <v>0</v>
      </c>
      <c r="G139" s="251">
        <f t="shared" si="4"/>
        <v>0</v>
      </c>
      <c r="H139" s="251">
        <f t="shared" si="4"/>
        <v>0</v>
      </c>
      <c r="I139" s="251">
        <f t="shared" si="4"/>
        <v>0</v>
      </c>
      <c r="J139" s="251">
        <f t="shared" si="4"/>
        <v>0</v>
      </c>
      <c r="K139" s="239"/>
      <c r="L139" s="252">
        <f>L132+L136</f>
        <v>0</v>
      </c>
    </row>
    <row r="140" spans="1:12">
      <c r="A140" s="193"/>
      <c r="B140" s="241"/>
      <c r="C140" s="242"/>
      <c r="D140" s="243"/>
      <c r="E140" s="243"/>
      <c r="F140" s="243"/>
      <c r="G140" s="243"/>
      <c r="H140" s="243"/>
      <c r="I140" s="243"/>
      <c r="J140" s="243"/>
      <c r="K140" s="243"/>
      <c r="L140" s="244"/>
    </row>
    <row r="141" spans="1:12" ht="15.75">
      <c r="A141" s="193"/>
      <c r="B141" s="6" t="s">
        <v>1610</v>
      </c>
      <c r="C141" s="245"/>
      <c r="D141" s="8"/>
      <c r="E141" s="8"/>
      <c r="F141" s="8"/>
      <c r="G141" s="8"/>
      <c r="H141" s="8"/>
      <c r="I141" s="8"/>
      <c r="J141" s="8"/>
      <c r="K141" s="8"/>
      <c r="L141" s="191"/>
    </row>
    <row r="142" spans="1:12">
      <c r="A142" s="193"/>
      <c r="B142" s="185"/>
      <c r="C142" s="194"/>
      <c r="L142" s="192"/>
    </row>
    <row r="143" spans="1:12">
      <c r="A143" s="193"/>
      <c r="B143" s="185"/>
      <c r="C143" s="194"/>
      <c r="L143" s="192"/>
    </row>
    <row r="144" spans="1:12">
      <c r="A144" s="193"/>
      <c r="B144" s="185"/>
      <c r="C144" s="194"/>
      <c r="L144" s="192"/>
    </row>
    <row r="145" spans="1:12">
      <c r="A145" s="193"/>
      <c r="B145" s="185"/>
      <c r="C145" s="194"/>
      <c r="L145" s="192"/>
    </row>
    <row r="146" spans="1:12">
      <c r="A146" s="193"/>
      <c r="C146" s="194"/>
      <c r="L146" s="192"/>
    </row>
    <row r="147" spans="1:12">
      <c r="A147" s="195"/>
      <c r="C147" s="194"/>
      <c r="L147" s="192"/>
    </row>
    <row r="148" spans="1:12">
      <c r="A148" s="195"/>
      <c r="C148" s="194"/>
      <c r="L148" s="192"/>
    </row>
    <row r="149" spans="1:12">
      <c r="A149" s="195"/>
      <c r="C149" s="194"/>
      <c r="L149" s="192"/>
    </row>
    <row r="150" spans="1:12">
      <c r="A150" s="195"/>
      <c r="C150" s="194"/>
      <c r="L150" s="192"/>
    </row>
    <row r="151" spans="1:12">
      <c r="A151" s="195"/>
      <c r="C151" s="194"/>
      <c r="L151" s="192"/>
    </row>
    <row r="152" spans="1:12">
      <c r="A152" s="195"/>
      <c r="C152" s="194"/>
      <c r="L152" s="192"/>
    </row>
    <row r="153" spans="1:12">
      <c r="A153" s="195"/>
      <c r="C153" s="194"/>
      <c r="L153" s="192"/>
    </row>
    <row r="154" spans="1:12" ht="15.75" thickBot="1">
      <c r="A154" s="196"/>
      <c r="B154" s="246"/>
      <c r="C154" s="197"/>
      <c r="D154" s="246"/>
      <c r="E154" s="246"/>
      <c r="F154" s="246"/>
      <c r="G154" s="246"/>
      <c r="H154" s="246"/>
      <c r="I154" s="246"/>
      <c r="J154" s="246"/>
      <c r="K154" s="246"/>
      <c r="L154" s="198"/>
    </row>
    <row r="155" spans="1:12">
      <c r="K155" t="s">
        <v>1693</v>
      </c>
    </row>
    <row r="156" spans="1:12">
      <c r="A156" s="8" t="s">
        <v>3462</v>
      </c>
      <c r="B156" s="8"/>
      <c r="C156" s="8"/>
      <c r="D156" s="8"/>
      <c r="E156" s="8"/>
      <c r="F156" s="8"/>
      <c r="G156" s="8"/>
      <c r="H156" s="8"/>
      <c r="I156" s="8"/>
      <c r="J156" s="8"/>
      <c r="K156" s="8"/>
      <c r="L156" s="8"/>
    </row>
  </sheetData>
  <customSheetViews>
    <customSheetView guid="{60A1409A-66AA-463E-93B8-ECD35AF44482}" scale="75" colorId="22" topLeftCell="A52">
      <selection activeCell="L125" sqref="L125"/>
      <rowBreaks count="2" manualBreakCount="2">
        <brk id="53" max="16383" man="1"/>
        <brk id="105" max="16383" man="1"/>
      </rowBreaks>
      <pageMargins left="0.25" right="0.25" top="0.32" bottom="0.25" header="0.32" footer="0.28999999999999998"/>
      <printOptions horizontalCentered="1" verticalCentered="1"/>
      <pageSetup scale="68" fitToHeight="3" orientation="landscape" r:id="rId1"/>
      <headerFooter alignWithMargins="0"/>
    </customSheetView>
    <customSheetView guid="{DF531E20-5321-459E-ADC3-AB7A1AE91EEB}" scale="75" colorId="22" showPageBreaks="1" printArea="1" topLeftCell="A109">
      <selection activeCell="D115" sqref="D115"/>
      <rowBreaks count="2" manualBreakCount="2">
        <brk id="53" max="16383" man="1"/>
        <brk id="105" max="16383" man="1"/>
      </rowBreaks>
      <pageMargins left="0.25" right="0.25" top="0.32" bottom="0.25" header="0.32" footer="0.28999999999999998"/>
      <printOptions horizontalCentered="1" verticalCentered="1"/>
      <pageSetup scale="68" fitToHeight="3" orientation="landscape" r:id="rId2"/>
      <headerFooter alignWithMargins="0"/>
    </customSheetView>
    <customSheetView guid="{D9BAA3C6-1D9B-487C-B947-51E67F089DA8}" scale="75" colorId="22" topLeftCell="A65">
      <selection activeCell="A65" sqref="A65"/>
      <rowBreaks count="2" manualBreakCount="2">
        <brk id="53" max="16383" man="1"/>
        <brk id="105" max="16383" man="1"/>
      </rowBreaks>
      <pageMargins left="0.25" right="0.25" top="0.32" bottom="0.25" header="0.32" footer="0.28999999999999998"/>
      <printOptions horizontalCentered="1" verticalCentered="1"/>
      <pageSetup scale="68" fitToHeight="3" orientation="landscape" r:id="rId3"/>
      <headerFooter alignWithMargins="0"/>
    </customSheetView>
    <customSheetView guid="{FE043F0F-666D-484B-8A7C-7EC2529158CA}" scale="75" colorId="22" showPageBreaks="1" printArea="1" topLeftCell="A65">
      <selection activeCell="A65" sqref="A65"/>
      <rowBreaks count="2" manualBreakCount="2">
        <brk id="53" max="16383" man="1"/>
        <brk id="105" max="16383" man="1"/>
      </rowBreaks>
      <pageMargins left="0.25" right="0.25" top="0.32" bottom="0.25" header="0.32" footer="0.28999999999999998"/>
      <printOptions horizontalCentered="1" verticalCentered="1"/>
      <pageSetup scale="68" fitToHeight="3" orientation="landscape" r:id="rId4"/>
      <headerFooter alignWithMargins="0"/>
    </customSheetView>
  </customSheetViews>
  <phoneticPr fontId="0" type="noConversion"/>
  <printOptions horizontalCentered="1" verticalCentered="1"/>
  <pageMargins left="0.25" right="0.25" top="0.32" bottom="0.25" header="0.32" footer="0.28999999999999998"/>
  <pageSetup scale="68" fitToHeight="3" orientation="landscape" r:id="rId5"/>
  <headerFooter alignWithMargins="0"/>
  <rowBreaks count="2" manualBreakCount="2">
    <brk id="53" max="16383" man="1"/>
    <brk id="105" max="16383" man="1"/>
  </rowBreaks>
  <customProperties>
    <customPr name="_pios_id" r:id="rId6"/>
  </customProperties>
</worksheet>
</file>

<file path=xl/worksheets/sheet14.xml><?xml version="1.0" encoding="utf-8"?>
<worksheet xmlns="http://schemas.openxmlformats.org/spreadsheetml/2006/main" xmlns:r="http://schemas.openxmlformats.org/officeDocument/2006/relationships">
  <sheetPr transitionEvaluation="1" codeName="Sheet13"/>
  <dimension ref="A1:J134"/>
  <sheetViews>
    <sheetView defaultGridColor="0" topLeftCell="A28" colorId="22" zoomScale="80" zoomScaleNormal="80" workbookViewId="0">
      <selection activeCell="E60" sqref="E60"/>
    </sheetView>
  </sheetViews>
  <sheetFormatPr defaultColWidth="9.77734375" defaultRowHeight="15"/>
  <cols>
    <col min="1" max="1" width="4.77734375" customWidth="1"/>
    <col min="2" max="2" width="58.109375" customWidth="1"/>
    <col min="3" max="3" width="15" customWidth="1"/>
    <col min="4" max="4" width="12.33203125" customWidth="1"/>
    <col min="5" max="5" width="16.44140625" customWidth="1"/>
    <col min="6" max="6" width="15.6640625" style="1068" customWidth="1"/>
    <col min="7" max="7" width="13" customWidth="1"/>
    <col min="8" max="8" width="14.33203125" bestFit="1" customWidth="1"/>
    <col min="9" max="9" width="12.44140625" bestFit="1" customWidth="1"/>
  </cols>
  <sheetData>
    <row r="1" spans="1:10" ht="15.75" thickBot="1">
      <c r="A1" s="149" t="str">
        <f>'Data sheet'!A53</f>
        <v>Annual Report of New York American Water Company, Inc.  (f/k/a Aqua New York of Sea Cliff)                                          Year Ended  December 31, 2013</v>
      </c>
      <c r="B1" s="185"/>
      <c r="C1" s="185"/>
      <c r="D1" s="185"/>
      <c r="E1" s="185"/>
      <c r="F1" s="1067"/>
      <c r="G1" s="185"/>
      <c r="H1" s="185"/>
      <c r="I1" s="185"/>
      <c r="J1" s="185"/>
    </row>
    <row r="2" spans="1:10">
      <c r="A2" s="253"/>
      <c r="B2" s="128"/>
      <c r="C2" s="128"/>
      <c r="D2" s="128"/>
      <c r="E2" s="128" t="s">
        <v>4254</v>
      </c>
      <c r="F2" s="1047"/>
      <c r="G2" s="185"/>
      <c r="H2" s="185"/>
      <c r="I2" s="185"/>
      <c r="J2" s="185"/>
    </row>
    <row r="3" spans="1:10" ht="15.75">
      <c r="A3" s="130" t="s">
        <v>3463</v>
      </c>
      <c r="B3" s="131"/>
      <c r="C3" s="131"/>
      <c r="D3" s="131"/>
      <c r="E3" s="131"/>
      <c r="F3" s="1250"/>
      <c r="G3" s="185"/>
      <c r="H3" s="185"/>
      <c r="I3" s="185"/>
      <c r="J3" s="185"/>
    </row>
    <row r="4" spans="1:10">
      <c r="A4" s="141"/>
      <c r="B4" s="147"/>
      <c r="C4" s="147"/>
      <c r="D4" s="72"/>
      <c r="E4" s="877"/>
      <c r="F4" s="1053"/>
      <c r="G4" s="185"/>
      <c r="H4" s="185"/>
      <c r="I4" s="185"/>
      <c r="J4" s="185"/>
    </row>
    <row r="5" spans="1:10">
      <c r="A5" s="256"/>
      <c r="B5" s="131"/>
      <c r="C5" s="131"/>
      <c r="D5" s="146" t="s">
        <v>3464</v>
      </c>
      <c r="E5" s="146" t="s">
        <v>3465</v>
      </c>
      <c r="F5" s="1728" t="s">
        <v>3465</v>
      </c>
      <c r="G5" s="185"/>
      <c r="H5" s="185"/>
      <c r="I5" s="185"/>
      <c r="J5" s="185"/>
    </row>
    <row r="6" spans="1:10">
      <c r="A6" s="256" t="s">
        <v>2263</v>
      </c>
      <c r="B6" s="131" t="s">
        <v>1673</v>
      </c>
      <c r="C6" s="131"/>
      <c r="D6" s="146" t="s">
        <v>3374</v>
      </c>
      <c r="E6" s="146" t="s">
        <v>3825</v>
      </c>
      <c r="F6" s="1728" t="s">
        <v>3917</v>
      </c>
      <c r="G6" s="185"/>
      <c r="H6" s="185"/>
      <c r="I6" s="185"/>
      <c r="J6" s="185"/>
    </row>
    <row r="7" spans="1:10">
      <c r="A7" s="257" t="s">
        <v>2286</v>
      </c>
      <c r="B7" s="134" t="s">
        <v>3377</v>
      </c>
      <c r="C7" s="134"/>
      <c r="D7" s="258" t="s">
        <v>3378</v>
      </c>
      <c r="E7" s="2668" t="s">
        <v>4216</v>
      </c>
      <c r="F7" s="1729" t="s">
        <v>3380</v>
      </c>
      <c r="G7" s="185"/>
      <c r="J7" s="185"/>
    </row>
    <row r="8" spans="1:10">
      <c r="A8" s="257">
        <v>1</v>
      </c>
      <c r="B8" s="327" t="s">
        <v>1093</v>
      </c>
      <c r="C8" s="134"/>
      <c r="D8" s="258"/>
      <c r="E8" s="879"/>
      <c r="F8" s="2693"/>
      <c r="G8" s="185"/>
      <c r="J8" s="185"/>
    </row>
    <row r="9" spans="1:10">
      <c r="A9" s="257">
        <v>2</v>
      </c>
      <c r="B9" s="858" t="s">
        <v>659</v>
      </c>
      <c r="C9" s="134"/>
      <c r="D9" s="259" t="s">
        <v>2141</v>
      </c>
      <c r="E9" s="1637">
        <v>12581245</v>
      </c>
      <c r="F9" s="2718">
        <v>12877116.646084214</v>
      </c>
      <c r="G9" s="1695"/>
      <c r="J9" s="185"/>
    </row>
    <row r="10" spans="1:10">
      <c r="A10" s="257">
        <v>3</v>
      </c>
      <c r="B10" s="858" t="s">
        <v>1377</v>
      </c>
      <c r="C10" s="134"/>
      <c r="D10" s="259" t="s">
        <v>2141</v>
      </c>
      <c r="E10" s="1291">
        <v>3137838</v>
      </c>
      <c r="F10" s="1291">
        <v>3157015.5991504574</v>
      </c>
      <c r="G10" s="1695"/>
      <c r="J10" s="185"/>
    </row>
    <row r="11" spans="1:10">
      <c r="A11" s="257">
        <v>4</v>
      </c>
      <c r="B11" s="858" t="s">
        <v>1378</v>
      </c>
      <c r="C11" s="134"/>
      <c r="D11" s="259" t="s">
        <v>1379</v>
      </c>
      <c r="E11" s="1291">
        <f>E9-E10</f>
        <v>9443407</v>
      </c>
      <c r="F11" s="1291">
        <f>F9-F10</f>
        <v>9720101.0469337553</v>
      </c>
      <c r="G11" s="1695"/>
      <c r="J11" s="185"/>
    </row>
    <row r="12" spans="1:10">
      <c r="A12" s="257">
        <v>5</v>
      </c>
      <c r="B12" s="327" t="s">
        <v>1380</v>
      </c>
      <c r="C12" s="134"/>
      <c r="D12" s="259" t="s">
        <v>1379</v>
      </c>
      <c r="E12" s="880"/>
      <c r="F12" s="880"/>
      <c r="G12" s="185"/>
      <c r="J12" s="185"/>
    </row>
    <row r="13" spans="1:10">
      <c r="A13" s="257">
        <v>6</v>
      </c>
      <c r="B13" s="858" t="s">
        <v>1381</v>
      </c>
      <c r="C13" s="134"/>
      <c r="D13" s="259">
        <v>211</v>
      </c>
      <c r="E13" s="1291"/>
      <c r="F13" s="1291">
        <v>0</v>
      </c>
      <c r="G13" s="1695"/>
      <c r="J13" s="185"/>
    </row>
    <row r="14" spans="1:10">
      <c r="A14" s="257">
        <v>7</v>
      </c>
      <c r="B14" s="858" t="s">
        <v>1382</v>
      </c>
      <c r="C14" s="134"/>
      <c r="D14" s="259" t="s">
        <v>1379</v>
      </c>
      <c r="E14" s="1291"/>
      <c r="F14" s="1291">
        <v>0</v>
      </c>
      <c r="G14" s="1695"/>
      <c r="J14" s="185"/>
    </row>
    <row r="15" spans="1:10">
      <c r="A15" s="257">
        <v>8</v>
      </c>
      <c r="B15" s="858" t="s">
        <v>1383</v>
      </c>
      <c r="C15" s="134"/>
      <c r="D15" s="259" t="s">
        <v>538</v>
      </c>
      <c r="E15" s="1291">
        <v>1612078</v>
      </c>
      <c r="F15" s="1291">
        <v>1611940.38</v>
      </c>
      <c r="G15" s="1695"/>
      <c r="J15" s="185"/>
    </row>
    <row r="16" spans="1:10">
      <c r="A16" s="257">
        <v>9</v>
      </c>
      <c r="B16" s="858" t="s">
        <v>1384</v>
      </c>
      <c r="C16" s="134"/>
      <c r="D16" s="259" t="s">
        <v>1379</v>
      </c>
      <c r="E16" s="880"/>
      <c r="F16" s="880"/>
      <c r="G16" s="1695"/>
      <c r="J16" s="185"/>
    </row>
    <row r="17" spans="1:10">
      <c r="A17" s="257">
        <v>10</v>
      </c>
      <c r="B17" s="858" t="s">
        <v>1385</v>
      </c>
      <c r="C17" s="134"/>
      <c r="D17" s="259" t="s">
        <v>538</v>
      </c>
      <c r="E17" s="1291">
        <v>0</v>
      </c>
      <c r="F17" s="1291">
        <v>0</v>
      </c>
      <c r="G17" s="1695"/>
      <c r="J17" s="185"/>
    </row>
    <row r="18" spans="1:10">
      <c r="A18" s="257">
        <v>11</v>
      </c>
      <c r="B18" s="72" t="s">
        <v>1386</v>
      </c>
      <c r="C18" s="134"/>
      <c r="D18" s="259" t="s">
        <v>1224</v>
      </c>
      <c r="E18" s="1291"/>
      <c r="F18" s="1291">
        <v>0</v>
      </c>
      <c r="G18" s="1695"/>
      <c r="J18" s="185"/>
    </row>
    <row r="19" spans="1:10">
      <c r="A19" s="257">
        <v>12</v>
      </c>
      <c r="B19" s="72" t="s">
        <v>1387</v>
      </c>
      <c r="C19" s="134"/>
      <c r="D19" s="259" t="s">
        <v>1224</v>
      </c>
      <c r="E19" s="1291"/>
      <c r="F19" s="1291">
        <v>0</v>
      </c>
      <c r="G19" s="1695"/>
      <c r="J19" s="185"/>
    </row>
    <row r="20" spans="1:10">
      <c r="A20" s="257">
        <v>13</v>
      </c>
      <c r="B20" s="858" t="s">
        <v>1388</v>
      </c>
      <c r="C20" s="134"/>
      <c r="D20" s="259" t="s">
        <v>1224</v>
      </c>
      <c r="E20" s="1291"/>
      <c r="F20" s="1291">
        <v>0</v>
      </c>
      <c r="G20" s="1695"/>
      <c r="J20" s="185"/>
    </row>
    <row r="21" spans="1:10">
      <c r="A21" s="257">
        <v>14</v>
      </c>
      <c r="B21" s="858" t="s">
        <v>1389</v>
      </c>
      <c r="C21" s="134"/>
      <c r="D21" s="259" t="s">
        <v>1379</v>
      </c>
      <c r="E21" s="1291">
        <f>E13-E14+SUM(E15:E20)</f>
        <v>1612078</v>
      </c>
      <c r="F21" s="1291">
        <f>F13-F14+SUM(F15:F20)</f>
        <v>1611940.38</v>
      </c>
      <c r="G21" s="1695"/>
      <c r="J21" s="185"/>
    </row>
    <row r="22" spans="1:10">
      <c r="A22" s="257">
        <v>15</v>
      </c>
      <c r="B22" s="327" t="s">
        <v>1390</v>
      </c>
      <c r="C22" s="134"/>
      <c r="D22" s="259" t="s">
        <v>1379</v>
      </c>
      <c r="E22" s="880"/>
      <c r="F22" s="880"/>
      <c r="G22" s="1695"/>
      <c r="J22" s="185"/>
    </row>
    <row r="23" spans="1:10">
      <c r="A23" s="257">
        <v>16</v>
      </c>
      <c r="B23" s="858" t="s">
        <v>1391</v>
      </c>
      <c r="C23" s="134"/>
      <c r="D23" s="259" t="s">
        <v>1379</v>
      </c>
      <c r="E23" s="1291">
        <v>74428</v>
      </c>
      <c r="F23" s="1291">
        <v>8324.0621443819127</v>
      </c>
      <c r="G23" s="1695"/>
      <c r="J23" s="185"/>
    </row>
    <row r="24" spans="1:10">
      <c r="A24" s="257">
        <v>17</v>
      </c>
      <c r="B24" s="858" t="s">
        <v>1392</v>
      </c>
      <c r="C24" s="134"/>
      <c r="D24" s="259" t="s">
        <v>1224</v>
      </c>
      <c r="E24" s="1291"/>
      <c r="F24" s="1291">
        <v>0</v>
      </c>
      <c r="G24" s="1695"/>
      <c r="J24" s="185"/>
    </row>
    <row r="25" spans="1:10">
      <c r="A25" s="257">
        <v>18</v>
      </c>
      <c r="B25" s="858" t="s">
        <v>1393</v>
      </c>
      <c r="C25" s="134"/>
      <c r="D25" s="259" t="s">
        <v>1224</v>
      </c>
      <c r="E25" s="1291"/>
      <c r="F25" s="1291">
        <v>0</v>
      </c>
      <c r="G25" s="1695"/>
      <c r="J25" s="185"/>
    </row>
    <row r="26" spans="1:10">
      <c r="A26" s="257">
        <v>19</v>
      </c>
      <c r="B26" s="858" t="s">
        <v>2659</v>
      </c>
      <c r="C26" s="134"/>
      <c r="D26" s="259" t="s">
        <v>1224</v>
      </c>
      <c r="E26" s="1291">
        <v>0</v>
      </c>
      <c r="F26" s="1291">
        <v>0</v>
      </c>
      <c r="G26" s="1695"/>
      <c r="J26" s="185"/>
    </row>
    <row r="27" spans="1:10">
      <c r="A27" s="257">
        <v>20</v>
      </c>
      <c r="B27" s="858" t="s">
        <v>2660</v>
      </c>
      <c r="C27" s="134"/>
      <c r="D27" s="259" t="s">
        <v>1379</v>
      </c>
      <c r="E27" s="1291">
        <v>0</v>
      </c>
      <c r="F27" s="1291">
        <v>0</v>
      </c>
      <c r="G27" s="1695"/>
      <c r="J27" s="185"/>
    </row>
    <row r="28" spans="1:10">
      <c r="A28" s="257">
        <v>21</v>
      </c>
      <c r="B28" s="858" t="s">
        <v>2661</v>
      </c>
      <c r="C28" s="134"/>
      <c r="D28" s="259" t="s">
        <v>1379</v>
      </c>
      <c r="E28" s="1291">
        <v>0</v>
      </c>
      <c r="F28" s="1291">
        <v>0</v>
      </c>
      <c r="G28" s="1695"/>
      <c r="J28" s="185"/>
    </row>
    <row r="29" spans="1:10">
      <c r="A29" s="257">
        <v>22</v>
      </c>
      <c r="B29" s="858" t="s">
        <v>2662</v>
      </c>
      <c r="C29" s="134"/>
      <c r="D29" s="259" t="s">
        <v>127</v>
      </c>
      <c r="E29" s="1291"/>
      <c r="F29" s="1291">
        <v>0</v>
      </c>
      <c r="G29" s="1695"/>
      <c r="J29" s="185"/>
    </row>
    <row r="30" spans="1:10">
      <c r="A30" s="257">
        <v>23</v>
      </c>
      <c r="B30" s="858" t="s">
        <v>2663</v>
      </c>
      <c r="C30" s="134"/>
      <c r="D30" s="259" t="s">
        <v>127</v>
      </c>
      <c r="E30" s="1291">
        <v>234579</v>
      </c>
      <c r="F30" s="1291">
        <v>433323.74670095084</v>
      </c>
      <c r="G30" s="1695"/>
      <c r="J30" s="185"/>
    </row>
    <row r="31" spans="1:10">
      <c r="A31" s="257">
        <v>24</v>
      </c>
      <c r="B31" s="858" t="s">
        <v>2664</v>
      </c>
      <c r="C31" s="134"/>
      <c r="D31" s="259" t="s">
        <v>127</v>
      </c>
      <c r="E31" s="1291">
        <v>0</v>
      </c>
      <c r="F31" s="1291">
        <v>0</v>
      </c>
      <c r="G31" s="1695"/>
      <c r="J31" s="185"/>
    </row>
    <row r="32" spans="1:10">
      <c r="A32" s="257">
        <v>25</v>
      </c>
      <c r="B32" s="858" t="s">
        <v>2456</v>
      </c>
      <c r="C32" s="134"/>
      <c r="D32" s="259" t="s">
        <v>127</v>
      </c>
      <c r="E32" s="1291">
        <v>16417</v>
      </c>
      <c r="F32" s="1291">
        <v>28370.397372404426</v>
      </c>
      <c r="G32" s="1695"/>
      <c r="J32" s="185"/>
    </row>
    <row r="33" spans="1:10">
      <c r="A33" s="257">
        <v>26</v>
      </c>
      <c r="B33" s="858" t="s">
        <v>2457</v>
      </c>
      <c r="C33" s="134"/>
      <c r="D33" s="259" t="s">
        <v>130</v>
      </c>
      <c r="E33" s="1291"/>
      <c r="F33" s="1291">
        <v>0</v>
      </c>
      <c r="G33" s="1695"/>
      <c r="J33" s="185"/>
    </row>
    <row r="34" spans="1:10">
      <c r="A34" s="257">
        <v>27</v>
      </c>
      <c r="B34" s="858" t="s">
        <v>2458</v>
      </c>
      <c r="C34" s="134"/>
      <c r="D34" s="259" t="s">
        <v>130</v>
      </c>
      <c r="E34" s="1291">
        <v>101599</v>
      </c>
      <c r="F34" s="1291">
        <v>630.42514263535804</v>
      </c>
      <c r="G34" s="1695"/>
      <c r="J34" s="185"/>
    </row>
    <row r="35" spans="1:10">
      <c r="A35" s="257">
        <v>28</v>
      </c>
      <c r="B35" s="858" t="s">
        <v>2459</v>
      </c>
      <c r="C35" s="134"/>
      <c r="D35" s="259" t="s">
        <v>1231</v>
      </c>
      <c r="E35" s="1291">
        <v>-6863</v>
      </c>
      <c r="F35" s="1291">
        <v>28475.61</v>
      </c>
      <c r="G35" s="1695"/>
      <c r="J35" s="185"/>
    </row>
    <row r="36" spans="1:10">
      <c r="A36" s="257">
        <v>29</v>
      </c>
      <c r="B36" s="858" t="s">
        <v>2460</v>
      </c>
      <c r="C36" s="134"/>
      <c r="D36" s="259" t="s">
        <v>1231</v>
      </c>
      <c r="E36" s="1291">
        <v>181299</v>
      </c>
      <c r="F36" s="1291">
        <v>100343.77999999998</v>
      </c>
      <c r="G36" s="1695"/>
      <c r="J36" s="185"/>
    </row>
    <row r="37" spans="1:10">
      <c r="A37" s="257">
        <v>30</v>
      </c>
      <c r="B37" s="858" t="s">
        <v>2461</v>
      </c>
      <c r="C37" s="134"/>
      <c r="D37" s="259" t="s">
        <v>1379</v>
      </c>
      <c r="E37" s="1291"/>
      <c r="F37" s="1291">
        <v>0</v>
      </c>
      <c r="G37" s="1695"/>
      <c r="J37" s="185"/>
    </row>
    <row r="38" spans="1:10">
      <c r="A38" s="257">
        <v>31</v>
      </c>
      <c r="B38" s="858" t="s">
        <v>1282</v>
      </c>
      <c r="C38" s="134"/>
      <c r="D38" s="259" t="s">
        <v>1379</v>
      </c>
      <c r="E38" s="1291">
        <v>0</v>
      </c>
      <c r="F38" s="1291">
        <v>0</v>
      </c>
      <c r="G38" s="1695"/>
      <c r="J38" s="185"/>
    </row>
    <row r="39" spans="1:10">
      <c r="A39" s="257">
        <v>32</v>
      </c>
      <c r="B39" s="858" t="s">
        <v>1283</v>
      </c>
      <c r="C39" s="134"/>
      <c r="D39" s="259" t="s">
        <v>1379</v>
      </c>
      <c r="E39" s="1291">
        <v>330949</v>
      </c>
      <c r="F39" s="1291">
        <v>410503.33999999997</v>
      </c>
      <c r="G39" s="1695"/>
      <c r="J39" s="185"/>
    </row>
    <row r="40" spans="1:10">
      <c r="A40" s="257">
        <v>33</v>
      </c>
      <c r="B40" s="858" t="s">
        <v>1284</v>
      </c>
      <c r="C40" s="134"/>
      <c r="D40" s="259" t="s">
        <v>1379</v>
      </c>
      <c r="E40" s="1291"/>
      <c r="F40" s="1291">
        <v>2556.1211294391628</v>
      </c>
      <c r="G40" s="1695"/>
      <c r="J40" s="185"/>
    </row>
    <row r="41" spans="1:10">
      <c r="A41" s="257">
        <v>34</v>
      </c>
      <c r="B41" s="858" t="s">
        <v>1917</v>
      </c>
      <c r="C41" s="134"/>
      <c r="D41" s="265" t="s">
        <v>1379</v>
      </c>
      <c r="E41" s="1867">
        <f>SUM(E23:E31)-E32+SUM(E33:E40)</f>
        <v>899574</v>
      </c>
      <c r="F41" s="1867">
        <f>SUM(F23:F31)-F32+SUM(F33:F40)</f>
        <v>955786.68774500291</v>
      </c>
      <c r="G41" s="1695"/>
      <c r="J41" s="185"/>
    </row>
    <row r="42" spans="1:10">
      <c r="A42" s="257">
        <v>35</v>
      </c>
      <c r="B42" s="858" t="s">
        <v>1918</v>
      </c>
      <c r="C42" s="134"/>
      <c r="D42" s="267" t="s">
        <v>1379</v>
      </c>
      <c r="E42" s="880"/>
      <c r="F42" s="880"/>
      <c r="G42" s="1695"/>
      <c r="J42" s="185"/>
    </row>
    <row r="43" spans="1:10">
      <c r="A43" s="257">
        <v>36</v>
      </c>
      <c r="B43" s="858" t="s">
        <v>1919</v>
      </c>
      <c r="C43" s="134"/>
      <c r="D43" s="267" t="s">
        <v>1379</v>
      </c>
      <c r="E43" s="1291"/>
      <c r="F43" s="1291">
        <v>0</v>
      </c>
      <c r="G43" s="1695"/>
      <c r="J43" s="185"/>
    </row>
    <row r="44" spans="1:10">
      <c r="A44" s="257">
        <v>37</v>
      </c>
      <c r="B44" s="858" t="s">
        <v>1920</v>
      </c>
      <c r="C44" s="134"/>
      <c r="D44" s="267" t="s">
        <v>270</v>
      </c>
      <c r="E44" s="1291"/>
      <c r="F44" s="1291">
        <v>0</v>
      </c>
      <c r="G44" s="1695"/>
      <c r="J44" s="185"/>
    </row>
    <row r="45" spans="1:10">
      <c r="A45" s="257">
        <v>38</v>
      </c>
      <c r="B45" s="858" t="s">
        <v>647</v>
      </c>
      <c r="C45" s="134"/>
      <c r="D45" s="267" t="s">
        <v>1379</v>
      </c>
      <c r="E45" s="1291"/>
      <c r="F45" s="1291">
        <v>0</v>
      </c>
      <c r="G45" s="1695"/>
      <c r="J45" s="185"/>
    </row>
    <row r="46" spans="1:10">
      <c r="A46" s="257">
        <v>39</v>
      </c>
      <c r="B46" s="858" t="s">
        <v>3863</v>
      </c>
      <c r="C46" s="134"/>
      <c r="D46" s="267" t="s">
        <v>1379</v>
      </c>
      <c r="E46" s="1291"/>
      <c r="F46" s="1291">
        <v>0</v>
      </c>
      <c r="G46" s="1695"/>
      <c r="J46" s="185"/>
    </row>
    <row r="47" spans="1:10">
      <c r="A47" s="257">
        <v>40</v>
      </c>
      <c r="B47" s="858" t="s">
        <v>3864</v>
      </c>
      <c r="C47" s="134"/>
      <c r="D47" s="267" t="s">
        <v>1379</v>
      </c>
      <c r="E47" s="1291"/>
      <c r="F47" s="1291">
        <v>0</v>
      </c>
      <c r="G47" s="1695"/>
      <c r="J47" s="185"/>
    </row>
    <row r="48" spans="1:10">
      <c r="A48" s="257">
        <v>41</v>
      </c>
      <c r="B48" s="858" t="s">
        <v>3399</v>
      </c>
      <c r="C48" s="134"/>
      <c r="D48" s="267" t="s">
        <v>270</v>
      </c>
      <c r="E48" s="1291">
        <v>938591</v>
      </c>
      <c r="F48" s="1291">
        <v>1097173.494010852</v>
      </c>
      <c r="G48" s="1695"/>
      <c r="J48" s="185"/>
    </row>
    <row r="49" spans="1:10">
      <c r="A49" s="257">
        <v>42</v>
      </c>
      <c r="B49" s="858" t="s">
        <v>3400</v>
      </c>
      <c r="C49" s="134"/>
      <c r="D49" s="267" t="s">
        <v>3780</v>
      </c>
      <c r="E49" s="1291"/>
      <c r="F49" s="1291">
        <v>0</v>
      </c>
      <c r="G49" s="1695"/>
      <c r="J49" s="185"/>
    </row>
    <row r="50" spans="1:10">
      <c r="A50" s="257">
        <v>43</v>
      </c>
      <c r="B50" s="858" t="s">
        <v>3401</v>
      </c>
      <c r="C50" s="134"/>
      <c r="D50" s="267" t="s">
        <v>1379</v>
      </c>
      <c r="E50" s="880"/>
      <c r="F50" s="880"/>
      <c r="G50" s="1695"/>
      <c r="J50" s="185"/>
    </row>
    <row r="51" spans="1:10">
      <c r="A51" s="257">
        <v>44</v>
      </c>
      <c r="B51" s="858" t="s">
        <v>2611</v>
      </c>
      <c r="C51" s="134"/>
      <c r="D51" s="267" t="s">
        <v>533</v>
      </c>
      <c r="E51" s="1291"/>
      <c r="F51" s="1291"/>
      <c r="G51" s="1695"/>
      <c r="J51" s="185"/>
    </row>
    <row r="52" spans="1:10">
      <c r="A52" s="257">
        <v>45</v>
      </c>
      <c r="B52" s="858" t="s">
        <v>2612</v>
      </c>
      <c r="C52" s="134"/>
      <c r="D52" s="267" t="s">
        <v>1379</v>
      </c>
      <c r="E52" s="1291">
        <f>SUM(E43:E51)</f>
        <v>938591</v>
      </c>
      <c r="F52" s="1291">
        <f>SUM(F43:F51)</f>
        <v>1097173.494010852</v>
      </c>
      <c r="G52" s="1695"/>
      <c r="J52" s="185"/>
    </row>
    <row r="53" spans="1:10">
      <c r="A53" s="256">
        <v>46</v>
      </c>
      <c r="B53" s="163" t="s">
        <v>1317</v>
      </c>
      <c r="C53" s="131"/>
      <c r="D53" s="268" t="s">
        <v>1379</v>
      </c>
      <c r="E53" s="1284"/>
      <c r="F53" s="1284"/>
      <c r="G53" s="1695"/>
      <c r="J53" s="185"/>
    </row>
    <row r="54" spans="1:10" ht="15.75" thickBot="1">
      <c r="A54" s="271"/>
      <c r="B54" s="165" t="s">
        <v>3869</v>
      </c>
      <c r="C54" s="181"/>
      <c r="D54" s="272" t="s">
        <v>1379</v>
      </c>
      <c r="E54" s="1587">
        <f>E11+E21+E41+E52</f>
        <v>12893650</v>
      </c>
      <c r="F54" s="1587">
        <f>F11+F21+F41+F52</f>
        <v>13385001.60868961</v>
      </c>
      <c r="G54" s="1695"/>
      <c r="J54" s="185"/>
    </row>
    <row r="55" spans="1:10" ht="15.75">
      <c r="B55" s="2480"/>
      <c r="C55" s="131"/>
      <c r="D55" s="149"/>
      <c r="E55" s="178"/>
      <c r="F55" s="149" t="s">
        <v>110</v>
      </c>
      <c r="G55" s="185"/>
      <c r="J55" s="185"/>
    </row>
    <row r="56" spans="1:10">
      <c r="A56" s="131" t="s">
        <v>3870</v>
      </c>
      <c r="B56" s="131"/>
      <c r="C56" s="131"/>
      <c r="D56" s="131"/>
      <c r="E56" s="184"/>
      <c r="F56" s="1208"/>
      <c r="G56" s="185"/>
      <c r="J56" s="185"/>
    </row>
    <row r="57" spans="1:10">
      <c r="A57" s="131"/>
      <c r="B57" s="131"/>
      <c r="C57" s="131"/>
      <c r="D57" s="131"/>
      <c r="E57" s="184"/>
      <c r="F57" s="1208"/>
      <c r="G57" s="185"/>
      <c r="J57" s="185"/>
    </row>
    <row r="58" spans="1:10" ht="15.75" thickBot="1">
      <c r="A58" s="149" t="str">
        <f>'Data sheet'!A53</f>
        <v>Annual Report of New York American Water Company, Inc.  (f/k/a Aqua New York of Sea Cliff)                                          Year Ended  December 31, 2013</v>
      </c>
      <c r="B58" s="149"/>
      <c r="C58" s="149"/>
      <c r="D58" s="149"/>
      <c r="E58" s="178"/>
      <c r="F58" s="1199"/>
      <c r="G58" s="185"/>
      <c r="J58" s="185"/>
    </row>
    <row r="59" spans="1:10">
      <c r="A59" s="253"/>
      <c r="B59" s="128"/>
      <c r="C59" s="128"/>
      <c r="D59" s="128"/>
      <c r="E59" s="128" t="s">
        <v>4254</v>
      </c>
      <c r="F59" s="1047"/>
      <c r="G59" s="185"/>
      <c r="J59" s="185"/>
    </row>
    <row r="60" spans="1:10" ht="15.75">
      <c r="A60" s="130" t="s">
        <v>3871</v>
      </c>
      <c r="B60" s="273"/>
      <c r="C60" s="131"/>
      <c r="D60" s="131"/>
      <c r="E60" s="131"/>
      <c r="F60" s="1250"/>
      <c r="G60" s="185"/>
      <c r="J60" s="185"/>
    </row>
    <row r="61" spans="1:10">
      <c r="A61" s="141"/>
      <c r="B61" s="147"/>
      <c r="C61" s="147"/>
      <c r="D61" s="72"/>
      <c r="E61" s="877"/>
      <c r="F61" s="1053"/>
      <c r="G61" s="185"/>
      <c r="J61" s="185"/>
    </row>
    <row r="62" spans="1:10">
      <c r="A62" s="145"/>
      <c r="B62" s="131"/>
      <c r="C62" s="131"/>
      <c r="D62" s="146" t="s">
        <v>3464</v>
      </c>
      <c r="E62" s="146" t="s">
        <v>3465</v>
      </c>
      <c r="F62" s="310" t="s">
        <v>3465</v>
      </c>
      <c r="G62" s="185"/>
      <c r="J62" s="185"/>
    </row>
    <row r="63" spans="1:10">
      <c r="A63" s="145" t="s">
        <v>2263</v>
      </c>
      <c r="B63" s="131" t="s">
        <v>1673</v>
      </c>
      <c r="C63" s="131"/>
      <c r="D63" s="146" t="s">
        <v>3374</v>
      </c>
      <c r="E63" s="146" t="s">
        <v>3825</v>
      </c>
      <c r="F63" s="1728" t="s">
        <v>3917</v>
      </c>
      <c r="G63" s="185"/>
      <c r="J63" s="185"/>
    </row>
    <row r="64" spans="1:10">
      <c r="A64" s="153" t="s">
        <v>2286</v>
      </c>
      <c r="B64" s="134" t="s">
        <v>3377</v>
      </c>
      <c r="C64" s="134"/>
      <c r="D64" s="258" t="s">
        <v>3378</v>
      </c>
      <c r="E64" s="2668" t="s">
        <v>4217</v>
      </c>
      <c r="F64" s="1729" t="s">
        <v>3380</v>
      </c>
      <c r="G64" s="185"/>
      <c r="J64" s="185"/>
    </row>
    <row r="65" spans="1:10">
      <c r="A65" s="153">
        <v>1</v>
      </c>
      <c r="B65" s="327" t="s">
        <v>3872</v>
      </c>
      <c r="C65" s="134"/>
      <c r="D65" s="267" t="s">
        <v>1379</v>
      </c>
      <c r="E65" s="879"/>
      <c r="F65" s="2693"/>
      <c r="G65" s="185"/>
      <c r="J65" s="185"/>
    </row>
    <row r="66" spans="1:10">
      <c r="A66" s="153">
        <v>2</v>
      </c>
      <c r="B66" s="858" t="s">
        <v>663</v>
      </c>
      <c r="C66" s="134"/>
      <c r="D66" s="267" t="s">
        <v>1401</v>
      </c>
      <c r="E66" s="1637">
        <v>0</v>
      </c>
      <c r="F66" s="1637">
        <v>0</v>
      </c>
      <c r="G66" s="1695"/>
      <c r="J66" s="185"/>
    </row>
    <row r="67" spans="1:10">
      <c r="A67" s="153">
        <v>3</v>
      </c>
      <c r="B67" s="858" t="s">
        <v>664</v>
      </c>
      <c r="C67" s="134"/>
      <c r="D67" s="267" t="s">
        <v>1401</v>
      </c>
      <c r="E67" s="1291"/>
      <c r="F67" s="1291">
        <v>0</v>
      </c>
      <c r="G67" s="1695"/>
      <c r="J67" s="185"/>
    </row>
    <row r="68" spans="1:10">
      <c r="A68" s="153">
        <v>4</v>
      </c>
      <c r="B68" s="858" t="s">
        <v>665</v>
      </c>
      <c r="C68" s="134"/>
      <c r="D68" s="267" t="s">
        <v>3922</v>
      </c>
      <c r="E68" s="1291"/>
      <c r="F68" s="1291">
        <v>0</v>
      </c>
      <c r="G68" s="1695"/>
      <c r="J68" s="185"/>
    </row>
    <row r="69" spans="1:10">
      <c r="A69" s="153">
        <v>5</v>
      </c>
      <c r="B69" s="858" t="s">
        <v>666</v>
      </c>
      <c r="C69" s="134"/>
      <c r="D69" s="267" t="s">
        <v>3922</v>
      </c>
      <c r="E69" s="1291"/>
      <c r="F69" s="1291">
        <v>0</v>
      </c>
      <c r="G69" s="1695"/>
      <c r="J69" s="185"/>
    </row>
    <row r="70" spans="1:10">
      <c r="A70" s="153">
        <v>6</v>
      </c>
      <c r="B70" s="858" t="s">
        <v>667</v>
      </c>
      <c r="C70" s="134"/>
      <c r="D70" s="267" t="s">
        <v>3922</v>
      </c>
      <c r="E70" s="1291" t="s">
        <v>2835</v>
      </c>
      <c r="F70" s="1291">
        <v>0</v>
      </c>
      <c r="G70" s="1695"/>
      <c r="J70" s="185"/>
    </row>
    <row r="71" spans="1:10">
      <c r="A71" s="153">
        <v>7</v>
      </c>
      <c r="B71" s="858" t="s">
        <v>668</v>
      </c>
      <c r="C71" s="134"/>
      <c r="D71" s="267" t="s">
        <v>3924</v>
      </c>
      <c r="E71" s="1291">
        <v>2858395</v>
      </c>
      <c r="F71" s="1291">
        <v>4358394.6699215304</v>
      </c>
      <c r="G71" s="1695"/>
      <c r="J71" s="185"/>
    </row>
    <row r="72" spans="1:10">
      <c r="A72" s="153">
        <v>8</v>
      </c>
      <c r="B72" s="858" t="s">
        <v>669</v>
      </c>
      <c r="C72" s="134"/>
      <c r="D72" s="267" t="s">
        <v>3922</v>
      </c>
      <c r="E72" s="1291"/>
      <c r="F72" s="1291">
        <v>0</v>
      </c>
      <c r="G72" s="1695"/>
      <c r="J72" s="185"/>
    </row>
    <row r="73" spans="1:10">
      <c r="A73" s="153">
        <v>9</v>
      </c>
      <c r="B73" s="858" t="s">
        <v>670</v>
      </c>
      <c r="C73" s="134"/>
      <c r="D73" s="267" t="s">
        <v>1379</v>
      </c>
      <c r="E73" s="881"/>
      <c r="F73" s="881"/>
      <c r="G73" s="1695"/>
      <c r="J73" s="185"/>
    </row>
    <row r="74" spans="1:10">
      <c r="A74" s="153">
        <v>10</v>
      </c>
      <c r="B74" s="858" t="s">
        <v>671</v>
      </c>
      <c r="C74" s="134"/>
      <c r="D74" s="267" t="s">
        <v>3926</v>
      </c>
      <c r="E74" s="1291"/>
      <c r="F74" s="1291">
        <v>0</v>
      </c>
      <c r="G74" s="1695"/>
      <c r="J74" s="185"/>
    </row>
    <row r="75" spans="1:10">
      <c r="A75" s="153">
        <v>11</v>
      </c>
      <c r="B75" s="858" t="s">
        <v>672</v>
      </c>
      <c r="C75" s="134"/>
      <c r="D75" s="267" t="s">
        <v>1312</v>
      </c>
      <c r="E75" s="1291">
        <v>23408</v>
      </c>
      <c r="F75" s="1291">
        <v>158418.37000000221</v>
      </c>
      <c r="G75" s="1695"/>
      <c r="J75" s="185"/>
    </row>
    <row r="76" spans="1:10">
      <c r="A76" s="153">
        <v>12</v>
      </c>
      <c r="B76" s="858" t="s">
        <v>1548</v>
      </c>
      <c r="C76" s="134"/>
      <c r="D76" s="267" t="s">
        <v>1312</v>
      </c>
      <c r="E76" s="1291"/>
      <c r="F76" s="1291">
        <v>0</v>
      </c>
      <c r="G76" s="1695"/>
      <c r="J76" s="185"/>
    </row>
    <row r="77" spans="1:10">
      <c r="A77" s="153">
        <v>13</v>
      </c>
      <c r="B77" s="858" t="s">
        <v>1549</v>
      </c>
      <c r="C77" s="134"/>
      <c r="D77" s="267" t="s">
        <v>1379</v>
      </c>
      <c r="E77" s="1291">
        <f>SUM(E66:E72)-SUM(E73:E74)+E75-E76</f>
        <v>2881803</v>
      </c>
      <c r="F77" s="1291">
        <f>SUM(F66:F72)-SUM(F73:F74)+F75-F76</f>
        <v>4516813.0399215324</v>
      </c>
      <c r="G77" s="1695"/>
      <c r="J77" s="185"/>
    </row>
    <row r="78" spans="1:10">
      <c r="A78" s="153">
        <v>14</v>
      </c>
      <c r="B78" s="327" t="s">
        <v>1550</v>
      </c>
      <c r="C78" s="134"/>
      <c r="D78" s="267" t="s">
        <v>1379</v>
      </c>
      <c r="E78" s="881"/>
      <c r="F78" s="881"/>
      <c r="G78" s="1695"/>
      <c r="J78" s="185"/>
    </row>
    <row r="79" spans="1:10">
      <c r="A79" s="153">
        <v>15</v>
      </c>
      <c r="B79" s="858" t="s">
        <v>1551</v>
      </c>
      <c r="C79" s="134"/>
      <c r="D79" s="267" t="s">
        <v>3931</v>
      </c>
      <c r="E79" s="1291"/>
      <c r="F79" s="1291">
        <v>558332.49</v>
      </c>
      <c r="G79" s="1695"/>
      <c r="J79" s="185"/>
    </row>
    <row r="80" spans="1:10">
      <c r="A80" s="153">
        <v>16</v>
      </c>
      <c r="B80" s="858" t="s">
        <v>1552</v>
      </c>
      <c r="C80" s="134"/>
      <c r="D80" s="267" t="s">
        <v>3931</v>
      </c>
      <c r="E80" s="1291"/>
      <c r="F80" s="1291">
        <v>0</v>
      </c>
      <c r="G80" s="1695"/>
      <c r="J80" s="185"/>
    </row>
    <row r="81" spans="1:10">
      <c r="A81" s="153">
        <v>17</v>
      </c>
      <c r="B81" s="858" t="s">
        <v>1553</v>
      </c>
      <c r="C81" s="134"/>
      <c r="D81" s="267" t="s">
        <v>3931</v>
      </c>
      <c r="E81" s="1291"/>
      <c r="F81" s="1291">
        <v>0</v>
      </c>
      <c r="G81" s="1695"/>
      <c r="J81" s="185"/>
    </row>
    <row r="82" spans="1:10">
      <c r="A82" s="153">
        <v>18</v>
      </c>
      <c r="B82" s="858" t="s">
        <v>1554</v>
      </c>
      <c r="C82" s="134"/>
      <c r="D82" s="267" t="s">
        <v>3931</v>
      </c>
      <c r="E82" s="1291">
        <v>0</v>
      </c>
      <c r="F82" s="1291">
        <v>0</v>
      </c>
      <c r="G82" s="1695"/>
      <c r="J82" s="185"/>
    </row>
    <row r="83" spans="1:10">
      <c r="A83" s="153">
        <v>19</v>
      </c>
      <c r="B83" s="858" t="s">
        <v>1555</v>
      </c>
      <c r="C83" s="134"/>
      <c r="D83" s="267" t="s">
        <v>3931</v>
      </c>
      <c r="E83" s="1291"/>
      <c r="F83" s="1291">
        <v>0</v>
      </c>
      <c r="G83" s="1695"/>
      <c r="J83" s="185"/>
    </row>
    <row r="84" spans="1:10">
      <c r="A84" s="153">
        <v>20</v>
      </c>
      <c r="B84" s="858" t="s">
        <v>982</v>
      </c>
      <c r="C84" s="134"/>
      <c r="D84" s="267" t="s">
        <v>3931</v>
      </c>
      <c r="E84" s="1291"/>
      <c r="F84" s="1291">
        <v>0</v>
      </c>
      <c r="G84" s="1695"/>
      <c r="J84" s="185"/>
    </row>
    <row r="85" spans="1:10">
      <c r="A85" s="153">
        <v>21</v>
      </c>
      <c r="B85" s="858" t="s">
        <v>983</v>
      </c>
      <c r="C85" s="134"/>
      <c r="D85" s="267" t="s">
        <v>1379</v>
      </c>
      <c r="E85" s="1291">
        <f>E79-E80+SUM(E81:E83)-E84</f>
        <v>0</v>
      </c>
      <c r="F85" s="1291">
        <f>SUM(F79:F84)</f>
        <v>558332.49</v>
      </c>
      <c r="G85" s="1695"/>
      <c r="J85" s="185"/>
    </row>
    <row r="86" spans="1:10">
      <c r="A86" s="153">
        <v>22</v>
      </c>
      <c r="B86" s="327" t="s">
        <v>984</v>
      </c>
      <c r="C86" s="134"/>
      <c r="D86" s="267" t="s">
        <v>1379</v>
      </c>
      <c r="E86" s="881"/>
      <c r="F86" s="881"/>
      <c r="G86" s="1695"/>
      <c r="J86" s="185"/>
    </row>
    <row r="87" spans="1:10">
      <c r="A87" s="153">
        <v>23</v>
      </c>
      <c r="B87" s="858" t="s">
        <v>985</v>
      </c>
      <c r="C87" s="134"/>
      <c r="D87" s="267" t="s">
        <v>1379</v>
      </c>
      <c r="E87" s="881"/>
      <c r="F87" s="881"/>
      <c r="G87" s="1695"/>
      <c r="J87" s="185"/>
    </row>
    <row r="88" spans="1:10">
      <c r="A88" s="153">
        <v>24</v>
      </c>
      <c r="B88" s="858" t="s">
        <v>986</v>
      </c>
      <c r="C88" s="134"/>
      <c r="D88" s="267" t="s">
        <v>1379</v>
      </c>
      <c r="E88" s="1291"/>
      <c r="F88" s="1291">
        <v>0</v>
      </c>
      <c r="G88" s="1695"/>
      <c r="J88" s="185"/>
    </row>
    <row r="89" spans="1:10">
      <c r="A89" s="153">
        <v>25</v>
      </c>
      <c r="B89" s="858" t="s">
        <v>2822</v>
      </c>
      <c r="C89" s="134"/>
      <c r="D89" s="267" t="s">
        <v>1379</v>
      </c>
      <c r="E89" s="1291"/>
      <c r="F89" s="1291">
        <v>0</v>
      </c>
      <c r="G89" s="1695"/>
      <c r="J89" s="185"/>
    </row>
    <row r="90" spans="1:10">
      <c r="A90" s="153">
        <v>26</v>
      </c>
      <c r="B90" s="858" t="s">
        <v>3932</v>
      </c>
      <c r="C90" s="134"/>
      <c r="D90" s="267" t="s">
        <v>1379</v>
      </c>
      <c r="E90" s="1291"/>
      <c r="F90" s="1291">
        <v>0</v>
      </c>
      <c r="G90" s="1695"/>
      <c r="J90" s="185"/>
    </row>
    <row r="91" spans="1:10">
      <c r="A91" s="153">
        <v>27</v>
      </c>
      <c r="B91" s="858" t="s">
        <v>3933</v>
      </c>
      <c r="C91" s="134"/>
      <c r="D91" s="267" t="s">
        <v>1379</v>
      </c>
      <c r="E91" s="1291">
        <v>5809</v>
      </c>
      <c r="F91" s="1291">
        <v>1825.2024279827547</v>
      </c>
      <c r="G91" s="1695"/>
      <c r="J91" s="185"/>
    </row>
    <row r="92" spans="1:10">
      <c r="A92" s="153">
        <v>28</v>
      </c>
      <c r="B92" s="858" t="s">
        <v>3934</v>
      </c>
      <c r="C92" s="134"/>
      <c r="D92" s="267" t="s">
        <v>1379</v>
      </c>
      <c r="E92" s="1291">
        <f>SUM(E87:E91)</f>
        <v>5809</v>
      </c>
      <c r="F92" s="1291">
        <f>SUM(F87:F91)</f>
        <v>1825.2024279827547</v>
      </c>
      <c r="G92" s="1695"/>
      <c r="J92" s="185"/>
    </row>
    <row r="93" spans="1:10">
      <c r="A93" s="153">
        <v>29</v>
      </c>
      <c r="B93" s="327" t="s">
        <v>3749</v>
      </c>
      <c r="C93" s="134"/>
      <c r="D93" s="267" t="s">
        <v>1379</v>
      </c>
      <c r="E93" s="881"/>
      <c r="F93" s="881"/>
      <c r="G93" s="1695"/>
      <c r="J93" s="185"/>
    </row>
    <row r="94" spans="1:10">
      <c r="A94" s="153">
        <v>30</v>
      </c>
      <c r="B94" s="858" t="s">
        <v>3167</v>
      </c>
      <c r="C94" s="134"/>
      <c r="D94" s="267" t="s">
        <v>3929</v>
      </c>
      <c r="E94" s="1291"/>
      <c r="F94" s="1291">
        <v>0</v>
      </c>
      <c r="G94" s="1695"/>
      <c r="J94" s="185"/>
    </row>
    <row r="95" spans="1:10">
      <c r="A95" s="153">
        <v>31</v>
      </c>
      <c r="B95" s="858" t="s">
        <v>3168</v>
      </c>
      <c r="C95" s="134"/>
      <c r="D95" s="267" t="s">
        <v>3929</v>
      </c>
      <c r="E95" s="1291">
        <v>112880</v>
      </c>
      <c r="F95" s="1291">
        <v>159520.95644867071</v>
      </c>
      <c r="G95" s="1695"/>
      <c r="J95" s="185"/>
    </row>
    <row r="96" spans="1:10">
      <c r="A96" s="153">
        <v>32</v>
      </c>
      <c r="B96" s="858" t="s">
        <v>3169</v>
      </c>
      <c r="C96" s="134"/>
      <c r="D96" s="267" t="s">
        <v>3929</v>
      </c>
      <c r="E96" s="1291">
        <v>271154</v>
      </c>
      <c r="F96" s="1291">
        <v>746967.25368329138</v>
      </c>
      <c r="G96" s="1695"/>
      <c r="J96" s="185"/>
    </row>
    <row r="97" spans="1:10">
      <c r="A97" s="153">
        <v>33</v>
      </c>
      <c r="B97" s="858" t="s">
        <v>3170</v>
      </c>
      <c r="C97" s="134"/>
      <c r="D97" s="267" t="s">
        <v>3929</v>
      </c>
      <c r="E97" s="1291">
        <v>5968197</v>
      </c>
      <c r="F97" s="1291">
        <v>4297937.6497440599</v>
      </c>
      <c r="G97" s="1695"/>
      <c r="J97" s="185"/>
    </row>
    <row r="98" spans="1:10">
      <c r="A98" s="153">
        <v>34</v>
      </c>
      <c r="B98" s="858" t="s">
        <v>3171</v>
      </c>
      <c r="C98" s="134"/>
      <c r="D98" s="267" t="s">
        <v>1379</v>
      </c>
      <c r="E98" s="1291">
        <v>0</v>
      </c>
      <c r="F98" s="1291">
        <v>0</v>
      </c>
      <c r="G98" s="1695"/>
      <c r="J98" s="185"/>
    </row>
    <row r="99" spans="1:10">
      <c r="A99" s="153">
        <v>35</v>
      </c>
      <c r="B99" s="858" t="s">
        <v>3172</v>
      </c>
      <c r="C99" s="134"/>
      <c r="D99" s="267" t="s">
        <v>392</v>
      </c>
      <c r="E99" s="1291">
        <v>68493</v>
      </c>
      <c r="F99" s="1291">
        <v>-359733.69986712269</v>
      </c>
      <c r="G99" s="1695"/>
      <c r="J99" s="185"/>
    </row>
    <row r="100" spans="1:10">
      <c r="A100" s="153">
        <v>36</v>
      </c>
      <c r="B100" s="858" t="s">
        <v>3173</v>
      </c>
      <c r="C100" s="134"/>
      <c r="D100" s="267" t="s">
        <v>1379</v>
      </c>
      <c r="E100" s="1291">
        <v>0</v>
      </c>
      <c r="F100" s="1291">
        <v>21035.77</v>
      </c>
      <c r="G100" s="1695"/>
      <c r="J100" s="854"/>
    </row>
    <row r="101" spans="1:10">
      <c r="A101" s="153">
        <v>37</v>
      </c>
      <c r="B101" s="858" t="s">
        <v>3174</v>
      </c>
      <c r="C101" s="134"/>
      <c r="D101" s="267" t="s">
        <v>1379</v>
      </c>
      <c r="E101" s="1291"/>
      <c r="F101" s="2491"/>
      <c r="G101" s="1695"/>
      <c r="J101" s="2492"/>
    </row>
    <row r="102" spans="1:10">
      <c r="A102" s="153">
        <v>38</v>
      </c>
      <c r="B102" s="858" t="s">
        <v>142</v>
      </c>
      <c r="C102" s="134"/>
      <c r="D102" s="267" t="s">
        <v>1379</v>
      </c>
      <c r="E102" s="1291"/>
      <c r="F102" s="1291">
        <v>0</v>
      </c>
      <c r="G102" s="1695"/>
      <c r="J102" s="185"/>
    </row>
    <row r="103" spans="1:10">
      <c r="A103" s="153">
        <v>39</v>
      </c>
      <c r="B103" s="858" t="s">
        <v>143</v>
      </c>
      <c r="C103" s="134"/>
      <c r="D103" s="267" t="s">
        <v>1379</v>
      </c>
      <c r="E103" s="1291"/>
      <c r="F103" s="1291">
        <v>0</v>
      </c>
      <c r="G103" s="1695"/>
      <c r="J103" s="185"/>
    </row>
    <row r="104" spans="1:10">
      <c r="A104" s="153">
        <v>40</v>
      </c>
      <c r="B104" s="858" t="s">
        <v>144</v>
      </c>
      <c r="C104" s="134"/>
      <c r="D104" s="267" t="s">
        <v>1379</v>
      </c>
      <c r="E104" s="1291">
        <v>12281</v>
      </c>
      <c r="F104" s="1291">
        <v>13789.76630506501</v>
      </c>
      <c r="G104" s="1695"/>
      <c r="J104" s="185"/>
    </row>
    <row r="105" spans="1:10">
      <c r="A105" s="153">
        <v>41</v>
      </c>
      <c r="B105" s="858" t="s">
        <v>2405</v>
      </c>
      <c r="C105" s="134"/>
      <c r="D105" s="267" t="s">
        <v>1379</v>
      </c>
      <c r="E105" s="1291">
        <v>108138</v>
      </c>
      <c r="F105" s="1291">
        <v>24966.532410246469</v>
      </c>
      <c r="G105" s="1695"/>
      <c r="J105" s="185"/>
    </row>
    <row r="106" spans="1:10">
      <c r="A106" s="153">
        <v>42</v>
      </c>
      <c r="B106" s="858" t="s">
        <v>2653</v>
      </c>
      <c r="C106" s="134"/>
      <c r="D106" s="267" t="s">
        <v>1379</v>
      </c>
      <c r="E106" s="881"/>
      <c r="F106" s="881"/>
      <c r="G106" s="1695"/>
      <c r="J106" s="185"/>
    </row>
    <row r="107" spans="1:10">
      <c r="A107" s="153">
        <v>43</v>
      </c>
      <c r="B107" s="858" t="s">
        <v>2654</v>
      </c>
      <c r="C107" s="134"/>
      <c r="D107" s="267" t="s">
        <v>1379</v>
      </c>
      <c r="E107" s="1291">
        <f>SUM(E94:E106)</f>
        <v>6541143</v>
      </c>
      <c r="F107" s="1291">
        <f>SUM(F94:F106)</f>
        <v>4904484.2287242096</v>
      </c>
      <c r="G107" s="1695"/>
      <c r="J107" s="185"/>
    </row>
    <row r="108" spans="1:10">
      <c r="A108" s="153">
        <v>44</v>
      </c>
      <c r="B108" s="327" t="s">
        <v>2655</v>
      </c>
      <c r="C108" s="134"/>
      <c r="D108" s="267" t="s">
        <v>1379</v>
      </c>
      <c r="E108" s="881"/>
      <c r="F108" s="881"/>
      <c r="G108" s="1695"/>
      <c r="J108" s="185"/>
    </row>
    <row r="109" spans="1:10">
      <c r="A109" s="153">
        <v>45</v>
      </c>
      <c r="B109" s="858" t="s">
        <v>2656</v>
      </c>
      <c r="C109" s="134"/>
      <c r="D109" s="267" t="s">
        <v>1379</v>
      </c>
      <c r="E109" s="1291">
        <v>28698</v>
      </c>
      <c r="F109" s="1291">
        <v>19931.099999999999</v>
      </c>
      <c r="G109" s="1695"/>
      <c r="J109" s="185"/>
    </row>
    <row r="110" spans="1:10">
      <c r="A110" s="153">
        <v>46</v>
      </c>
      <c r="B110" s="858" t="s">
        <v>3017</v>
      </c>
      <c r="C110" s="134"/>
      <c r="D110" s="267" t="s">
        <v>3728</v>
      </c>
      <c r="E110" s="1291">
        <v>1224049</v>
      </c>
      <c r="F110" s="1291">
        <v>1004622.06</v>
      </c>
      <c r="G110" s="1695"/>
      <c r="J110" s="185"/>
    </row>
    <row r="111" spans="1:10">
      <c r="A111" s="153">
        <v>47</v>
      </c>
      <c r="B111" s="858" t="s">
        <v>2627</v>
      </c>
      <c r="C111" s="134"/>
      <c r="D111" s="267" t="s">
        <v>3730</v>
      </c>
      <c r="E111" s="1291">
        <v>0</v>
      </c>
      <c r="F111" s="1291">
        <v>0</v>
      </c>
      <c r="G111" s="1695"/>
      <c r="J111" s="185"/>
    </row>
    <row r="112" spans="1:10">
      <c r="A112" s="153">
        <v>48</v>
      </c>
      <c r="B112" s="81" t="s">
        <v>1190</v>
      </c>
      <c r="C112" s="134"/>
      <c r="D112" s="267" t="s">
        <v>1379</v>
      </c>
      <c r="E112" s="880"/>
      <c r="F112" s="880"/>
      <c r="G112" s="1695"/>
      <c r="J112" s="185"/>
    </row>
    <row r="113" spans="1:10">
      <c r="A113" s="153">
        <v>49</v>
      </c>
      <c r="B113" s="878" t="s">
        <v>1191</v>
      </c>
      <c r="C113" s="134"/>
      <c r="D113" s="267" t="s">
        <v>1379</v>
      </c>
      <c r="E113" s="880"/>
      <c r="F113" s="880"/>
      <c r="G113" s="1695"/>
      <c r="J113" s="185"/>
    </row>
    <row r="114" spans="1:10">
      <c r="A114" s="153">
        <v>50</v>
      </c>
      <c r="B114" s="858" t="s">
        <v>1155</v>
      </c>
      <c r="C114" s="134"/>
      <c r="D114" s="267" t="s">
        <v>3731</v>
      </c>
      <c r="E114" s="1291">
        <v>2212148</v>
      </c>
      <c r="F114" s="1291">
        <v>2378993.4876158852</v>
      </c>
      <c r="G114" s="1695"/>
      <c r="J114" s="185"/>
    </row>
    <row r="115" spans="1:10">
      <c r="A115" s="153">
        <v>51</v>
      </c>
      <c r="B115" s="858" t="s">
        <v>136</v>
      </c>
      <c r="C115" s="134"/>
      <c r="D115" s="267" t="s">
        <v>1379</v>
      </c>
      <c r="E115" s="1291">
        <f>E109+E110+E114+E111</f>
        <v>3464895</v>
      </c>
      <c r="F115" s="1291">
        <f>F109+F110+F114+F111</f>
        <v>3403546.6476158854</v>
      </c>
      <c r="G115" s="1695"/>
      <c r="J115" s="185"/>
    </row>
    <row r="116" spans="1:10">
      <c r="A116" s="145">
        <v>52</v>
      </c>
      <c r="B116" s="163" t="s">
        <v>137</v>
      </c>
      <c r="C116" s="131"/>
      <c r="D116" s="268" t="s">
        <v>1379</v>
      </c>
      <c r="E116" s="1312"/>
      <c r="F116" s="1312"/>
      <c r="G116" s="1695"/>
      <c r="J116" s="185"/>
    </row>
    <row r="117" spans="1:10" ht="15.75" thickBot="1">
      <c r="A117" s="164"/>
      <c r="B117" s="165" t="s">
        <v>138</v>
      </c>
      <c r="C117" s="181"/>
      <c r="D117" s="275"/>
      <c r="E117" s="1587">
        <f>E77+E85+E92+E107+E115</f>
        <v>12893650</v>
      </c>
      <c r="F117" s="1587">
        <f>F77+F85+F92+F107+F115</f>
        <v>13385001.60868961</v>
      </c>
      <c r="G117" s="1695"/>
      <c r="J117" s="185"/>
    </row>
    <row r="118" spans="1:10" ht="15.75">
      <c r="A118" s="149"/>
      <c r="B118" s="2481"/>
      <c r="C118" s="131"/>
      <c r="D118" s="131"/>
      <c r="E118" s="184"/>
      <c r="F118" s="1316" t="s">
        <v>110</v>
      </c>
      <c r="G118" s="185"/>
      <c r="H118" s="185"/>
      <c r="I118" s="185"/>
      <c r="J118" s="185"/>
    </row>
    <row r="119" spans="1:10">
      <c r="A119" s="131" t="s">
        <v>139</v>
      </c>
      <c r="B119" s="93"/>
      <c r="C119" s="131"/>
      <c r="D119" s="131"/>
      <c r="E119" s="184"/>
      <c r="F119" s="1208"/>
    </row>
    <row r="120" spans="1:10">
      <c r="A120" s="149"/>
      <c r="B120" s="149"/>
      <c r="C120" s="149"/>
      <c r="D120" s="149"/>
      <c r="E120" s="1199"/>
      <c r="F120" s="1199"/>
    </row>
    <row r="121" spans="1:10">
      <c r="A121" s="149"/>
      <c r="B121" s="149"/>
      <c r="C121" s="149"/>
      <c r="D121" s="149"/>
      <c r="E121" s="178"/>
      <c r="F121" s="1199"/>
    </row>
    <row r="122" spans="1:10">
      <c r="A122" s="276"/>
      <c r="B122" s="149"/>
      <c r="C122" s="149"/>
      <c r="D122" s="149"/>
      <c r="E122" s="1199">
        <f>E117-E54</f>
        <v>0</v>
      </c>
      <c r="F122" s="1199">
        <f>F117-F54</f>
        <v>0</v>
      </c>
    </row>
    <row r="123" spans="1:10">
      <c r="A123" s="276"/>
      <c r="B123" s="149"/>
      <c r="C123" s="149"/>
      <c r="D123" s="149"/>
      <c r="E123" s="178"/>
      <c r="F123" s="178"/>
    </row>
    <row r="124" spans="1:10">
      <c r="A124" s="276"/>
      <c r="B124" s="149"/>
      <c r="C124" s="149"/>
      <c r="D124" s="149"/>
      <c r="E124" s="178"/>
      <c r="F124" s="1199"/>
    </row>
    <row r="125" spans="1:10">
      <c r="A125" s="276"/>
      <c r="B125" s="149"/>
      <c r="C125" s="149"/>
      <c r="D125" s="149"/>
      <c r="E125" s="178"/>
      <c r="F125" s="1199"/>
    </row>
    <row r="126" spans="1:10">
      <c r="A126" s="276"/>
      <c r="B126" s="149"/>
      <c r="C126" s="149"/>
      <c r="D126" s="149"/>
      <c r="E126" s="178"/>
      <c r="F126" s="1199"/>
      <c r="I126" s="1901"/>
    </row>
    <row r="127" spans="1:10">
      <c r="A127" s="276"/>
      <c r="B127" s="149"/>
      <c r="C127" s="149"/>
      <c r="D127" s="149"/>
      <c r="E127" s="178"/>
      <c r="F127" s="1199"/>
    </row>
    <row r="128" spans="1:10">
      <c r="A128" s="276"/>
      <c r="B128" s="149"/>
      <c r="C128" s="149"/>
      <c r="D128" s="149"/>
      <c r="E128" s="178"/>
      <c r="F128" s="1199"/>
    </row>
    <row r="129" spans="1:6">
      <c r="A129" s="276"/>
      <c r="B129" s="149"/>
      <c r="C129" s="149"/>
      <c r="D129" s="149"/>
      <c r="E129" s="178"/>
      <c r="F129" s="1199"/>
    </row>
    <row r="130" spans="1:6">
      <c r="A130" s="276"/>
      <c r="B130" s="149"/>
      <c r="C130" s="149"/>
      <c r="D130" s="149"/>
      <c r="E130" s="178"/>
      <c r="F130" s="1199"/>
    </row>
    <row r="131" spans="1:6">
      <c r="A131" s="276"/>
      <c r="B131" s="149"/>
      <c r="C131" s="149"/>
      <c r="D131" s="149"/>
      <c r="E131" s="178"/>
      <c r="F131" s="1199"/>
    </row>
    <row r="132" spans="1:6">
      <c r="A132" s="276"/>
      <c r="B132" s="149"/>
      <c r="C132" s="149"/>
      <c r="D132" s="149"/>
      <c r="E132" s="178"/>
      <c r="F132" s="1199"/>
    </row>
    <row r="133" spans="1:6">
      <c r="A133" s="276"/>
      <c r="B133" s="149"/>
      <c r="C133" s="149"/>
      <c r="D133" s="149"/>
      <c r="E133" s="149"/>
      <c r="F133" s="1316"/>
    </row>
    <row r="134" spans="1:6">
      <c r="A134" s="276"/>
      <c r="B134" s="149"/>
      <c r="C134" s="149"/>
      <c r="D134" s="149"/>
      <c r="E134" s="149"/>
      <c r="F134" s="1316"/>
    </row>
  </sheetData>
  <customSheetViews>
    <customSheetView guid="{60A1409A-66AA-463E-93B8-ECD35AF44482}" colorId="22" showPageBreaks="1" fitToPage="1" printArea="1" topLeftCell="A31">
      <selection activeCell="I16" sqref="I16"/>
      <rowBreaks count="1" manualBreakCount="1">
        <brk id="56" max="16383" man="1"/>
      </rowBreaks>
      <pageMargins left="0.46" right="0.56999999999999995" top="0.3" bottom="0.3" header="0" footer="0"/>
      <printOptions horizontalCentered="1" verticalCentered="1"/>
      <pageSetup scale="75" orientation="portrait" r:id="rId1"/>
      <headerFooter alignWithMargins="0"/>
    </customSheetView>
    <customSheetView guid="{DF531E20-5321-459E-ADC3-AB7A1AE91EEB}" scale="75" colorId="22" showPageBreaks="1" fitToPage="1" printArea="1">
      <selection activeCell="J7" sqref="J7"/>
      <rowBreaks count="1" manualBreakCount="1">
        <brk id="56" max="16383" man="1"/>
      </rowBreaks>
      <pageMargins left="0.46" right="0.56999999999999995" top="0.3" bottom="0.3" header="0" footer="0"/>
      <printOptions horizontalCentered="1" verticalCentered="1"/>
      <pageSetup scale="75" orientation="portrait" r:id="rId2"/>
      <headerFooter alignWithMargins="0"/>
    </customSheetView>
    <customSheetView guid="{D9BAA3C6-1D9B-487C-B947-51E67F089DA8}" scale="80" colorId="22" topLeftCell="A103">
      <selection activeCell="F97" sqref="F97"/>
      <rowBreaks count="1" manualBreakCount="1">
        <brk id="57" max="16383" man="1"/>
      </rowBreaks>
      <pageMargins left="0.24" right="0.31" top="0.3" bottom="0.3" header="0.17" footer="0"/>
      <printOptions horizontalCentered="1" verticalCentered="1"/>
      <pageSetup scale="69" orientation="portrait" r:id="rId3"/>
      <headerFooter alignWithMargins="0"/>
    </customSheetView>
    <customSheetView guid="{FE043F0F-666D-484B-8A7C-7EC2529158CA}" scale="80" colorId="22" showPageBreaks="1" printArea="1">
      <selection activeCell="F20" sqref="F20"/>
      <rowBreaks count="1" manualBreakCount="1">
        <brk id="57" max="16383" man="1"/>
      </rowBreaks>
      <pageMargins left="0.24" right="0.31" top="0.3" bottom="0.3" header="0.17" footer="0"/>
      <printOptions horizontalCentered="1" verticalCentered="1"/>
      <pageSetup scale="69" orientation="portrait" r:id="rId4"/>
      <headerFooter alignWithMargins="0"/>
    </customSheetView>
  </customSheetViews>
  <phoneticPr fontId="0" type="noConversion"/>
  <printOptions horizontalCentered="1" verticalCentered="1"/>
  <pageMargins left="0.24" right="0.31" top="0.3" bottom="0.3" header="0.17" footer="0"/>
  <pageSetup scale="69" orientation="portrait" r:id="rId5"/>
  <headerFooter alignWithMargins="0"/>
  <rowBreaks count="1" manualBreakCount="1">
    <brk id="57" max="16383" man="1"/>
  </rowBreaks>
  <customProperties>
    <customPr name="_pios_id" r:id="rId6"/>
  </customProperties>
</worksheet>
</file>

<file path=xl/worksheets/sheet15.xml><?xml version="1.0" encoding="utf-8"?>
<worksheet xmlns="http://schemas.openxmlformats.org/spreadsheetml/2006/main" xmlns:r="http://schemas.openxmlformats.org/officeDocument/2006/relationships">
  <sheetPr transitionEvaluation="1" codeName="Sheet14"/>
  <dimension ref="A1:AA137"/>
  <sheetViews>
    <sheetView defaultGridColor="0" topLeftCell="A55" colorId="22" zoomScale="75" zoomScaleNormal="75" zoomScaleSheetLayoutView="40" workbookViewId="0">
      <selection activeCell="G62" sqref="G62"/>
    </sheetView>
  </sheetViews>
  <sheetFormatPr defaultColWidth="9.77734375" defaultRowHeight="15"/>
  <cols>
    <col min="1" max="1" width="4.44140625" customWidth="1"/>
    <col min="2" max="2" width="58.33203125" customWidth="1"/>
    <col min="3" max="3" width="3.77734375" customWidth="1"/>
    <col min="4" max="5" width="2.77734375" customWidth="1"/>
    <col min="6" max="6" width="13.77734375" customWidth="1"/>
    <col min="7" max="7" width="15.77734375" customWidth="1"/>
    <col min="8" max="8" width="21.6640625" customWidth="1"/>
    <col min="9" max="9" width="13.5546875" customWidth="1"/>
    <col min="10" max="10" width="16.77734375" customWidth="1"/>
    <col min="11" max="11" width="22" customWidth="1"/>
    <col min="12" max="12" width="13.77734375" customWidth="1"/>
    <col min="13" max="13" width="28.21875" customWidth="1"/>
    <col min="14" max="14" width="18.33203125" customWidth="1"/>
    <col min="15" max="15" width="9.5546875" customWidth="1"/>
    <col min="21" max="21" width="6.6640625" bestFit="1" customWidth="1"/>
    <col min="22" max="22" width="5.109375" bestFit="1" customWidth="1"/>
    <col min="23" max="23" width="5.5546875" bestFit="1" customWidth="1"/>
    <col min="25" max="25" width="6.6640625" bestFit="1" customWidth="1"/>
    <col min="26" max="26" width="5.109375" bestFit="1" customWidth="1"/>
    <col min="27" max="27" width="6.6640625" bestFit="1" customWidth="1"/>
  </cols>
  <sheetData>
    <row r="1" spans="1:26" ht="15.75" thickBot="1">
      <c r="A1" t="str">
        <f>'Data sheet'!A53</f>
        <v>Annual Report of New York American Water Company, Inc.  (f/k/a Aqua New York of Sea Cliff)                                          Year Ended  December 31, 2013</v>
      </c>
      <c r="I1" t="str">
        <f>'Data sheet'!A53</f>
        <v>Annual Report of New York American Water Company, Inc.  (f/k/a Aqua New York of Sea Cliff)                                          Year Ended  December 31, 2013</v>
      </c>
    </row>
    <row r="2" spans="1:26">
      <c r="A2" s="127"/>
      <c r="B2" s="128"/>
      <c r="C2" s="128"/>
      <c r="D2" s="128"/>
      <c r="E2" s="128"/>
      <c r="F2" s="128"/>
      <c r="G2" s="128" t="s">
        <v>4254</v>
      </c>
      <c r="H2" s="129"/>
      <c r="I2" s="127"/>
      <c r="J2" s="54"/>
      <c r="K2" s="128"/>
      <c r="L2" s="128"/>
      <c r="M2" s="128"/>
      <c r="N2" s="128" t="s">
        <v>4254</v>
      </c>
      <c r="O2" s="129"/>
      <c r="P2" s="11"/>
      <c r="Q2" s="149"/>
      <c r="R2" s="149"/>
      <c r="S2" s="149"/>
      <c r="T2" s="149"/>
      <c r="U2" s="149"/>
      <c r="V2" s="149"/>
      <c r="W2" s="149"/>
      <c r="X2" s="149"/>
      <c r="Y2" s="149"/>
      <c r="Z2" s="149"/>
    </row>
    <row r="3" spans="1:26" ht="15.75">
      <c r="A3" s="130" t="s">
        <v>140</v>
      </c>
      <c r="B3" s="1815"/>
      <c r="C3" s="1815"/>
      <c r="D3" s="1815"/>
      <c r="E3" s="1815"/>
      <c r="F3" s="1815"/>
      <c r="G3" s="1815"/>
      <c r="H3" s="132"/>
      <c r="I3" s="130" t="s">
        <v>774</v>
      </c>
      <c r="J3" s="131"/>
      <c r="K3" s="131"/>
      <c r="L3" s="131"/>
      <c r="M3" s="131"/>
      <c r="N3" s="131"/>
      <c r="O3" s="132"/>
      <c r="P3" s="11"/>
      <c r="Q3" s="131"/>
      <c r="R3" s="131"/>
      <c r="S3" s="131"/>
      <c r="T3" s="131"/>
      <c r="U3" s="131"/>
      <c r="V3" s="131"/>
      <c r="W3" s="131"/>
      <c r="X3" s="131"/>
      <c r="Y3" s="131"/>
      <c r="Z3" s="131"/>
    </row>
    <row r="4" spans="1:26">
      <c r="A4" s="141"/>
      <c r="B4" s="277"/>
      <c r="C4" s="147"/>
      <c r="D4" s="147"/>
      <c r="E4" s="147"/>
      <c r="F4" s="147"/>
      <c r="G4" s="103"/>
      <c r="H4" s="255"/>
      <c r="I4" s="141"/>
      <c r="J4" s="254"/>
      <c r="K4" s="147"/>
      <c r="L4" s="254"/>
      <c r="M4" s="103"/>
      <c r="N4" s="254"/>
      <c r="O4" s="148"/>
      <c r="P4" s="11"/>
      <c r="Q4" s="278"/>
      <c r="R4" s="149"/>
      <c r="S4" s="149"/>
      <c r="T4" s="149"/>
      <c r="U4" s="149"/>
      <c r="V4" s="149"/>
      <c r="W4" s="279"/>
      <c r="X4" s="279"/>
    </row>
    <row r="5" spans="1:26">
      <c r="A5" s="137"/>
      <c r="B5" s="2626" t="s">
        <v>3536</v>
      </c>
      <c r="C5" s="1815"/>
      <c r="D5" s="2626" t="s">
        <v>3537</v>
      </c>
      <c r="E5" s="1815"/>
      <c r="F5" s="1790"/>
      <c r="G5" s="1815"/>
      <c r="H5" s="132"/>
      <c r="I5" s="969" t="s">
        <v>3538</v>
      </c>
      <c r="J5" s="131"/>
      <c r="K5" s="131"/>
      <c r="L5" s="163" t="s">
        <v>3539</v>
      </c>
      <c r="M5" s="131"/>
      <c r="N5" s="131"/>
      <c r="O5" s="280"/>
    </row>
    <row r="6" spans="1:26">
      <c r="A6" s="137"/>
      <c r="B6" s="2626" t="s">
        <v>3540</v>
      </c>
      <c r="C6" s="1815"/>
      <c r="D6" s="2626" t="s">
        <v>3541</v>
      </c>
      <c r="E6" s="1815"/>
      <c r="F6" s="1790"/>
      <c r="G6" s="1815"/>
      <c r="H6" s="132"/>
      <c r="I6" s="969" t="s">
        <v>3542</v>
      </c>
      <c r="J6" s="131"/>
      <c r="K6" s="131"/>
      <c r="L6" s="163" t="s">
        <v>3543</v>
      </c>
      <c r="M6" s="131"/>
      <c r="N6" s="131"/>
      <c r="O6" s="280"/>
    </row>
    <row r="7" spans="1:26">
      <c r="A7" s="137"/>
      <c r="B7" s="2626" t="s">
        <v>3544</v>
      </c>
      <c r="C7" s="1815"/>
      <c r="D7" s="2626" t="s">
        <v>3545</v>
      </c>
      <c r="E7" s="1815"/>
      <c r="F7" s="1790"/>
      <c r="G7" s="1815"/>
      <c r="H7" s="132"/>
      <c r="I7" s="969" t="s">
        <v>3546</v>
      </c>
      <c r="J7" s="131"/>
      <c r="K7" s="131"/>
      <c r="L7" s="163" t="s">
        <v>3547</v>
      </c>
      <c r="M7" s="131"/>
      <c r="N7" s="131"/>
      <c r="O7" s="280"/>
    </row>
    <row r="8" spans="1:26">
      <c r="A8" s="137"/>
      <c r="B8" s="2626" t="s">
        <v>3548</v>
      </c>
      <c r="C8" s="1815"/>
      <c r="D8" s="2626" t="s">
        <v>3549</v>
      </c>
      <c r="E8" s="1815"/>
      <c r="F8" s="1790"/>
      <c r="G8" s="1815"/>
      <c r="H8" s="132"/>
      <c r="I8" s="969" t="s">
        <v>287</v>
      </c>
      <c r="J8" s="131"/>
      <c r="K8" s="131"/>
      <c r="L8" s="163" t="s">
        <v>288</v>
      </c>
      <c r="M8" s="131"/>
      <c r="N8" s="281"/>
      <c r="O8" s="280"/>
    </row>
    <row r="9" spans="1:26">
      <c r="A9" s="137"/>
      <c r="B9" s="2626" t="s">
        <v>2350</v>
      </c>
      <c r="C9" s="1815"/>
      <c r="D9" s="2626" t="s">
        <v>2351</v>
      </c>
      <c r="E9" s="1815"/>
      <c r="F9" s="1790"/>
      <c r="G9" s="1815"/>
      <c r="H9" s="132"/>
      <c r="I9" s="969" t="s">
        <v>2352</v>
      </c>
      <c r="J9" s="131"/>
      <c r="K9" s="131"/>
      <c r="L9" s="163" t="s">
        <v>414</v>
      </c>
      <c r="M9" s="131"/>
      <c r="N9" s="131"/>
      <c r="O9" s="280"/>
    </row>
    <row r="10" spans="1:26">
      <c r="A10" s="137"/>
      <c r="B10" s="2626" t="s">
        <v>415</v>
      </c>
      <c r="C10" s="1815"/>
      <c r="D10" s="2626" t="s">
        <v>416</v>
      </c>
      <c r="E10" s="1815"/>
      <c r="F10" s="1790"/>
      <c r="G10" s="1815"/>
      <c r="H10" s="132"/>
      <c r="I10" s="969" t="s">
        <v>2977</v>
      </c>
      <c r="J10" s="131"/>
      <c r="K10" s="131"/>
      <c r="L10" s="163"/>
      <c r="M10" s="131"/>
      <c r="N10" s="131"/>
      <c r="O10" s="280"/>
    </row>
    <row r="11" spans="1:26">
      <c r="A11" s="137"/>
      <c r="B11" s="2626" t="s">
        <v>1350</v>
      </c>
      <c r="C11" s="1815"/>
      <c r="D11" s="2626" t="s">
        <v>1351</v>
      </c>
      <c r="E11" s="1815"/>
      <c r="F11" s="1790"/>
      <c r="G11" s="2627"/>
      <c r="H11" s="282"/>
      <c r="I11" s="969" t="s">
        <v>2929</v>
      </c>
      <c r="J11" s="131"/>
      <c r="K11" s="131"/>
      <c r="L11" s="163"/>
      <c r="M11" s="184"/>
      <c r="N11" s="184"/>
      <c r="O11" s="280"/>
    </row>
    <row r="12" spans="1:26">
      <c r="A12" s="137"/>
      <c r="B12" s="2626" t="s">
        <v>652</v>
      </c>
      <c r="C12" s="1815"/>
      <c r="D12" s="2626" t="s">
        <v>653</v>
      </c>
      <c r="E12" s="1815"/>
      <c r="F12" s="1790"/>
      <c r="G12" s="2627"/>
      <c r="H12" s="282"/>
      <c r="I12" s="969" t="s">
        <v>654</v>
      </c>
      <c r="J12" s="149"/>
      <c r="K12" s="131"/>
      <c r="L12" s="131"/>
      <c r="M12" s="184"/>
      <c r="N12" s="184"/>
      <c r="O12" s="280"/>
    </row>
    <row r="13" spans="1:26">
      <c r="A13" s="137"/>
      <c r="B13" s="2626" t="s">
        <v>655</v>
      </c>
      <c r="C13" s="1815"/>
      <c r="D13" s="2626" t="s">
        <v>656</v>
      </c>
      <c r="E13" s="1815"/>
      <c r="F13" s="1790"/>
      <c r="G13" s="2627"/>
      <c r="H13" s="282"/>
      <c r="I13" s="969" t="s">
        <v>657</v>
      </c>
      <c r="J13" s="149"/>
      <c r="K13" s="131"/>
      <c r="L13" s="131"/>
      <c r="M13" s="184"/>
      <c r="N13" s="184"/>
      <c r="O13" s="280"/>
    </row>
    <row r="14" spans="1:26">
      <c r="A14" s="137"/>
      <c r="B14" s="2626" t="s">
        <v>658</v>
      </c>
      <c r="C14" s="1815"/>
      <c r="D14" s="2626" t="s">
        <v>944</v>
      </c>
      <c r="E14" s="1815"/>
      <c r="F14" s="1790"/>
      <c r="G14" s="2627"/>
      <c r="H14" s="282"/>
      <c r="I14" s="969"/>
      <c r="J14" s="131"/>
      <c r="K14" s="131"/>
      <c r="L14" s="131"/>
      <c r="M14" s="184"/>
      <c r="N14" s="184"/>
      <c r="O14" s="280"/>
    </row>
    <row r="15" spans="1:26">
      <c r="A15" s="137"/>
      <c r="B15" s="2626" t="s">
        <v>2835</v>
      </c>
      <c r="C15" s="1815"/>
      <c r="D15" s="2626" t="s">
        <v>3645</v>
      </c>
      <c r="E15" s="1815"/>
      <c r="F15" s="1790"/>
      <c r="G15" s="2627"/>
      <c r="H15" s="282"/>
      <c r="I15" s="969"/>
      <c r="J15" s="131"/>
      <c r="K15" s="131"/>
      <c r="L15" s="131"/>
      <c r="M15" s="184"/>
      <c r="N15" s="184"/>
      <c r="O15" s="280"/>
    </row>
    <row r="16" spans="1:26">
      <c r="A16" s="137"/>
      <c r="B16" s="2626" t="s">
        <v>2835</v>
      </c>
      <c r="C16" s="1815"/>
      <c r="D16" s="2626" t="s">
        <v>3646</v>
      </c>
      <c r="E16" s="1815"/>
      <c r="F16" s="1790"/>
      <c r="G16" s="1815"/>
      <c r="H16" s="132"/>
      <c r="I16" s="969"/>
      <c r="J16" s="131"/>
      <c r="K16" s="131"/>
      <c r="L16" s="131"/>
      <c r="M16" s="131"/>
      <c r="N16" s="131"/>
      <c r="O16" s="280"/>
    </row>
    <row r="17" spans="1:15">
      <c r="A17" s="141"/>
      <c r="B17" s="859"/>
      <c r="C17" s="134"/>
      <c r="D17" s="859"/>
      <c r="E17" s="134"/>
      <c r="F17" s="134"/>
      <c r="G17" s="134"/>
      <c r="H17" s="135"/>
      <c r="I17" s="970"/>
      <c r="J17" s="134"/>
      <c r="K17" s="134"/>
      <c r="L17" s="134"/>
      <c r="M17" s="134"/>
      <c r="N17" s="134"/>
      <c r="O17" s="280"/>
    </row>
    <row r="18" spans="1:15">
      <c r="A18" s="145"/>
      <c r="B18" s="1815"/>
      <c r="C18" s="1815"/>
      <c r="D18" s="1815"/>
      <c r="E18" s="1815"/>
      <c r="F18" s="268" t="s">
        <v>198</v>
      </c>
      <c r="G18" s="266" t="s">
        <v>199</v>
      </c>
      <c r="H18" s="284"/>
      <c r="I18" s="133" t="s">
        <v>200</v>
      </c>
      <c r="J18" s="134"/>
      <c r="K18" s="258" t="s">
        <v>305</v>
      </c>
      <c r="L18" s="134"/>
      <c r="M18" s="266" t="s">
        <v>306</v>
      </c>
      <c r="N18" s="285"/>
      <c r="O18" s="286"/>
    </row>
    <row r="19" spans="1:15" ht="15.75">
      <c r="A19" s="256" t="s">
        <v>2263</v>
      </c>
      <c r="B19" s="992" t="s">
        <v>307</v>
      </c>
      <c r="C19" s="1815"/>
      <c r="D19" s="1815"/>
      <c r="E19" s="1815"/>
      <c r="F19" s="268" t="s">
        <v>308</v>
      </c>
      <c r="G19" s="810" t="s">
        <v>309</v>
      </c>
      <c r="H19" s="290" t="s">
        <v>4123</v>
      </c>
      <c r="I19" s="256" t="s">
        <v>309</v>
      </c>
      <c r="J19" s="2404" t="s">
        <v>4124</v>
      </c>
      <c r="K19" s="276" t="s">
        <v>310</v>
      </c>
      <c r="L19" s="318" t="s">
        <v>311</v>
      </c>
      <c r="M19" s="804" t="s">
        <v>309</v>
      </c>
      <c r="N19" s="318" t="s">
        <v>311</v>
      </c>
      <c r="O19" s="290" t="s">
        <v>2263</v>
      </c>
    </row>
    <row r="20" spans="1:15">
      <c r="A20" s="256" t="s">
        <v>2286</v>
      </c>
      <c r="B20" s="1815"/>
      <c r="C20" s="1815"/>
      <c r="D20" s="1815"/>
      <c r="E20" s="1815"/>
      <c r="F20" s="268" t="s">
        <v>2286</v>
      </c>
      <c r="G20" s="269"/>
      <c r="H20" s="270"/>
      <c r="I20" s="145"/>
      <c r="J20" s="150"/>
      <c r="K20" s="131"/>
      <c r="L20" s="283"/>
      <c r="M20" s="269"/>
      <c r="N20" s="287"/>
      <c r="O20" s="290" t="s">
        <v>2286</v>
      </c>
    </row>
    <row r="21" spans="1:15">
      <c r="A21" s="153"/>
      <c r="B21" s="327" t="s">
        <v>3377</v>
      </c>
      <c r="C21" s="134"/>
      <c r="D21" s="134"/>
      <c r="E21" s="134"/>
      <c r="F21" s="267" t="s">
        <v>3378</v>
      </c>
      <c r="G21" s="811" t="s">
        <v>3379</v>
      </c>
      <c r="H21" s="812" t="s">
        <v>3380</v>
      </c>
      <c r="I21" s="257" t="s">
        <v>189</v>
      </c>
      <c r="J21" s="320" t="s">
        <v>190</v>
      </c>
      <c r="K21" s="813" t="s">
        <v>191</v>
      </c>
      <c r="L21" s="813" t="s">
        <v>192</v>
      </c>
      <c r="M21" s="811" t="s">
        <v>193</v>
      </c>
      <c r="N21" s="814" t="s">
        <v>3679</v>
      </c>
      <c r="O21" s="148"/>
    </row>
    <row r="22" spans="1:15">
      <c r="A22" s="257">
        <v>1</v>
      </c>
      <c r="B22" s="134" t="s">
        <v>3394</v>
      </c>
      <c r="C22" s="134"/>
      <c r="D22" s="134"/>
      <c r="E22" s="134"/>
      <c r="F22" s="267" t="s">
        <v>1379</v>
      </c>
      <c r="G22" s="1675"/>
      <c r="H22" s="1676"/>
      <c r="I22" s="1677"/>
      <c r="J22" s="2405"/>
      <c r="K22" s="1660"/>
      <c r="L22" s="1678"/>
      <c r="M22" s="1675"/>
      <c r="N22" s="1679"/>
      <c r="O22" s="288">
        <v>1</v>
      </c>
    </row>
    <row r="23" spans="1:15">
      <c r="A23" s="257">
        <v>2</v>
      </c>
      <c r="B23" s="858" t="s">
        <v>3395</v>
      </c>
      <c r="C23" s="134"/>
      <c r="D23" s="134"/>
      <c r="E23" s="134"/>
      <c r="F23" s="267" t="s">
        <v>1999</v>
      </c>
      <c r="G23" s="274">
        <f>I23+K23+M23</f>
        <v>3422676.0999999996</v>
      </c>
      <c r="H23" s="261">
        <f>J23+L23+N23</f>
        <v>2768996</v>
      </c>
      <c r="I23" s="2694">
        <v>3422676.0999999996</v>
      </c>
      <c r="J23" s="2406">
        <v>2768996</v>
      </c>
      <c r="K23" s="989"/>
      <c r="L23" s="274"/>
      <c r="M23" s="274"/>
      <c r="N23" s="260"/>
      <c r="O23" s="288">
        <v>2</v>
      </c>
    </row>
    <row r="24" spans="1:15">
      <c r="A24" s="257">
        <v>3</v>
      </c>
      <c r="B24" s="858" t="s">
        <v>2320</v>
      </c>
      <c r="C24" s="134"/>
      <c r="D24" s="134"/>
      <c r="E24" s="134"/>
      <c r="F24" s="267" t="s">
        <v>1379</v>
      </c>
      <c r="G24" s="1675"/>
      <c r="H24" s="1676"/>
      <c r="I24" s="2399"/>
      <c r="J24" s="1679"/>
      <c r="K24" s="1660"/>
      <c r="L24" s="1678"/>
      <c r="M24" s="1675"/>
      <c r="N24" s="1679"/>
      <c r="O24" s="288">
        <v>3</v>
      </c>
    </row>
    <row r="25" spans="1:15">
      <c r="A25" s="257">
        <v>4</v>
      </c>
      <c r="B25" s="858" t="s">
        <v>3396</v>
      </c>
      <c r="C25" s="134"/>
      <c r="D25" s="134"/>
      <c r="E25" s="134"/>
      <c r="F25" s="267" t="s">
        <v>950</v>
      </c>
      <c r="G25" s="264">
        <f>I25+K25+M25</f>
        <v>843982.0499999997</v>
      </c>
      <c r="H25" s="263">
        <f>J25+L25+N25</f>
        <v>775135</v>
      </c>
      <c r="I25" s="1596">
        <v>843982.0499999997</v>
      </c>
      <c r="J25" s="2407">
        <v>775135</v>
      </c>
      <c r="K25" s="990"/>
      <c r="L25" s="264"/>
      <c r="M25" s="264"/>
      <c r="N25" s="262"/>
      <c r="O25" s="288">
        <v>4</v>
      </c>
    </row>
    <row r="26" spans="1:15">
      <c r="A26" s="257">
        <v>5</v>
      </c>
      <c r="B26" s="858" t="s">
        <v>3397</v>
      </c>
      <c r="C26" s="134"/>
      <c r="D26" s="134"/>
      <c r="E26" s="134"/>
      <c r="F26" s="267" t="s">
        <v>950</v>
      </c>
      <c r="G26" s="1290">
        <f t="shared" ref="G26:H29" si="0">I26+K26+M26</f>
        <v>97977.430000000008</v>
      </c>
      <c r="H26" s="263">
        <f t="shared" si="0"/>
        <v>112994</v>
      </c>
      <c r="I26" s="2494">
        <v>97977.430000000008</v>
      </c>
      <c r="J26" s="2407">
        <v>112994</v>
      </c>
      <c r="K26" s="990"/>
      <c r="L26" s="264"/>
      <c r="M26" s="264"/>
      <c r="N26" s="262"/>
      <c r="O26" s="288">
        <v>5</v>
      </c>
    </row>
    <row r="27" spans="1:15">
      <c r="A27" s="257">
        <v>6</v>
      </c>
      <c r="B27" s="858" t="s">
        <v>3398</v>
      </c>
      <c r="C27" s="134"/>
      <c r="D27" s="134"/>
      <c r="E27" s="134"/>
      <c r="F27" s="267" t="s">
        <v>2530</v>
      </c>
      <c r="G27" s="264">
        <f t="shared" si="0"/>
        <v>226865.56999999998</v>
      </c>
      <c r="H27" s="263">
        <f t="shared" si="0"/>
        <v>256894</v>
      </c>
      <c r="I27" s="1596">
        <v>226865.56999999998</v>
      </c>
      <c r="J27" s="2407">
        <v>256894</v>
      </c>
      <c r="K27" s="990"/>
      <c r="L27" s="264"/>
      <c r="M27" s="264"/>
      <c r="N27" s="262"/>
      <c r="O27" s="288">
        <v>6</v>
      </c>
    </row>
    <row r="28" spans="1:15">
      <c r="A28" s="257">
        <v>7</v>
      </c>
      <c r="B28" s="858" t="s">
        <v>3476</v>
      </c>
      <c r="C28" s="134"/>
      <c r="D28" s="134"/>
      <c r="E28" s="134"/>
      <c r="F28" s="267" t="s">
        <v>2530</v>
      </c>
      <c r="G28" s="264">
        <f t="shared" si="0"/>
        <v>0</v>
      </c>
      <c r="H28" s="263">
        <f t="shared" si="0"/>
        <v>0</v>
      </c>
      <c r="I28" s="1596">
        <v>0</v>
      </c>
      <c r="J28" s="2408"/>
      <c r="K28" s="289"/>
      <c r="L28" s="264"/>
      <c r="M28" s="264"/>
      <c r="N28" s="262"/>
      <c r="O28" s="288">
        <v>7</v>
      </c>
    </row>
    <row r="29" spans="1:15">
      <c r="A29" s="257">
        <v>8</v>
      </c>
      <c r="B29" s="858" t="s">
        <v>3477</v>
      </c>
      <c r="C29" s="134"/>
      <c r="D29" s="134"/>
      <c r="E29" s="134"/>
      <c r="F29" s="267" t="s">
        <v>2530</v>
      </c>
      <c r="G29" s="264">
        <f t="shared" si="0"/>
        <v>17.28</v>
      </c>
      <c r="H29" s="263">
        <f t="shared" si="0"/>
        <v>0</v>
      </c>
      <c r="I29" s="1596">
        <v>17.28</v>
      </c>
      <c r="J29" s="2408"/>
      <c r="K29" s="289"/>
      <c r="L29" s="264"/>
      <c r="M29" s="264"/>
      <c r="N29" s="262"/>
      <c r="O29" s="288">
        <v>8</v>
      </c>
    </row>
    <row r="30" spans="1:15">
      <c r="A30" s="256">
        <v>9</v>
      </c>
      <c r="B30" s="1889" t="s">
        <v>3478</v>
      </c>
      <c r="C30" s="1815"/>
      <c r="D30" s="1815"/>
      <c r="E30" s="1815"/>
      <c r="F30" s="283"/>
      <c r="G30" s="1683"/>
      <c r="H30" s="1684"/>
      <c r="I30" s="2400"/>
      <c r="J30" s="1686"/>
      <c r="K30" s="1685"/>
      <c r="L30" s="1683"/>
      <c r="M30" s="1683"/>
      <c r="N30" s="1686"/>
      <c r="O30" s="290">
        <v>9</v>
      </c>
    </row>
    <row r="31" spans="1:15">
      <c r="A31" s="257"/>
      <c r="B31" s="858" t="s">
        <v>3479</v>
      </c>
      <c r="C31" s="134"/>
      <c r="D31" s="134"/>
      <c r="E31" s="134"/>
      <c r="F31" s="267" t="s">
        <v>1379</v>
      </c>
      <c r="G31" s="264">
        <f t="shared" ref="G31:G43" si="1">I31+K31+M31</f>
        <v>0</v>
      </c>
      <c r="H31" s="263">
        <f t="shared" ref="H31:H43" si="2">J31+L31+N31</f>
        <v>0</v>
      </c>
      <c r="I31" s="1730"/>
      <c r="J31" s="2408"/>
      <c r="K31" s="289"/>
      <c r="L31" s="264"/>
      <c r="M31" s="264"/>
      <c r="N31" s="262"/>
      <c r="O31" s="288"/>
    </row>
    <row r="32" spans="1:15">
      <c r="A32" s="257">
        <v>10</v>
      </c>
      <c r="B32" s="858" t="s">
        <v>176</v>
      </c>
      <c r="C32" s="134"/>
      <c r="D32" s="134"/>
      <c r="E32" s="134"/>
      <c r="F32" s="267" t="s">
        <v>1379</v>
      </c>
      <c r="G32" s="264">
        <f t="shared" si="1"/>
        <v>0</v>
      </c>
      <c r="H32" s="263">
        <f t="shared" si="2"/>
        <v>0</v>
      </c>
      <c r="I32" s="1730" t="s">
        <v>2835</v>
      </c>
      <c r="J32" s="2414" t="s">
        <v>2835</v>
      </c>
      <c r="K32" s="289"/>
      <c r="L32" s="264"/>
      <c r="M32" s="264"/>
      <c r="N32" s="262"/>
      <c r="O32" s="288">
        <v>10</v>
      </c>
    </row>
    <row r="33" spans="1:27">
      <c r="A33" s="257">
        <v>11</v>
      </c>
      <c r="B33" s="858" t="s">
        <v>3160</v>
      </c>
      <c r="C33" s="134"/>
      <c r="D33" s="134"/>
      <c r="E33" s="134"/>
      <c r="F33" s="267" t="s">
        <v>1379</v>
      </c>
      <c r="G33" s="1290">
        <f t="shared" si="1"/>
        <v>0</v>
      </c>
      <c r="H33" s="1291">
        <f t="shared" si="2"/>
        <v>0</v>
      </c>
      <c r="I33" s="1680" t="s">
        <v>2835</v>
      </c>
      <c r="J33" s="2413" t="s">
        <v>2835</v>
      </c>
      <c r="K33" s="1630"/>
      <c r="L33" s="1681"/>
      <c r="M33" s="1290"/>
      <c r="N33" s="1682"/>
      <c r="O33" s="288">
        <v>11</v>
      </c>
    </row>
    <row r="34" spans="1:27">
      <c r="A34" s="257">
        <v>12</v>
      </c>
      <c r="B34" s="858" t="s">
        <v>3161</v>
      </c>
      <c r="C34" s="134"/>
      <c r="D34" s="134"/>
      <c r="E34" s="134"/>
      <c r="F34" s="267" t="s">
        <v>1379</v>
      </c>
      <c r="G34" s="1290">
        <f t="shared" si="1"/>
        <v>0</v>
      </c>
      <c r="H34" s="1291">
        <f t="shared" si="2"/>
        <v>0</v>
      </c>
      <c r="I34" s="1680"/>
      <c r="J34" s="2409"/>
      <c r="K34" s="1630"/>
      <c r="L34" s="1681"/>
      <c r="M34" s="1290"/>
      <c r="N34" s="1682"/>
      <c r="O34" s="288">
        <v>12</v>
      </c>
    </row>
    <row r="35" spans="1:27">
      <c r="A35" s="257">
        <v>13</v>
      </c>
      <c r="B35" s="858" t="s">
        <v>3162</v>
      </c>
      <c r="C35" s="134"/>
      <c r="D35" s="134"/>
      <c r="E35" s="134"/>
      <c r="F35" s="267" t="s">
        <v>392</v>
      </c>
      <c r="G35" s="264">
        <f t="shared" si="1"/>
        <v>1539380.93</v>
      </c>
      <c r="H35" s="263">
        <f t="shared" si="2"/>
        <v>1440612</v>
      </c>
      <c r="I35" s="1596">
        <v>1539380.93</v>
      </c>
      <c r="J35" s="2407">
        <v>1440612</v>
      </c>
      <c r="K35" s="990"/>
      <c r="L35" s="264"/>
      <c r="M35" s="264"/>
      <c r="N35" s="262"/>
      <c r="O35" s="288">
        <v>13</v>
      </c>
      <c r="Y35" s="1848"/>
      <c r="Z35" s="1847"/>
    </row>
    <row r="36" spans="1:27">
      <c r="A36" s="257">
        <v>14</v>
      </c>
      <c r="B36" s="858" t="s">
        <v>637</v>
      </c>
      <c r="C36" s="134"/>
      <c r="D36" s="134"/>
      <c r="E36" s="134"/>
      <c r="F36" s="267" t="s">
        <v>392</v>
      </c>
      <c r="G36" s="264">
        <f t="shared" si="1"/>
        <v>21207</v>
      </c>
      <c r="H36" s="263">
        <f t="shared" si="2"/>
        <v>35201</v>
      </c>
      <c r="I36" s="1596">
        <v>21207</v>
      </c>
      <c r="J36" s="2407">
        <v>35201</v>
      </c>
      <c r="K36" s="990"/>
      <c r="L36" s="264"/>
      <c r="M36" s="264"/>
      <c r="N36" s="262"/>
      <c r="O36" s="288">
        <v>14</v>
      </c>
      <c r="Y36" s="524"/>
      <c r="Z36" s="524"/>
      <c r="AA36" s="524"/>
    </row>
    <row r="37" spans="1:27">
      <c r="A37" s="257">
        <v>15</v>
      </c>
      <c r="B37" s="858" t="s">
        <v>638</v>
      </c>
      <c r="C37" s="134"/>
      <c r="D37" s="134"/>
      <c r="E37" s="134"/>
      <c r="F37" s="267" t="s">
        <v>392</v>
      </c>
      <c r="G37" s="264">
        <f t="shared" si="1"/>
        <v>7240.7100000000009</v>
      </c>
      <c r="H37" s="263">
        <f t="shared" si="2"/>
        <v>11048</v>
      </c>
      <c r="I37" s="1596">
        <v>7240.7100000000009</v>
      </c>
      <c r="J37" s="2410">
        <v>11048</v>
      </c>
      <c r="K37" s="289"/>
      <c r="L37" s="264"/>
      <c r="M37" s="264"/>
      <c r="N37" s="262"/>
      <c r="O37" s="288">
        <v>15</v>
      </c>
      <c r="Y37" s="1849"/>
      <c r="Z37" s="1849"/>
      <c r="AA37" s="1849"/>
    </row>
    <row r="38" spans="1:27">
      <c r="A38" s="257">
        <v>16</v>
      </c>
      <c r="B38" s="858" t="s">
        <v>2743</v>
      </c>
      <c r="C38" s="134"/>
      <c r="D38" s="134"/>
      <c r="E38" s="134"/>
      <c r="F38" s="267" t="s">
        <v>3731</v>
      </c>
      <c r="G38" s="264">
        <f>I38+K38+M38</f>
        <v>265813.81</v>
      </c>
      <c r="H38" s="263">
        <f t="shared" si="2"/>
        <v>25272</v>
      </c>
      <c r="I38" s="1596">
        <v>265813.81</v>
      </c>
      <c r="J38" s="2407">
        <v>25272</v>
      </c>
      <c r="K38" s="990"/>
      <c r="L38" s="264"/>
      <c r="M38" s="264"/>
      <c r="N38" s="262"/>
      <c r="O38" s="288">
        <v>16</v>
      </c>
      <c r="Y38" s="1850"/>
      <c r="Z38" s="1850"/>
      <c r="AA38" s="1850"/>
    </row>
    <row r="39" spans="1:27">
      <c r="A39" s="257">
        <v>17</v>
      </c>
      <c r="B39" s="858" t="s">
        <v>2744</v>
      </c>
      <c r="C39" s="134"/>
      <c r="D39" s="134"/>
      <c r="E39" s="134"/>
      <c r="F39" s="267" t="s">
        <v>1379</v>
      </c>
      <c r="G39" s="264">
        <f t="shared" si="1"/>
        <v>0</v>
      </c>
      <c r="H39" s="263">
        <f t="shared" si="2"/>
        <v>0</v>
      </c>
      <c r="I39" s="1730"/>
      <c r="J39" s="2408"/>
      <c r="K39" s="289"/>
      <c r="L39" s="264"/>
      <c r="M39" s="264"/>
      <c r="N39" s="262"/>
      <c r="O39" s="288">
        <v>17</v>
      </c>
      <c r="Y39" s="1849"/>
      <c r="Z39" s="1849"/>
      <c r="AA39" s="1849"/>
    </row>
    <row r="40" spans="1:27">
      <c r="A40" s="257">
        <v>18</v>
      </c>
      <c r="B40" s="858" t="s">
        <v>2745</v>
      </c>
      <c r="C40" s="134"/>
      <c r="D40" s="134"/>
      <c r="E40" s="134"/>
      <c r="F40" s="267" t="s">
        <v>1379</v>
      </c>
      <c r="G40" s="264">
        <f t="shared" si="1"/>
        <v>0</v>
      </c>
      <c r="H40" s="263">
        <f t="shared" si="2"/>
        <v>0</v>
      </c>
      <c r="I40" s="1596">
        <v>0</v>
      </c>
      <c r="J40" s="2408"/>
      <c r="K40" s="289"/>
      <c r="L40" s="264"/>
      <c r="M40" s="264"/>
      <c r="N40" s="262"/>
      <c r="O40" s="288">
        <v>18</v>
      </c>
    </row>
    <row r="41" spans="1:27">
      <c r="A41" s="257">
        <v>19</v>
      </c>
      <c r="B41" s="858" t="s">
        <v>3286</v>
      </c>
      <c r="C41" s="134"/>
      <c r="D41" s="134"/>
      <c r="E41" s="134"/>
      <c r="F41" s="267" t="s">
        <v>1379</v>
      </c>
      <c r="G41" s="264">
        <f t="shared" si="1"/>
        <v>0</v>
      </c>
      <c r="H41" s="263">
        <f t="shared" si="2"/>
        <v>0</v>
      </c>
      <c r="I41" s="1730"/>
      <c r="J41" s="2408"/>
      <c r="K41" s="289"/>
      <c r="L41" s="264"/>
      <c r="M41" s="264"/>
      <c r="N41" s="262"/>
      <c r="O41" s="288">
        <v>19</v>
      </c>
    </row>
    <row r="42" spans="1:27">
      <c r="A42" s="257">
        <v>21</v>
      </c>
      <c r="B42" s="858" t="s">
        <v>3287</v>
      </c>
      <c r="C42" s="134"/>
      <c r="D42" s="134"/>
      <c r="E42" s="134"/>
      <c r="F42" s="267" t="s">
        <v>1379</v>
      </c>
      <c r="G42" s="1290">
        <f t="shared" si="1"/>
        <v>0</v>
      </c>
      <c r="H42" s="1291">
        <f t="shared" si="2"/>
        <v>0</v>
      </c>
      <c r="I42" s="2401"/>
      <c r="J42" s="2409"/>
      <c r="K42" s="1630"/>
      <c r="L42" s="1681"/>
      <c r="M42" s="1290"/>
      <c r="N42" s="1682"/>
      <c r="O42" s="288">
        <v>20</v>
      </c>
    </row>
    <row r="43" spans="1:27">
      <c r="A43" s="257">
        <v>22</v>
      </c>
      <c r="B43" s="858" t="s">
        <v>3253</v>
      </c>
      <c r="C43" s="134"/>
      <c r="D43" s="134"/>
      <c r="E43" s="134"/>
      <c r="F43" s="267" t="s">
        <v>1379</v>
      </c>
      <c r="G43" s="1290">
        <f t="shared" si="1"/>
        <v>0</v>
      </c>
      <c r="H43" s="1291">
        <f t="shared" si="2"/>
        <v>0</v>
      </c>
      <c r="I43" s="2401"/>
      <c r="J43" s="2409"/>
      <c r="K43" s="1630"/>
      <c r="L43" s="1681"/>
      <c r="M43" s="1290"/>
      <c r="N43" s="1682"/>
      <c r="O43" s="288">
        <v>21</v>
      </c>
    </row>
    <row r="44" spans="1:27">
      <c r="A44" s="257">
        <v>23</v>
      </c>
      <c r="B44" s="858" t="s">
        <v>3254</v>
      </c>
      <c r="C44" s="134"/>
      <c r="D44" s="134"/>
      <c r="E44" s="134"/>
      <c r="F44" s="267" t="s">
        <v>1379</v>
      </c>
      <c r="G44" s="264">
        <f t="shared" ref="G44:N44" si="3">SUM(G25:G33)-G34+SUM(G35:G38)-G39+G40+G41-G42+G43</f>
        <v>3002484.78</v>
      </c>
      <c r="H44" s="263">
        <f t="shared" si="3"/>
        <v>2657156</v>
      </c>
      <c r="I44" s="264">
        <f t="shared" si="3"/>
        <v>3002484.78</v>
      </c>
      <c r="J44" s="262">
        <f t="shared" si="3"/>
        <v>2657156</v>
      </c>
      <c r="K44" s="2398">
        <f t="shared" si="3"/>
        <v>0</v>
      </c>
      <c r="L44" s="264">
        <f t="shared" si="3"/>
        <v>0</v>
      </c>
      <c r="M44" s="264">
        <f t="shared" si="3"/>
        <v>0</v>
      </c>
      <c r="N44" s="264">
        <f t="shared" si="3"/>
        <v>0</v>
      </c>
      <c r="O44" s="288">
        <v>22</v>
      </c>
    </row>
    <row r="45" spans="1:27">
      <c r="A45" s="257">
        <v>24</v>
      </c>
      <c r="B45" s="1889" t="s">
        <v>1414</v>
      </c>
      <c r="C45" s="1815"/>
      <c r="D45" s="1815"/>
      <c r="E45" s="1815"/>
      <c r="F45" s="268"/>
      <c r="G45" s="269"/>
      <c r="H45" s="270"/>
      <c r="I45" s="1731"/>
      <c r="J45" s="2411"/>
      <c r="K45" s="131"/>
      <c r="L45" s="283"/>
      <c r="M45" s="269"/>
      <c r="N45" s="287"/>
      <c r="O45" s="290">
        <v>23</v>
      </c>
    </row>
    <row r="46" spans="1:27">
      <c r="A46" s="257"/>
      <c r="B46" s="858" t="s">
        <v>147</v>
      </c>
      <c r="C46" s="134"/>
      <c r="D46" s="134"/>
      <c r="E46" s="134"/>
      <c r="F46" s="267" t="s">
        <v>1379</v>
      </c>
      <c r="G46" s="274">
        <f t="shared" ref="G46:N46" si="4">G23-G44</f>
        <v>420191.31999999983</v>
      </c>
      <c r="H46" s="261">
        <f t="shared" si="4"/>
        <v>111840</v>
      </c>
      <c r="I46" s="2402">
        <f t="shared" si="4"/>
        <v>420191.31999999983</v>
      </c>
      <c r="J46" s="2412">
        <f t="shared" si="4"/>
        <v>111840</v>
      </c>
      <c r="K46" s="2403">
        <f t="shared" si="4"/>
        <v>0</v>
      </c>
      <c r="L46" s="274">
        <f t="shared" si="4"/>
        <v>0</v>
      </c>
      <c r="M46" s="274">
        <f t="shared" si="4"/>
        <v>0</v>
      </c>
      <c r="N46" s="274">
        <f t="shared" si="4"/>
        <v>0</v>
      </c>
      <c r="O46" s="158"/>
    </row>
    <row r="47" spans="1:27">
      <c r="A47" s="137"/>
      <c r="B47" s="1816"/>
      <c r="C47" s="1815"/>
      <c r="D47" s="1815"/>
      <c r="E47" s="1815"/>
      <c r="F47" s="1816"/>
      <c r="G47" s="1818"/>
      <c r="H47" s="179"/>
      <c r="I47" s="137"/>
      <c r="J47" s="149"/>
      <c r="K47" s="131"/>
      <c r="L47" s="149"/>
      <c r="M47" s="178"/>
      <c r="N47" s="178"/>
      <c r="O47" s="280"/>
    </row>
    <row r="48" spans="1:27" ht="15.75">
      <c r="A48" s="137"/>
      <c r="B48" s="2480"/>
      <c r="C48" s="1815"/>
      <c r="D48" s="1815"/>
      <c r="E48" s="1815"/>
      <c r="F48" s="1816"/>
      <c r="G48" s="1818"/>
      <c r="H48" s="179"/>
      <c r="I48" s="2695"/>
      <c r="J48" s="149"/>
      <c r="K48" s="131"/>
      <c r="L48" s="149"/>
      <c r="M48" s="178"/>
      <c r="N48" s="178"/>
      <c r="O48" s="280"/>
    </row>
    <row r="49" spans="1:15">
      <c r="A49" s="137"/>
      <c r="B49" s="1816"/>
      <c r="C49" s="1815"/>
      <c r="D49" s="1815"/>
      <c r="E49" s="1815"/>
      <c r="F49" s="1816"/>
      <c r="G49" s="1818"/>
      <c r="H49" s="179"/>
      <c r="I49" s="137"/>
      <c r="J49" s="149"/>
      <c r="K49" s="131"/>
      <c r="L49" s="149"/>
      <c r="M49" s="178"/>
      <c r="N49" s="178"/>
      <c r="O49" s="280"/>
    </row>
    <row r="50" spans="1:15">
      <c r="A50" s="137"/>
      <c r="B50" s="942"/>
      <c r="C50" s="1815"/>
      <c r="D50" s="1815"/>
      <c r="E50" s="1815"/>
      <c r="F50" s="1816"/>
      <c r="G50" s="1818"/>
      <c r="H50" s="179"/>
      <c r="I50" s="137"/>
      <c r="J50" s="149"/>
      <c r="K50" s="131"/>
      <c r="L50" s="149"/>
      <c r="M50" s="178"/>
      <c r="N50" s="178"/>
      <c r="O50" s="280"/>
    </row>
    <row r="51" spans="1:15">
      <c r="A51" s="137"/>
      <c r="B51" s="942"/>
      <c r="C51" s="1815"/>
      <c r="D51" s="1815"/>
      <c r="E51" s="1815"/>
      <c r="F51" s="1816"/>
      <c r="G51" s="1818"/>
      <c r="H51" s="179"/>
      <c r="I51" s="137"/>
      <c r="J51" s="149"/>
      <c r="K51" s="131"/>
      <c r="L51" s="149"/>
      <c r="M51" s="178"/>
      <c r="N51" s="178"/>
      <c r="O51" s="280"/>
    </row>
    <row r="52" spans="1:15">
      <c r="A52" s="137"/>
      <c r="B52" s="1816"/>
      <c r="C52" s="1815"/>
      <c r="D52" s="1815"/>
      <c r="E52" s="1815"/>
      <c r="F52" s="1816"/>
      <c r="G52" s="1818"/>
      <c r="H52" s="179"/>
      <c r="I52" s="137"/>
      <c r="J52" s="149"/>
      <c r="K52" s="131"/>
      <c r="L52" s="149"/>
      <c r="M52" s="178"/>
      <c r="N52" s="178"/>
      <c r="O52" s="280"/>
    </row>
    <row r="53" spans="1:15">
      <c r="A53" s="137"/>
      <c r="B53" s="1816"/>
      <c r="C53" s="1815"/>
      <c r="D53" s="1815"/>
      <c r="E53" s="1815"/>
      <c r="F53" s="1816"/>
      <c r="G53" s="1818"/>
      <c r="H53" s="179"/>
      <c r="I53" s="137"/>
      <c r="J53" s="149"/>
      <c r="K53" s="131"/>
      <c r="L53" s="149"/>
      <c r="M53" s="178"/>
      <c r="N53" s="178"/>
      <c r="O53" s="280"/>
    </row>
    <row r="54" spans="1:15">
      <c r="A54" s="137"/>
      <c r="B54" s="1816"/>
      <c r="C54" s="1815"/>
      <c r="D54" s="1815"/>
      <c r="E54" s="1815"/>
      <c r="F54" s="1816"/>
      <c r="G54" s="1818"/>
      <c r="H54" s="179"/>
      <c r="I54" s="137"/>
      <c r="J54" s="149"/>
      <c r="K54" s="131"/>
      <c r="L54" s="149"/>
      <c r="M54" s="178"/>
      <c r="N54" s="178"/>
      <c r="O54" s="280"/>
    </row>
    <row r="55" spans="1:15">
      <c r="A55" s="137"/>
      <c r="B55" s="1816"/>
      <c r="C55" s="1815"/>
      <c r="D55" s="1815"/>
      <c r="E55" s="1815"/>
      <c r="F55" s="1816"/>
      <c r="G55" s="1818"/>
      <c r="H55" s="179"/>
      <c r="I55" s="137"/>
      <c r="J55" s="149"/>
      <c r="K55" s="131"/>
      <c r="L55" s="149"/>
      <c r="M55" s="178"/>
      <c r="N55" s="178"/>
      <c r="O55" s="280"/>
    </row>
    <row r="56" spans="1:15">
      <c r="A56" s="137"/>
      <c r="B56" s="1816"/>
      <c r="C56" s="1815"/>
      <c r="D56" s="1815"/>
      <c r="E56" s="1815"/>
      <c r="F56" s="1816"/>
      <c r="G56" s="1818"/>
      <c r="H56" s="179"/>
      <c r="I56" s="137"/>
      <c r="J56" s="149"/>
      <c r="K56" s="131"/>
      <c r="L56" s="149"/>
      <c r="M56" s="178"/>
      <c r="N56" s="178"/>
      <c r="O56" s="280"/>
    </row>
    <row r="57" spans="1:15" ht="15.75" thickBot="1">
      <c r="A57" s="180"/>
      <c r="B57" s="168"/>
      <c r="C57" s="181"/>
      <c r="D57" s="181"/>
      <c r="E57" s="181"/>
      <c r="F57" s="168"/>
      <c r="G57" s="182"/>
      <c r="H57" s="183"/>
      <c r="I57" s="180"/>
      <c r="J57" s="168"/>
      <c r="K57" s="181"/>
      <c r="L57" s="168"/>
      <c r="M57" s="182"/>
      <c r="N57" s="182"/>
      <c r="O57" s="291"/>
    </row>
    <row r="58" spans="1:15">
      <c r="A58" s="149" t="s">
        <v>110</v>
      </c>
      <c r="B58" s="149"/>
      <c r="C58" s="131"/>
      <c r="D58" s="131"/>
      <c r="E58" s="131"/>
      <c r="F58" s="149"/>
      <c r="G58" s="178"/>
      <c r="H58" s="178"/>
      <c r="I58" s="149"/>
      <c r="J58" s="149"/>
      <c r="K58" s="131"/>
      <c r="L58" s="149"/>
      <c r="M58" s="178"/>
      <c r="N58" s="149" t="s">
        <v>110</v>
      </c>
      <c r="O58" s="149"/>
    </row>
    <row r="59" spans="1:15" ht="15.75" thickBot="1">
      <c r="A59" s="131" t="s">
        <v>148</v>
      </c>
      <c r="B59" s="131"/>
      <c r="C59" s="93"/>
      <c r="D59" s="93"/>
      <c r="E59" s="131"/>
      <c r="F59" s="131"/>
      <c r="G59" s="184"/>
      <c r="H59" s="93"/>
      <c r="I59" s="184" t="s">
        <v>149</v>
      </c>
      <c r="J59" s="131"/>
      <c r="K59" s="131"/>
      <c r="L59" s="131"/>
      <c r="M59" s="184"/>
      <c r="N59" s="184"/>
      <c r="O59" s="131"/>
    </row>
    <row r="60" spans="1:15" ht="15.75" thickBot="1">
      <c r="A60" s="149" t="str">
        <f>'Data sheet'!A53</f>
        <v>Annual Report of New York American Water Company, Inc.  (f/k/a Aqua New York of Sea Cliff)                                          Year Ended  December 31, 2013</v>
      </c>
      <c r="B60" s="131"/>
      <c r="C60" s="93"/>
      <c r="D60" s="93"/>
      <c r="E60" s="131"/>
      <c r="F60" s="131"/>
      <c r="G60" s="184"/>
      <c r="H60" s="93"/>
      <c r="I60" s="2707" t="str">
        <f>'Data sheet'!A53</f>
        <v>Annual Report of New York American Water Company, Inc.  (f/k/a Aqua New York of Sea Cliff)                                          Year Ended  December 31, 2013</v>
      </c>
      <c r="J60" s="2708"/>
      <c r="K60" s="2708"/>
      <c r="L60" s="2708"/>
      <c r="M60" s="2709"/>
      <c r="N60" s="2709"/>
      <c r="O60" s="2710"/>
    </row>
    <row r="61" spans="1:15">
      <c r="A61" s="2701"/>
      <c r="B61" s="128"/>
      <c r="C61" s="128"/>
      <c r="D61" s="128"/>
      <c r="E61" s="128"/>
      <c r="F61" s="128"/>
      <c r="G61" s="128" t="s">
        <v>4254</v>
      </c>
      <c r="H61" s="129"/>
      <c r="I61" s="1816"/>
      <c r="J61" s="1816"/>
      <c r="K61" s="1815"/>
      <c r="L61" s="1816"/>
      <c r="M61" s="1818"/>
      <c r="N61" s="1818"/>
      <c r="O61" s="2702"/>
    </row>
    <row r="62" spans="1:15">
      <c r="A62" s="145"/>
      <c r="B62" s="992" t="s">
        <v>140</v>
      </c>
      <c r="C62" s="1815"/>
      <c r="D62" s="1815"/>
      <c r="E62" s="1815"/>
      <c r="F62" s="1815"/>
      <c r="G62" s="1815"/>
      <c r="H62" s="132"/>
      <c r="I62" s="1790"/>
      <c r="J62" s="1790"/>
      <c r="K62" s="1816"/>
      <c r="L62" s="1816"/>
      <c r="M62" s="1818"/>
      <c r="N62" s="1818"/>
      <c r="O62" s="2702"/>
    </row>
    <row r="63" spans="1:15">
      <c r="A63" s="145"/>
      <c r="B63" s="2700"/>
      <c r="C63" s="1816"/>
      <c r="D63" s="1816"/>
      <c r="E63" s="1816"/>
      <c r="F63" s="1816"/>
      <c r="G63" s="2630"/>
      <c r="H63" s="292"/>
      <c r="I63" s="1816"/>
      <c r="J63" s="1816"/>
      <c r="K63" s="1816"/>
      <c r="L63" s="1816"/>
      <c r="M63" s="1818"/>
      <c r="N63" s="1818"/>
      <c r="O63" s="2702"/>
    </row>
    <row r="64" spans="1:15">
      <c r="A64" s="309"/>
      <c r="B64" s="2696"/>
      <c r="C64" s="2696"/>
      <c r="D64" s="2696"/>
      <c r="E64" s="2696"/>
      <c r="F64" s="2697" t="s">
        <v>150</v>
      </c>
      <c r="G64" s="2698" t="s">
        <v>199</v>
      </c>
      <c r="H64" s="2699"/>
      <c r="I64" s="1790"/>
      <c r="J64" s="1790"/>
      <c r="K64" s="1790"/>
      <c r="L64" s="1790"/>
      <c r="M64" s="1790"/>
      <c r="N64" s="1790"/>
      <c r="O64" s="2703"/>
    </row>
    <row r="65" spans="1:15">
      <c r="A65" s="145" t="s">
        <v>2263</v>
      </c>
      <c r="B65" s="992" t="s">
        <v>151</v>
      </c>
      <c r="C65" s="1816"/>
      <c r="D65" s="1816"/>
      <c r="E65" s="1816"/>
      <c r="F65" s="268" t="s">
        <v>3374</v>
      </c>
      <c r="G65" s="268" t="s">
        <v>309</v>
      </c>
      <c r="H65" s="290" t="s">
        <v>311</v>
      </c>
      <c r="I65" s="1790"/>
      <c r="J65" s="1790"/>
      <c r="K65" s="1790"/>
      <c r="L65" s="1790"/>
      <c r="M65" s="1790"/>
      <c r="N65" s="1790"/>
      <c r="O65" s="2703"/>
    </row>
    <row r="66" spans="1:15">
      <c r="A66" s="153" t="s">
        <v>2286</v>
      </c>
      <c r="B66" s="134" t="s">
        <v>1092</v>
      </c>
      <c r="C66" s="134"/>
      <c r="D66" s="134"/>
      <c r="E66" s="134"/>
      <c r="F66" s="258" t="s">
        <v>3378</v>
      </c>
      <c r="G66" s="258" t="s">
        <v>3379</v>
      </c>
      <c r="H66" s="155" t="s">
        <v>3380</v>
      </c>
      <c r="I66" s="1790"/>
      <c r="J66" s="1790"/>
      <c r="K66" s="1790"/>
      <c r="L66" s="1790"/>
      <c r="M66" s="1790"/>
      <c r="N66" s="1790"/>
      <c r="O66" s="2703"/>
    </row>
    <row r="67" spans="1:15">
      <c r="A67" s="257">
        <v>25</v>
      </c>
      <c r="B67" s="858" t="s">
        <v>152</v>
      </c>
      <c r="C67" s="134"/>
      <c r="D67" s="134"/>
      <c r="E67" s="134"/>
      <c r="F67" s="258" t="s">
        <v>1379</v>
      </c>
      <c r="G67" s="2631">
        <f>G46</f>
        <v>420191.31999999983</v>
      </c>
      <c r="H67" s="2629">
        <f>H46</f>
        <v>111840</v>
      </c>
      <c r="I67" s="1790"/>
      <c r="J67" s="1790"/>
      <c r="K67" s="1790"/>
      <c r="L67" s="1790"/>
      <c r="M67" s="1790"/>
      <c r="N67" s="1790"/>
      <c r="O67" s="2703"/>
    </row>
    <row r="68" spans="1:15">
      <c r="A68" s="257">
        <v>26</v>
      </c>
      <c r="B68" s="858" t="s">
        <v>2013</v>
      </c>
      <c r="C68" s="147"/>
      <c r="D68" s="147"/>
      <c r="E68" s="147"/>
      <c r="F68" s="267" t="s">
        <v>1379</v>
      </c>
      <c r="G68" s="1678"/>
      <c r="H68" s="1817"/>
      <c r="I68" s="1790"/>
      <c r="J68" s="1790"/>
      <c r="K68" s="1790"/>
      <c r="L68" s="1790"/>
      <c r="M68" s="1790"/>
      <c r="N68" s="1790"/>
      <c r="O68" s="2703"/>
    </row>
    <row r="69" spans="1:15">
      <c r="A69" s="257">
        <v>27</v>
      </c>
      <c r="B69" s="858" t="s">
        <v>153</v>
      </c>
      <c r="C69" s="134"/>
      <c r="D69" s="134"/>
      <c r="E69" s="134"/>
      <c r="F69" s="267" t="s">
        <v>1379</v>
      </c>
      <c r="G69" s="1675"/>
      <c r="H69" s="1676"/>
      <c r="I69" s="1790"/>
      <c r="J69" s="1790"/>
      <c r="K69" s="1790"/>
      <c r="L69" s="1790"/>
      <c r="M69" s="1790"/>
      <c r="N69" s="1790"/>
      <c r="O69" s="2703"/>
    </row>
    <row r="70" spans="1:15">
      <c r="A70" s="257">
        <v>28</v>
      </c>
      <c r="B70" s="858" t="s">
        <v>154</v>
      </c>
      <c r="C70" s="134"/>
      <c r="D70" s="134"/>
      <c r="E70" s="134"/>
      <c r="F70" s="267" t="s">
        <v>1379</v>
      </c>
      <c r="G70" s="1678"/>
      <c r="H70" s="1817"/>
      <c r="I70" s="1790"/>
      <c r="J70" s="1790"/>
      <c r="K70" s="1790"/>
      <c r="L70" s="1790"/>
      <c r="M70" s="1790"/>
      <c r="N70" s="1790"/>
      <c r="O70" s="2703"/>
    </row>
    <row r="71" spans="1:15">
      <c r="A71" s="257">
        <v>29</v>
      </c>
      <c r="B71" s="858" t="s">
        <v>1909</v>
      </c>
      <c r="C71" s="134"/>
      <c r="D71" s="134"/>
      <c r="E71" s="134"/>
      <c r="F71" s="267" t="s">
        <v>3436</v>
      </c>
      <c r="G71" s="1290">
        <v>0</v>
      </c>
      <c r="H71" s="1875">
        <v>-412</v>
      </c>
      <c r="I71" s="1790"/>
      <c r="J71" s="1790"/>
      <c r="K71" s="1790"/>
      <c r="L71" s="1790"/>
      <c r="M71" s="1790"/>
      <c r="N71" s="1790"/>
      <c r="O71" s="2703"/>
    </row>
    <row r="72" spans="1:15">
      <c r="A72" s="257">
        <v>30</v>
      </c>
      <c r="B72" s="858" t="s">
        <v>2018</v>
      </c>
      <c r="C72" s="134"/>
      <c r="D72" s="134"/>
      <c r="E72" s="134"/>
      <c r="F72" s="267" t="s">
        <v>3436</v>
      </c>
      <c r="G72" s="1290">
        <v>0</v>
      </c>
      <c r="H72" s="1875">
        <v>0</v>
      </c>
      <c r="I72" s="1790"/>
      <c r="J72" s="1790"/>
      <c r="K72" s="1790"/>
      <c r="L72" s="1790"/>
      <c r="M72" s="1790"/>
      <c r="N72" s="1790"/>
      <c r="O72" s="2703"/>
    </row>
    <row r="73" spans="1:15">
      <c r="A73" s="257">
        <v>31</v>
      </c>
      <c r="B73" s="858" t="s">
        <v>369</v>
      </c>
      <c r="C73" s="134"/>
      <c r="D73" s="134"/>
      <c r="E73" s="134"/>
      <c r="F73" s="267" t="s">
        <v>1846</v>
      </c>
      <c r="G73" s="1290">
        <v>0</v>
      </c>
      <c r="H73" s="263">
        <v>0</v>
      </c>
      <c r="I73" s="1790"/>
      <c r="J73" s="1790"/>
      <c r="K73" s="1790"/>
      <c r="L73" s="1790"/>
      <c r="M73" s="1790"/>
      <c r="N73" s="1790"/>
      <c r="O73" s="2703"/>
    </row>
    <row r="74" spans="1:15">
      <c r="A74" s="257">
        <v>32</v>
      </c>
      <c r="B74" s="858" t="s">
        <v>370</v>
      </c>
      <c r="C74" s="134"/>
      <c r="D74" s="134"/>
      <c r="E74" s="134"/>
      <c r="F74" s="267" t="s">
        <v>1846</v>
      </c>
      <c r="G74" s="1290">
        <v>0</v>
      </c>
      <c r="H74" s="263"/>
      <c r="I74" s="1790"/>
      <c r="J74" s="992"/>
      <c r="K74" s="1790"/>
      <c r="L74" s="1790"/>
      <c r="M74" s="1790"/>
      <c r="N74" s="1790"/>
      <c r="O74" s="2703"/>
    </row>
    <row r="75" spans="1:15" ht="20.25">
      <c r="A75" s="257">
        <v>33</v>
      </c>
      <c r="B75" s="858" t="s">
        <v>1741</v>
      </c>
      <c r="C75" s="134"/>
      <c r="D75" s="134"/>
      <c r="E75" s="134"/>
      <c r="F75" s="267" t="s">
        <v>1379</v>
      </c>
      <c r="G75" s="1902"/>
      <c r="H75" s="263"/>
      <c r="I75" s="1816"/>
      <c r="J75" s="1790"/>
      <c r="K75" s="1790"/>
      <c r="L75" s="1790"/>
      <c r="M75" s="1790"/>
      <c r="N75" s="1790"/>
      <c r="O75" s="2703"/>
    </row>
    <row r="76" spans="1:15">
      <c r="A76" s="257">
        <v>34</v>
      </c>
      <c r="B76" s="858" t="s">
        <v>1742</v>
      </c>
      <c r="C76" s="134"/>
      <c r="D76" s="134"/>
      <c r="E76" s="134"/>
      <c r="F76" s="267" t="s">
        <v>1379</v>
      </c>
      <c r="G76" s="1675"/>
      <c r="H76" s="1876"/>
      <c r="I76" s="1790"/>
      <c r="J76" s="1790"/>
      <c r="K76" s="1790"/>
      <c r="L76" s="1790"/>
      <c r="M76" s="1790"/>
      <c r="N76" s="1790"/>
      <c r="O76" s="2703"/>
    </row>
    <row r="77" spans="1:15">
      <c r="A77" s="257">
        <v>35</v>
      </c>
      <c r="B77" s="858" t="s">
        <v>1743</v>
      </c>
      <c r="C77" s="134"/>
      <c r="D77" s="134"/>
      <c r="E77" s="134"/>
      <c r="F77" s="267" t="s">
        <v>1379</v>
      </c>
      <c r="G77" s="1290">
        <v>51.68</v>
      </c>
      <c r="H77" s="263" t="s">
        <v>2835</v>
      </c>
      <c r="I77" s="1790"/>
      <c r="J77" s="1790"/>
      <c r="K77" s="1790"/>
      <c r="L77" s="1790"/>
      <c r="M77" s="1790"/>
      <c r="N77" s="1790"/>
      <c r="O77" s="2703"/>
    </row>
    <row r="78" spans="1:15">
      <c r="A78" s="257">
        <v>36</v>
      </c>
      <c r="B78" s="858" t="s">
        <v>1451</v>
      </c>
      <c r="C78" s="134"/>
      <c r="D78" s="134"/>
      <c r="E78" s="134"/>
      <c r="F78" s="267" t="s">
        <v>131</v>
      </c>
      <c r="G78" s="1290">
        <v>23257.79</v>
      </c>
      <c r="H78" s="1875">
        <v>1681</v>
      </c>
      <c r="I78" s="1790"/>
      <c r="J78" s="1790"/>
      <c r="K78" s="1790"/>
      <c r="L78" s="1790"/>
      <c r="M78" s="1790"/>
      <c r="N78" s="1790"/>
      <c r="O78" s="2703"/>
    </row>
    <row r="79" spans="1:15">
      <c r="A79" s="257">
        <v>37</v>
      </c>
      <c r="B79" s="858" t="s">
        <v>1452</v>
      </c>
      <c r="C79" s="134"/>
      <c r="D79" s="134"/>
      <c r="E79" s="134"/>
      <c r="F79" s="267" t="s">
        <v>1846</v>
      </c>
      <c r="G79" s="264"/>
      <c r="H79" s="263">
        <v>0</v>
      </c>
      <c r="I79" s="1790"/>
      <c r="J79" s="1790"/>
      <c r="K79" s="1790"/>
      <c r="L79" s="1790"/>
      <c r="M79" s="1790"/>
      <c r="N79" s="1790"/>
      <c r="O79" s="2703"/>
    </row>
    <row r="80" spans="1:15">
      <c r="A80" s="257">
        <v>38</v>
      </c>
      <c r="B80" s="858" t="s">
        <v>1453</v>
      </c>
      <c r="C80" s="134"/>
      <c r="D80" s="134"/>
      <c r="E80" s="134"/>
      <c r="F80" s="267" t="s">
        <v>1848</v>
      </c>
      <c r="G80" s="1290">
        <v>0</v>
      </c>
      <c r="H80" s="263"/>
      <c r="I80" s="1790"/>
      <c r="J80" s="1790"/>
      <c r="K80" s="1790"/>
      <c r="L80" s="1790"/>
      <c r="M80" s="1790"/>
      <c r="N80" s="1790"/>
      <c r="O80" s="2703"/>
    </row>
    <row r="81" spans="1:15">
      <c r="A81" s="257">
        <v>39</v>
      </c>
      <c r="B81" s="858" t="s">
        <v>546</v>
      </c>
      <c r="C81" s="134"/>
      <c r="D81" s="134"/>
      <c r="E81" s="134"/>
      <c r="F81" s="267" t="s">
        <v>1379</v>
      </c>
      <c r="G81" s="264">
        <f>G71-G72+G73-G74+SUM(G75:G80)</f>
        <v>23309.47</v>
      </c>
      <c r="H81" s="263">
        <f>H71-H72+H73-H74+SUM(H75:H80)</f>
        <v>1269</v>
      </c>
      <c r="I81" s="1790"/>
      <c r="J81" s="1790"/>
      <c r="K81" s="1790"/>
      <c r="L81" s="1790"/>
      <c r="M81" s="1790"/>
      <c r="N81" s="1790"/>
      <c r="O81" s="2703"/>
    </row>
    <row r="82" spans="1:15">
      <c r="A82" s="257">
        <v>40</v>
      </c>
      <c r="B82" s="858" t="s">
        <v>547</v>
      </c>
      <c r="C82" s="134"/>
      <c r="D82" s="134"/>
      <c r="E82" s="134"/>
      <c r="F82" s="267" t="s">
        <v>1379</v>
      </c>
      <c r="G82" s="1678"/>
      <c r="H82" s="1817"/>
      <c r="I82" s="1790"/>
      <c r="J82" s="1790"/>
      <c r="K82" s="1790"/>
      <c r="L82" s="1790"/>
      <c r="M82" s="1790"/>
      <c r="N82" s="1790"/>
      <c r="O82" s="2703"/>
    </row>
    <row r="83" spans="1:15">
      <c r="A83" s="257">
        <v>41</v>
      </c>
      <c r="B83" s="858" t="s">
        <v>548</v>
      </c>
      <c r="C83" s="134"/>
      <c r="D83" s="134"/>
      <c r="E83" s="134"/>
      <c r="F83" s="267" t="s">
        <v>1848</v>
      </c>
      <c r="G83" s="264"/>
      <c r="H83" s="263"/>
      <c r="I83" s="1790"/>
      <c r="J83" s="1790"/>
      <c r="K83" s="1790"/>
      <c r="L83" s="1790"/>
      <c r="M83" s="1790"/>
      <c r="N83" s="1790"/>
      <c r="O83" s="2703"/>
    </row>
    <row r="84" spans="1:15">
      <c r="A84" s="257">
        <v>42</v>
      </c>
      <c r="B84" s="858" t="s">
        <v>549</v>
      </c>
      <c r="C84" s="134"/>
      <c r="D84" s="134"/>
      <c r="E84" s="134"/>
      <c r="F84" s="267" t="s">
        <v>2534</v>
      </c>
      <c r="G84" s="1290">
        <v>0</v>
      </c>
      <c r="H84" s="263">
        <v>0</v>
      </c>
      <c r="I84" s="1790"/>
      <c r="J84" s="1790"/>
      <c r="K84" s="1790"/>
      <c r="L84" s="1790"/>
      <c r="M84" s="1790"/>
      <c r="N84" s="1790"/>
      <c r="O84" s="2703"/>
    </row>
    <row r="85" spans="1:15">
      <c r="A85" s="257">
        <v>43</v>
      </c>
      <c r="B85" s="858" t="s">
        <v>550</v>
      </c>
      <c r="C85" s="134"/>
      <c r="D85" s="134"/>
      <c r="E85" s="134"/>
      <c r="F85" s="267" t="s">
        <v>2534</v>
      </c>
      <c r="G85" s="1290">
        <v>0</v>
      </c>
      <c r="H85" s="263">
        <v>0</v>
      </c>
      <c r="I85" s="1790"/>
      <c r="J85" s="1790"/>
      <c r="K85" s="1790"/>
      <c r="L85" s="1790"/>
      <c r="M85" s="1790"/>
      <c r="N85" s="1790"/>
      <c r="O85" s="2703"/>
    </row>
    <row r="86" spans="1:15" ht="15.75">
      <c r="A86" s="257">
        <v>44</v>
      </c>
      <c r="B86" s="858" t="s">
        <v>2970</v>
      </c>
      <c r="C86" s="134"/>
      <c r="D86" s="134"/>
      <c r="E86" s="134"/>
      <c r="F86" s="267" t="s">
        <v>1379</v>
      </c>
      <c r="G86" s="262">
        <f>SUM(G83:G85)</f>
        <v>0</v>
      </c>
      <c r="H86" s="263">
        <f>SUM(H83:H85)</f>
        <v>0</v>
      </c>
      <c r="I86" s="929" t="s">
        <v>2971</v>
      </c>
      <c r="J86" s="929"/>
      <c r="K86" s="929"/>
      <c r="L86" s="929"/>
      <c r="M86" s="929"/>
      <c r="N86" s="929"/>
      <c r="O86" s="2704"/>
    </row>
    <row r="87" spans="1:15">
      <c r="A87" s="257">
        <v>45</v>
      </c>
      <c r="B87" s="858" t="s">
        <v>1722</v>
      </c>
      <c r="C87" s="134"/>
      <c r="D87" s="134"/>
      <c r="E87" s="134"/>
      <c r="F87" s="267" t="s">
        <v>1379</v>
      </c>
      <c r="G87" s="1678"/>
      <c r="H87" s="1817"/>
      <c r="I87" s="1790"/>
      <c r="J87" s="1790"/>
      <c r="K87" s="1790"/>
      <c r="L87" s="1790"/>
      <c r="M87" s="1790"/>
      <c r="N87" s="1790"/>
      <c r="O87" s="2703"/>
    </row>
    <row r="88" spans="1:15">
      <c r="A88" s="257">
        <v>46</v>
      </c>
      <c r="B88" s="858" t="s">
        <v>912</v>
      </c>
      <c r="C88" s="134"/>
      <c r="D88" s="134"/>
      <c r="E88" s="134"/>
      <c r="F88" s="267" t="s">
        <v>392</v>
      </c>
      <c r="G88" s="1290">
        <v>0</v>
      </c>
      <c r="H88" s="263" t="s">
        <v>2835</v>
      </c>
      <c r="I88" s="1790"/>
      <c r="J88" s="1790"/>
      <c r="K88" s="1790"/>
      <c r="L88" s="1790"/>
      <c r="M88" s="1790"/>
      <c r="N88" s="1790"/>
      <c r="O88" s="2703"/>
    </row>
    <row r="89" spans="1:15">
      <c r="A89" s="257">
        <v>47</v>
      </c>
      <c r="B89" s="858" t="s">
        <v>913</v>
      </c>
      <c r="C89" s="134"/>
      <c r="D89" s="134"/>
      <c r="E89" s="134"/>
      <c r="F89" s="267" t="s">
        <v>392</v>
      </c>
      <c r="G89" s="1290">
        <v>-5.04</v>
      </c>
      <c r="H89" s="1877">
        <v>0</v>
      </c>
      <c r="I89" s="1790"/>
      <c r="J89" s="1790"/>
      <c r="K89" s="1790"/>
      <c r="L89" s="1790"/>
      <c r="M89" s="1790"/>
      <c r="N89" s="1790"/>
      <c r="O89" s="2703"/>
    </row>
    <row r="90" spans="1:15">
      <c r="A90" s="257">
        <v>48</v>
      </c>
      <c r="B90" s="858" t="s">
        <v>914</v>
      </c>
      <c r="C90" s="134"/>
      <c r="D90" s="134"/>
      <c r="E90" s="134"/>
      <c r="F90" s="267" t="s">
        <v>392</v>
      </c>
      <c r="G90" s="1290">
        <v>-1.44</v>
      </c>
      <c r="H90" s="1291">
        <v>0</v>
      </c>
      <c r="I90" s="1790"/>
      <c r="J90" s="1790"/>
      <c r="K90" s="1790"/>
      <c r="L90" s="1790"/>
      <c r="M90" s="1790"/>
      <c r="N90" s="1790"/>
      <c r="O90" s="2703"/>
    </row>
    <row r="91" spans="1:15">
      <c r="A91" s="257">
        <v>49</v>
      </c>
      <c r="B91" s="858" t="s">
        <v>51</v>
      </c>
      <c r="C91" s="134"/>
      <c r="D91" s="134"/>
      <c r="E91" s="134"/>
      <c r="F91" s="267" t="s">
        <v>1379</v>
      </c>
      <c r="G91" s="264"/>
      <c r="H91" s="263"/>
      <c r="I91" s="1790"/>
      <c r="J91" s="1790"/>
      <c r="K91" s="1790"/>
      <c r="L91" s="1790"/>
      <c r="M91" s="1790"/>
      <c r="N91" s="1790"/>
      <c r="O91" s="2703"/>
    </row>
    <row r="92" spans="1:15">
      <c r="A92" s="257">
        <v>50</v>
      </c>
      <c r="B92" s="858" t="s">
        <v>2416</v>
      </c>
      <c r="C92" s="134"/>
      <c r="D92" s="134"/>
      <c r="E92" s="134"/>
      <c r="F92" s="267" t="s">
        <v>1379</v>
      </c>
      <c r="G92" s="264"/>
      <c r="H92" s="263"/>
      <c r="I92" s="1790"/>
      <c r="J92" s="1790"/>
      <c r="K92" s="1790"/>
      <c r="L92" s="1790"/>
      <c r="M92" s="1790"/>
      <c r="N92" s="1790"/>
      <c r="O92" s="2703"/>
    </row>
    <row r="93" spans="1:15">
      <c r="A93" s="257">
        <v>51</v>
      </c>
      <c r="B93" s="858" t="s">
        <v>2417</v>
      </c>
      <c r="C93" s="134"/>
      <c r="D93" s="134"/>
      <c r="E93" s="134"/>
      <c r="F93" s="267" t="s">
        <v>1379</v>
      </c>
      <c r="G93" s="264"/>
      <c r="H93" s="263"/>
      <c r="I93" s="1790"/>
      <c r="J93" s="1790"/>
      <c r="K93" s="1790"/>
      <c r="L93" s="1790"/>
      <c r="M93" s="1790"/>
      <c r="N93" s="1790"/>
      <c r="O93" s="2703"/>
    </row>
    <row r="94" spans="1:15">
      <c r="A94" s="257">
        <v>52</v>
      </c>
      <c r="B94" s="858" t="s">
        <v>871</v>
      </c>
      <c r="C94" s="134"/>
      <c r="D94" s="134"/>
      <c r="E94" s="134"/>
      <c r="F94" s="267" t="s">
        <v>1379</v>
      </c>
      <c r="G94" s="264"/>
      <c r="H94" s="263"/>
      <c r="I94" s="1790"/>
      <c r="J94" s="1790"/>
      <c r="K94" s="1790"/>
      <c r="L94" s="1790"/>
      <c r="M94" s="1790"/>
      <c r="N94" s="1790"/>
      <c r="O94" s="2703"/>
    </row>
    <row r="95" spans="1:15">
      <c r="A95" s="257">
        <v>53</v>
      </c>
      <c r="B95" s="858" t="s">
        <v>2978</v>
      </c>
      <c r="C95" s="134"/>
      <c r="D95" s="134"/>
      <c r="E95" s="134"/>
      <c r="F95" s="267" t="s">
        <v>1379</v>
      </c>
      <c r="G95" s="264">
        <f>SUM(G88:G91)-G92+G93-G94</f>
        <v>-6.48</v>
      </c>
      <c r="H95" s="263">
        <f>SUM(H88:H91)-H92+H93-H94</f>
        <v>0</v>
      </c>
      <c r="I95" s="1790"/>
      <c r="J95" s="1790"/>
      <c r="K95" s="1790"/>
      <c r="L95" s="1790"/>
      <c r="M95" s="1790"/>
      <c r="N95" s="1790"/>
      <c r="O95" s="2703"/>
    </row>
    <row r="96" spans="1:15">
      <c r="A96" s="257">
        <v>54</v>
      </c>
      <c r="B96" s="858" t="s">
        <v>2979</v>
      </c>
      <c r="C96" s="134"/>
      <c r="D96" s="134"/>
      <c r="E96" s="134"/>
      <c r="F96" s="267" t="s">
        <v>1379</v>
      </c>
      <c r="G96" s="264">
        <f>G81-G86-G95</f>
        <v>23315.95</v>
      </c>
      <c r="H96" s="263">
        <f>H81-H86-H95</f>
        <v>1269</v>
      </c>
      <c r="I96" s="1790"/>
      <c r="J96" s="1790"/>
      <c r="K96" s="1790"/>
      <c r="L96" s="1790"/>
      <c r="M96" s="1790"/>
      <c r="N96" s="1790"/>
      <c r="O96" s="2703"/>
    </row>
    <row r="97" spans="1:15">
      <c r="A97" s="257">
        <v>55</v>
      </c>
      <c r="B97" s="858" t="s">
        <v>1608</v>
      </c>
      <c r="C97" s="147"/>
      <c r="D97" s="147"/>
      <c r="E97" s="147"/>
      <c r="F97" s="267" t="s">
        <v>1379</v>
      </c>
      <c r="G97" s="1678"/>
      <c r="H97" s="1817"/>
      <c r="I97" s="1790"/>
      <c r="J97" s="1790"/>
      <c r="K97" s="1790"/>
      <c r="L97" s="1790"/>
      <c r="M97" s="1790"/>
      <c r="N97" s="1790"/>
      <c r="O97" s="2703"/>
    </row>
    <row r="98" spans="1:15">
      <c r="A98" s="257">
        <v>56</v>
      </c>
      <c r="B98" s="858" t="s">
        <v>2980</v>
      </c>
      <c r="C98" s="134"/>
      <c r="D98" s="134"/>
      <c r="E98" s="134"/>
      <c r="F98" s="267" t="s">
        <v>3931</v>
      </c>
      <c r="G98" s="1290">
        <v>21036</v>
      </c>
      <c r="H98" s="263" t="s">
        <v>2835</v>
      </c>
      <c r="I98" s="1790"/>
      <c r="J98" s="1790"/>
      <c r="K98" s="1790"/>
      <c r="L98" s="1790"/>
      <c r="M98" s="1790"/>
      <c r="N98" s="1790"/>
      <c r="O98" s="2703"/>
    </row>
    <row r="99" spans="1:15">
      <c r="A99" s="257">
        <v>57</v>
      </c>
      <c r="B99" s="858" t="s">
        <v>2341</v>
      </c>
      <c r="C99" s="134"/>
      <c r="D99" s="134"/>
      <c r="E99" s="134"/>
      <c r="F99" s="267" t="s">
        <v>3931</v>
      </c>
      <c r="G99" s="1290">
        <v>0</v>
      </c>
      <c r="H99" s="263" t="s">
        <v>2835</v>
      </c>
      <c r="I99" s="1790"/>
      <c r="J99" s="1790"/>
      <c r="K99" s="1790"/>
      <c r="L99" s="1790"/>
      <c r="M99" s="1790"/>
      <c r="N99" s="1790"/>
      <c r="O99" s="2703"/>
    </row>
    <row r="100" spans="1:15">
      <c r="A100" s="257">
        <v>58</v>
      </c>
      <c r="B100" s="858" t="s">
        <v>1160</v>
      </c>
      <c r="C100" s="134"/>
      <c r="D100" s="134"/>
      <c r="E100" s="134"/>
      <c r="F100" s="267" t="s">
        <v>1379</v>
      </c>
      <c r="G100" s="1675"/>
      <c r="H100" s="1676"/>
      <c r="I100" s="1790"/>
      <c r="J100" s="1790"/>
      <c r="K100" s="1790"/>
      <c r="L100" s="1790"/>
      <c r="M100" s="1790"/>
      <c r="N100" s="1790"/>
      <c r="O100" s="2703"/>
    </row>
    <row r="101" spans="1:15">
      <c r="A101" s="257">
        <v>59</v>
      </c>
      <c r="B101" s="858" t="s">
        <v>1161</v>
      </c>
      <c r="C101" s="134"/>
      <c r="D101" s="134"/>
      <c r="E101" s="134"/>
      <c r="F101" s="267" t="s">
        <v>3931</v>
      </c>
      <c r="G101" s="264"/>
      <c r="H101" s="263"/>
      <c r="I101" s="1790"/>
      <c r="J101" s="1790"/>
      <c r="K101" s="1790"/>
      <c r="L101" s="1790"/>
      <c r="M101" s="1790"/>
      <c r="N101" s="1790"/>
      <c r="O101" s="2703"/>
    </row>
    <row r="102" spans="1:15">
      <c r="A102" s="257">
        <v>60</v>
      </c>
      <c r="B102" s="858" t="s">
        <v>1162</v>
      </c>
      <c r="C102" s="134"/>
      <c r="D102" s="134"/>
      <c r="E102" s="134"/>
      <c r="F102" s="267" t="s">
        <v>1379</v>
      </c>
      <c r="G102" s="1675"/>
      <c r="H102" s="1676"/>
      <c r="I102" s="1790"/>
      <c r="J102" s="1790"/>
      <c r="K102" s="1790"/>
      <c r="L102" s="1790"/>
      <c r="M102" s="1790"/>
      <c r="N102" s="1790"/>
      <c r="O102" s="2703"/>
    </row>
    <row r="103" spans="1:15">
      <c r="A103" s="257">
        <v>61</v>
      </c>
      <c r="B103" s="858" t="s">
        <v>1163</v>
      </c>
      <c r="C103" s="134"/>
      <c r="D103" s="134"/>
      <c r="E103" s="134"/>
      <c r="F103" s="267" t="s">
        <v>2534</v>
      </c>
      <c r="G103" s="264">
        <v>-0.18</v>
      </c>
      <c r="H103" s="1875">
        <v>32004</v>
      </c>
      <c r="I103" s="1790"/>
      <c r="J103" s="1790"/>
      <c r="K103" s="1790"/>
      <c r="L103" s="1790"/>
      <c r="M103" s="1790"/>
      <c r="N103" s="1790"/>
      <c r="O103" s="2703"/>
    </row>
    <row r="104" spans="1:15">
      <c r="A104" s="257">
        <v>62</v>
      </c>
      <c r="B104" s="858" t="s">
        <v>1164</v>
      </c>
      <c r="C104" s="134"/>
      <c r="D104" s="134"/>
      <c r="E104" s="134"/>
      <c r="F104" s="267" t="s">
        <v>2534</v>
      </c>
      <c r="G104" s="264">
        <v>20480.330000000002</v>
      </c>
      <c r="H104" s="1875">
        <v>4948</v>
      </c>
      <c r="I104" s="1790"/>
      <c r="J104" s="1790"/>
      <c r="K104" s="1790"/>
      <c r="L104" s="1790"/>
      <c r="M104" s="1790"/>
      <c r="N104" s="1790"/>
      <c r="O104" s="2703"/>
    </row>
    <row r="105" spans="1:15">
      <c r="A105" s="257">
        <v>63</v>
      </c>
      <c r="B105" s="858" t="s">
        <v>1178</v>
      </c>
      <c r="C105" s="134"/>
      <c r="D105" s="134"/>
      <c r="E105" s="134"/>
      <c r="F105" s="267" t="s">
        <v>1379</v>
      </c>
      <c r="G105" s="1675"/>
      <c r="H105" s="1676"/>
      <c r="I105" s="1790"/>
      <c r="J105" s="1790"/>
      <c r="K105" s="1790"/>
      <c r="L105" s="1790"/>
      <c r="M105" s="1790"/>
      <c r="N105" s="1790"/>
      <c r="O105" s="2703"/>
    </row>
    <row r="106" spans="1:15">
      <c r="A106" s="257">
        <v>64</v>
      </c>
      <c r="B106" s="858" t="s">
        <v>1179</v>
      </c>
      <c r="C106" s="134"/>
      <c r="D106" s="134"/>
      <c r="E106" s="134"/>
      <c r="F106" s="267" t="s">
        <v>1379</v>
      </c>
      <c r="G106" s="264">
        <f>SUM(G98:G100)-G101-G102+G103+G104-G105</f>
        <v>41516.15</v>
      </c>
      <c r="H106" s="263">
        <f>SUM(H98:H100)-H101-H102+H103+H104-H105</f>
        <v>36952</v>
      </c>
      <c r="I106" s="1790"/>
      <c r="J106" s="1790"/>
      <c r="K106" s="1790"/>
      <c r="L106" s="1790"/>
      <c r="M106" s="1790"/>
      <c r="N106" s="1790"/>
      <c r="O106" s="2703"/>
    </row>
    <row r="107" spans="1:15">
      <c r="A107" s="257">
        <v>65</v>
      </c>
      <c r="B107" s="858" t="s">
        <v>1180</v>
      </c>
      <c r="C107" s="134"/>
      <c r="D107" s="134"/>
      <c r="E107" s="134"/>
      <c r="F107" s="267" t="s">
        <v>1379</v>
      </c>
      <c r="G107" s="264">
        <f>G67+G96-G106</f>
        <v>401991.11999999982</v>
      </c>
      <c r="H107" s="263">
        <f>H67+H96-H106</f>
        <v>76157</v>
      </c>
      <c r="I107" s="1790"/>
      <c r="J107" s="1790"/>
      <c r="K107" s="1790"/>
      <c r="L107" s="1790"/>
      <c r="M107" s="1790"/>
      <c r="N107" s="1790"/>
      <c r="O107" s="2703"/>
    </row>
    <row r="108" spans="1:15">
      <c r="A108" s="257">
        <v>66</v>
      </c>
      <c r="B108" s="858" t="s">
        <v>2535</v>
      </c>
      <c r="C108" s="147"/>
      <c r="D108" s="147"/>
      <c r="E108" s="147"/>
      <c r="F108" s="267" t="s">
        <v>1379</v>
      </c>
      <c r="G108" s="1678"/>
      <c r="H108" s="1817"/>
      <c r="I108" s="1790"/>
      <c r="J108" s="1790"/>
      <c r="K108" s="1790"/>
      <c r="L108" s="1790"/>
      <c r="M108" s="1790"/>
      <c r="N108" s="1790"/>
      <c r="O108" s="2703"/>
    </row>
    <row r="109" spans="1:15">
      <c r="A109" s="257">
        <v>67</v>
      </c>
      <c r="B109" s="858" t="s">
        <v>1137</v>
      </c>
      <c r="C109" s="134"/>
      <c r="D109" s="134"/>
      <c r="E109" s="134"/>
      <c r="F109" s="267" t="s">
        <v>2536</v>
      </c>
      <c r="G109" s="264"/>
      <c r="H109" s="263"/>
      <c r="I109" s="1790"/>
      <c r="J109" s="1790"/>
      <c r="K109" s="1790"/>
      <c r="L109" s="1790"/>
      <c r="M109" s="1790"/>
      <c r="N109" s="1790"/>
      <c r="O109" s="2703"/>
    </row>
    <row r="110" spans="1:15">
      <c r="A110" s="257">
        <v>68</v>
      </c>
      <c r="B110" s="858" t="s">
        <v>420</v>
      </c>
      <c r="C110" s="134"/>
      <c r="D110" s="134"/>
      <c r="E110" s="134"/>
      <c r="F110" s="267" t="s">
        <v>2536</v>
      </c>
      <c r="G110" s="264"/>
      <c r="H110" s="263"/>
      <c r="I110" s="1790"/>
      <c r="J110" s="1790"/>
      <c r="K110" s="1790"/>
      <c r="L110" s="1790"/>
      <c r="M110" s="1790"/>
      <c r="N110" s="1790"/>
      <c r="O110" s="2703"/>
    </row>
    <row r="111" spans="1:15">
      <c r="A111" s="257">
        <v>69</v>
      </c>
      <c r="B111" s="858" t="s">
        <v>421</v>
      </c>
      <c r="C111" s="134"/>
      <c r="D111" s="134"/>
      <c r="E111" s="134"/>
      <c r="F111" s="267" t="s">
        <v>1379</v>
      </c>
      <c r="G111" s="264">
        <f>G109-G110</f>
        <v>0</v>
      </c>
      <c r="H111" s="263">
        <f>H109-H110</f>
        <v>0</v>
      </c>
      <c r="I111" s="1790"/>
      <c r="J111" s="1790"/>
      <c r="K111" s="1790"/>
      <c r="L111" s="1790"/>
      <c r="M111" s="1790"/>
      <c r="N111" s="1790"/>
      <c r="O111" s="2703"/>
    </row>
    <row r="112" spans="1:15">
      <c r="A112" s="257">
        <v>70</v>
      </c>
      <c r="B112" s="858" t="s">
        <v>422</v>
      </c>
      <c r="C112" s="134"/>
      <c r="D112" s="134"/>
      <c r="E112" s="134"/>
      <c r="F112" s="267" t="s">
        <v>1379</v>
      </c>
      <c r="G112" s="264"/>
      <c r="H112" s="263"/>
      <c r="I112" s="1790"/>
      <c r="J112" s="1790"/>
      <c r="K112" s="1790"/>
      <c r="L112" s="1790"/>
      <c r="M112" s="1790"/>
      <c r="N112" s="1790"/>
      <c r="O112" s="2703"/>
    </row>
    <row r="113" spans="1:16">
      <c r="A113" s="257">
        <v>71</v>
      </c>
      <c r="B113" s="858" t="s">
        <v>3334</v>
      </c>
      <c r="C113" s="134"/>
      <c r="D113" s="134"/>
      <c r="E113" s="134"/>
      <c r="F113" s="267" t="s">
        <v>1379</v>
      </c>
      <c r="G113" s="264">
        <f>G111-G112</f>
        <v>0</v>
      </c>
      <c r="H113" s="263">
        <f>H111-H112</f>
        <v>0</v>
      </c>
      <c r="I113" s="1790"/>
      <c r="J113" s="1790"/>
      <c r="K113" s="1790"/>
      <c r="L113" s="1790"/>
      <c r="M113" s="1790"/>
      <c r="N113" s="1790"/>
      <c r="O113" s="2703"/>
    </row>
    <row r="114" spans="1:16">
      <c r="A114" s="257">
        <v>72</v>
      </c>
      <c r="B114" s="858" t="s">
        <v>52</v>
      </c>
      <c r="C114" s="134"/>
      <c r="D114" s="134"/>
      <c r="E114" s="134"/>
      <c r="F114" s="267" t="s">
        <v>1379</v>
      </c>
      <c r="G114" s="324">
        <f>G107-G113</f>
        <v>401991.11999999982</v>
      </c>
      <c r="H114" s="2415">
        <f>H107-H113</f>
        <v>76157</v>
      </c>
      <c r="I114" s="1790"/>
      <c r="J114" s="1790"/>
      <c r="K114" s="1790"/>
      <c r="L114" s="1790"/>
      <c r="M114" s="1790"/>
      <c r="N114" s="1790"/>
      <c r="O114" s="2703"/>
    </row>
    <row r="115" spans="1:16">
      <c r="A115" s="145"/>
      <c r="B115" s="1816"/>
      <c r="C115" s="1815"/>
      <c r="D115" s="1815"/>
      <c r="E115" s="1815"/>
      <c r="F115" s="1816"/>
      <c r="G115" s="1818" t="s">
        <v>2835</v>
      </c>
      <c r="H115" s="179"/>
      <c r="I115" s="1790"/>
      <c r="J115" s="1790"/>
      <c r="K115" s="1790"/>
      <c r="L115" s="1790"/>
      <c r="M115" s="1790"/>
      <c r="N115" s="1790"/>
      <c r="O115" s="2703"/>
    </row>
    <row r="116" spans="1:16" ht="15.75">
      <c r="A116" s="145"/>
      <c r="B116" s="2628"/>
      <c r="C116" s="1815"/>
      <c r="D116" s="1815"/>
      <c r="E116" s="1815"/>
      <c r="F116" s="1816"/>
      <c r="G116" s="1818"/>
      <c r="H116" s="179"/>
      <c r="I116" s="1790"/>
      <c r="J116" s="1790"/>
      <c r="K116" s="1790"/>
      <c r="L116" s="1790"/>
      <c r="M116" s="1790"/>
      <c r="N116" s="1790"/>
      <c r="O116" s="2703"/>
    </row>
    <row r="117" spans="1:16" ht="15.75" thickBot="1">
      <c r="A117" s="164"/>
      <c r="B117" s="168"/>
      <c r="C117" s="181"/>
      <c r="D117" s="181"/>
      <c r="E117" s="181"/>
      <c r="F117" s="168"/>
      <c r="G117" s="182"/>
      <c r="H117" s="183"/>
      <c r="I117" s="2705"/>
      <c r="J117" s="2705"/>
      <c r="K117" s="2705"/>
      <c r="L117" s="2705"/>
      <c r="M117" s="2705"/>
      <c r="N117" s="2705"/>
      <c r="O117" s="2706"/>
    </row>
    <row r="118" spans="1:16">
      <c r="A118" s="149" t="s">
        <v>110</v>
      </c>
      <c r="B118" s="149"/>
      <c r="C118" s="131"/>
      <c r="D118" s="131"/>
      <c r="E118" s="131"/>
      <c r="F118" s="149"/>
      <c r="G118" s="178"/>
      <c r="H118" s="178"/>
      <c r="I118" s="149" t="s">
        <v>110</v>
      </c>
      <c r="J118" s="149"/>
      <c r="K118" s="131"/>
      <c r="L118" s="131"/>
      <c r="M118" s="131"/>
      <c r="N118" s="149" t="s">
        <v>110</v>
      </c>
      <c r="O118" s="178"/>
      <c r="P118" s="178"/>
    </row>
    <row r="119" spans="1:16">
      <c r="A119" s="131" t="s">
        <v>53</v>
      </c>
      <c r="B119" s="131"/>
      <c r="C119" s="131"/>
      <c r="D119" s="93"/>
      <c r="E119" s="131"/>
      <c r="F119" s="131"/>
      <c r="G119" s="184"/>
      <c r="H119" s="184"/>
      <c r="I119" s="184" t="s">
        <v>54</v>
      </c>
      <c r="J119" s="131"/>
      <c r="K119" s="131"/>
      <c r="L119" s="131"/>
      <c r="M119" s="184"/>
      <c r="N119" s="184"/>
      <c r="O119" s="131"/>
    </row>
    <row r="120" spans="1:16">
      <c r="A120" s="149"/>
      <c r="B120" s="149"/>
      <c r="C120" s="149"/>
      <c r="D120" s="149"/>
      <c r="E120" s="149"/>
      <c r="F120" s="149"/>
      <c r="G120" s="178"/>
      <c r="H120" s="178"/>
    </row>
    <row r="121" spans="1:16">
      <c r="A121" s="149"/>
      <c r="B121" s="149"/>
      <c r="C121" s="149"/>
      <c r="D121" s="149"/>
      <c r="E121" s="149"/>
      <c r="F121" s="149"/>
      <c r="G121" s="178"/>
      <c r="H121" s="178"/>
    </row>
    <row r="122" spans="1:16">
      <c r="A122" s="149"/>
      <c r="B122" s="149"/>
      <c r="C122" s="149"/>
      <c r="D122" s="149"/>
      <c r="E122" s="149"/>
      <c r="F122" s="149"/>
      <c r="G122" s="178"/>
      <c r="H122" s="178"/>
    </row>
    <row r="123" spans="1:16">
      <c r="A123" s="149"/>
      <c r="B123" s="149"/>
      <c r="C123" s="149"/>
      <c r="D123" s="149"/>
      <c r="E123" s="149"/>
      <c r="F123" s="149"/>
      <c r="G123" s="178"/>
      <c r="H123" s="178"/>
    </row>
    <row r="124" spans="1:16">
      <c r="A124" s="149"/>
      <c r="B124" s="149"/>
      <c r="C124" s="149"/>
      <c r="D124" s="149"/>
      <c r="E124" s="149"/>
      <c r="F124" s="149"/>
      <c r="G124" s="178"/>
      <c r="H124" s="178"/>
    </row>
    <row r="125" spans="1:16">
      <c r="A125" s="149"/>
      <c r="B125" s="149"/>
      <c r="C125" s="149"/>
      <c r="D125" s="149"/>
      <c r="E125" s="149"/>
      <c r="F125" s="149"/>
      <c r="G125" s="178"/>
      <c r="H125" s="178"/>
    </row>
    <row r="126" spans="1:16">
      <c r="A126" s="149"/>
      <c r="B126" s="149"/>
      <c r="C126" s="149"/>
      <c r="D126" s="149"/>
      <c r="E126" s="149"/>
      <c r="F126" s="149"/>
      <c r="G126" s="178"/>
      <c r="H126" s="178"/>
    </row>
    <row r="127" spans="1:16">
      <c r="A127" s="149"/>
      <c r="B127" s="149"/>
      <c r="C127" s="149"/>
      <c r="D127" s="149"/>
      <c r="E127" s="149"/>
      <c r="F127" s="149"/>
      <c r="G127" s="178"/>
      <c r="H127" s="178"/>
    </row>
    <row r="128" spans="1:16">
      <c r="A128" s="149"/>
      <c r="B128" s="149"/>
      <c r="C128" s="149"/>
      <c r="D128" s="149"/>
      <c r="E128" s="149"/>
      <c r="F128" s="149"/>
      <c r="G128" s="149"/>
      <c r="H128" s="149"/>
    </row>
    <row r="129" spans="1:9">
      <c r="A129" s="149"/>
      <c r="B129" s="149"/>
      <c r="C129" s="149"/>
      <c r="D129" s="149"/>
      <c r="E129" s="149"/>
      <c r="F129" s="149"/>
      <c r="G129" s="149"/>
      <c r="H129" s="149"/>
      <c r="I129" s="1732"/>
    </row>
    <row r="130" spans="1:9">
      <c r="A130" s="149"/>
      <c r="B130" s="149"/>
      <c r="C130" s="149"/>
      <c r="D130" s="149"/>
      <c r="E130" s="149"/>
      <c r="F130" s="149"/>
      <c r="G130" s="149"/>
      <c r="H130" s="149"/>
    </row>
    <row r="131" spans="1:9">
      <c r="A131" s="149"/>
      <c r="B131" s="149"/>
      <c r="C131" s="149"/>
      <c r="D131" s="149"/>
      <c r="E131" s="149"/>
      <c r="F131" s="149"/>
      <c r="G131" s="149"/>
      <c r="H131" s="149"/>
    </row>
    <row r="132" spans="1:9">
      <c r="A132" s="149"/>
      <c r="B132" s="149"/>
      <c r="C132" s="149"/>
      <c r="D132" s="149"/>
      <c r="E132" s="149"/>
      <c r="F132" s="149"/>
      <c r="G132" s="149"/>
      <c r="H132" s="149"/>
    </row>
    <row r="133" spans="1:9">
      <c r="A133" s="11"/>
      <c r="B133" s="149"/>
    </row>
    <row r="134" spans="1:9">
      <c r="A134" s="11"/>
      <c r="B134" s="149"/>
    </row>
    <row r="135" spans="1:9">
      <c r="A135" s="11"/>
      <c r="B135" s="149"/>
    </row>
    <row r="136" spans="1:9">
      <c r="A136" s="11"/>
      <c r="B136" s="149"/>
    </row>
    <row r="137" spans="1:9">
      <c r="A137" s="11"/>
      <c r="B137" s="149"/>
    </row>
  </sheetData>
  <customSheetViews>
    <customSheetView guid="{60A1409A-66AA-463E-93B8-ECD35AF44482}" scale="75" colorId="22" topLeftCell="A5">
      <selection activeCell="G122" sqref="G122"/>
      <rowBreaks count="1" manualBreakCount="1">
        <brk id="60" max="14" man="1"/>
      </rowBreaks>
      <pageMargins left="0.46" right="0.54" top="0.18" bottom="0" header="0.25" footer="0"/>
      <printOptions horizontalCentered="1" verticalCentered="1"/>
      <pageSetup scale="65" fitToHeight="0" pageOrder="overThenDown" orientation="landscape" r:id="rId1"/>
      <headerFooter alignWithMargins="0"/>
    </customSheetView>
    <customSheetView guid="{DF531E20-5321-459E-ADC3-AB7A1AE91EEB}" scale="75" colorId="22" showPageBreaks="1" printArea="1" topLeftCell="A5">
      <selection activeCell="G122" sqref="G122"/>
      <rowBreaks count="1" manualBreakCount="1">
        <brk id="60" max="14" man="1"/>
      </rowBreaks>
      <pageMargins left="0.46" right="0.54" top="0.18" bottom="0" header="0.25" footer="0"/>
      <printOptions horizontalCentered="1" verticalCentered="1"/>
      <pageSetup scale="65" fitToHeight="0" pageOrder="overThenDown" orientation="landscape" r:id="rId2"/>
      <headerFooter alignWithMargins="0"/>
    </customSheetView>
    <customSheetView guid="{D9BAA3C6-1D9B-487C-B947-51E67F089DA8}" scale="75" colorId="22" topLeftCell="A4">
      <selection activeCell="G30" sqref="G30"/>
      <rowBreaks count="1" manualBreakCount="1">
        <brk id="59" max="14" man="1"/>
      </rowBreaks>
      <pageMargins left="0.24" right="0.23" top="0.18" bottom="0" header="0.25" footer="0"/>
      <printOptions horizontalCentered="1" verticalCentered="1"/>
      <pageSetup scale="65" fitToHeight="0" pageOrder="overThenDown" orientation="portrait" r:id="rId3"/>
      <headerFooter alignWithMargins="0"/>
    </customSheetView>
    <customSheetView guid="{FE043F0F-666D-484B-8A7C-7EC2529158CA}" scale="75" colorId="22" showPageBreaks="1" printArea="1" topLeftCell="A4">
      <selection activeCell="G30" sqref="G30"/>
      <rowBreaks count="1" manualBreakCount="1">
        <brk id="59" max="14" man="1"/>
      </rowBreaks>
      <pageMargins left="0.24" right="0.23" top="0.18" bottom="0" header="0.25" footer="0"/>
      <printOptions horizontalCentered="1" verticalCentered="1"/>
      <pageSetup scale="65" fitToHeight="0" pageOrder="overThenDown" orientation="portrait" r:id="rId4"/>
      <headerFooter alignWithMargins="0"/>
    </customSheetView>
  </customSheetViews>
  <phoneticPr fontId="0" type="noConversion"/>
  <printOptions horizontalCentered="1" verticalCentered="1"/>
  <pageMargins left="0.24" right="0.23" top="0.18" bottom="0" header="0.25" footer="0"/>
  <pageSetup scale="65" fitToHeight="0" pageOrder="overThenDown" orientation="portrait" r:id="rId5"/>
  <headerFooter alignWithMargins="0"/>
  <rowBreaks count="1" manualBreakCount="1">
    <brk id="59" max="14" man="1"/>
  </rowBreaks>
  <customProperties>
    <customPr name="_pios_id" r:id="rId6"/>
  </customProperties>
</worksheet>
</file>

<file path=xl/worksheets/sheet16.xml><?xml version="1.0" encoding="utf-8"?>
<worksheet xmlns="http://schemas.openxmlformats.org/spreadsheetml/2006/main" xmlns:r="http://schemas.openxmlformats.org/officeDocument/2006/relationships">
  <sheetPr transitionEvaluation="1" codeName="Sheet15"/>
  <dimension ref="A1:M138"/>
  <sheetViews>
    <sheetView defaultGridColor="0" topLeftCell="A13" colorId="22" zoomScale="75" zoomScaleNormal="75" workbookViewId="0">
      <selection activeCell="F3" sqref="F3"/>
    </sheetView>
  </sheetViews>
  <sheetFormatPr defaultColWidth="9.77734375" defaultRowHeight="15"/>
  <cols>
    <col min="1" max="1" width="4.77734375" customWidth="1"/>
    <col min="2" max="2" width="47.21875" customWidth="1"/>
    <col min="3" max="3" width="5.77734375" customWidth="1"/>
    <col min="4" max="4" width="4.21875" customWidth="1"/>
    <col min="5" max="5" width="22.77734375" customWidth="1"/>
    <col min="6" max="6" width="12.77734375" customWidth="1"/>
    <col min="7" max="7" width="14.44140625" customWidth="1"/>
    <col min="8" max="8" width="12" customWidth="1"/>
    <col min="13" max="13" width="10.77734375" bestFit="1" customWidth="1"/>
  </cols>
  <sheetData>
    <row r="1" spans="1:8" ht="15.75" thickBot="1">
      <c r="A1" s="430" t="str">
        <f>'Data sheet'!A53</f>
        <v>Annual Report of New York American Water Company, Inc.  (f/k/a Aqua New York of Sea Cliff)                                          Year Ended  December 31, 2013</v>
      </c>
    </row>
    <row r="2" spans="1:8" ht="15.75">
      <c r="A2" s="127"/>
      <c r="B2" s="128"/>
      <c r="C2" s="128"/>
      <c r="D2" s="128"/>
      <c r="E2" s="128"/>
      <c r="F2" s="128" t="s">
        <v>4254</v>
      </c>
      <c r="G2" s="294"/>
      <c r="H2" s="1878" t="s">
        <v>2835</v>
      </c>
    </row>
    <row r="3" spans="1:8" ht="15.75">
      <c r="A3" s="130"/>
      <c r="B3" s="273" t="s">
        <v>55</v>
      </c>
      <c r="C3" s="131"/>
      <c r="D3" s="131"/>
      <c r="E3" s="131"/>
      <c r="F3" s="131"/>
      <c r="G3" s="132"/>
    </row>
    <row r="4" spans="1:8">
      <c r="A4" s="137"/>
      <c r="B4" s="149"/>
      <c r="C4" s="149"/>
      <c r="D4" s="149"/>
      <c r="E4" s="149"/>
      <c r="F4" s="279"/>
      <c r="G4" s="292"/>
    </row>
    <row r="5" spans="1:8">
      <c r="A5" s="295"/>
      <c r="B5" s="971" t="s">
        <v>56</v>
      </c>
      <c r="C5" s="296"/>
      <c r="D5" s="296"/>
      <c r="E5" s="971" t="s">
        <v>57</v>
      </c>
      <c r="F5" s="297"/>
      <c r="G5" s="298"/>
    </row>
    <row r="6" spans="1:8">
      <c r="A6" s="137"/>
      <c r="B6" s="163" t="s">
        <v>58</v>
      </c>
      <c r="C6" s="131"/>
      <c r="D6" s="131"/>
      <c r="E6" s="163" t="s">
        <v>59</v>
      </c>
      <c r="F6" s="11"/>
      <c r="G6" s="132"/>
    </row>
    <row r="7" spans="1:8">
      <c r="A7" s="137"/>
      <c r="B7" s="163" t="s">
        <v>60</v>
      </c>
      <c r="C7" s="131"/>
      <c r="D7" s="131"/>
      <c r="E7" s="163" t="s">
        <v>61</v>
      </c>
      <c r="F7" s="11"/>
      <c r="G7" s="132"/>
    </row>
    <row r="8" spans="1:8">
      <c r="A8" s="137"/>
      <c r="B8" s="163" t="s">
        <v>3798</v>
      </c>
      <c r="C8" s="131"/>
      <c r="D8" s="131"/>
      <c r="E8" s="163" t="s">
        <v>3799</v>
      </c>
      <c r="F8" s="11"/>
      <c r="G8" s="299"/>
    </row>
    <row r="9" spans="1:8">
      <c r="A9" s="137"/>
      <c r="B9" s="163" t="s">
        <v>3800</v>
      </c>
      <c r="C9" s="131"/>
      <c r="D9" s="131"/>
      <c r="E9" s="163" t="s">
        <v>2436</v>
      </c>
      <c r="F9" s="11"/>
      <c r="G9" s="132"/>
    </row>
    <row r="10" spans="1:8">
      <c r="A10" s="137"/>
      <c r="B10" s="163" t="s">
        <v>2437</v>
      </c>
      <c r="C10" s="131"/>
      <c r="D10" s="131"/>
      <c r="E10" s="163" t="s">
        <v>2438</v>
      </c>
      <c r="F10" s="11"/>
      <c r="G10" s="132"/>
    </row>
    <row r="11" spans="1:8">
      <c r="A11" s="137"/>
      <c r="B11" s="163" t="s">
        <v>2439</v>
      </c>
      <c r="C11" s="131"/>
      <c r="D11" s="131"/>
      <c r="E11" s="163" t="s">
        <v>2440</v>
      </c>
      <c r="F11" s="11"/>
      <c r="G11" s="282"/>
    </row>
    <row r="12" spans="1:8">
      <c r="A12" s="137"/>
      <c r="B12" s="163" t="s">
        <v>2441</v>
      </c>
      <c r="C12" s="131"/>
      <c r="D12" s="131"/>
      <c r="E12" s="163" t="s">
        <v>1517</v>
      </c>
      <c r="F12" s="11"/>
      <c r="G12" s="282"/>
    </row>
    <row r="13" spans="1:8">
      <c r="A13" s="137"/>
      <c r="B13" s="163" t="s">
        <v>1518</v>
      </c>
      <c r="C13" s="131"/>
      <c r="D13" s="131"/>
      <c r="E13" s="163" t="s">
        <v>1519</v>
      </c>
      <c r="F13" s="11"/>
      <c r="G13" s="282"/>
    </row>
    <row r="14" spans="1:8">
      <c r="A14" s="137"/>
      <c r="B14" s="163" t="s">
        <v>624</v>
      </c>
      <c r="C14" s="131"/>
      <c r="D14" s="131"/>
      <c r="E14" s="163" t="s">
        <v>476</v>
      </c>
      <c r="F14" s="11"/>
      <c r="G14" s="282"/>
    </row>
    <row r="15" spans="1:8">
      <c r="A15" s="137"/>
      <c r="B15" s="163" t="s">
        <v>477</v>
      </c>
      <c r="C15" s="131"/>
      <c r="D15" s="131"/>
      <c r="E15" s="163" t="s">
        <v>507</v>
      </c>
      <c r="F15" s="11"/>
      <c r="G15" s="282"/>
    </row>
    <row r="16" spans="1:8">
      <c r="A16" s="141"/>
      <c r="B16" s="858" t="s">
        <v>508</v>
      </c>
      <c r="C16" s="134"/>
      <c r="D16" s="134"/>
      <c r="E16" s="858" t="s">
        <v>859</v>
      </c>
      <c r="F16" s="254"/>
      <c r="G16" s="135"/>
    </row>
    <row r="17" spans="1:7">
      <c r="A17" s="137"/>
      <c r="B17" s="146"/>
      <c r="C17" s="131"/>
      <c r="D17" s="131"/>
      <c r="E17" s="131"/>
      <c r="F17" s="268" t="s">
        <v>860</v>
      </c>
      <c r="G17" s="152"/>
    </row>
    <row r="18" spans="1:7">
      <c r="A18" s="145"/>
      <c r="B18" s="146"/>
      <c r="C18" s="131"/>
      <c r="D18" s="131"/>
      <c r="E18" s="131"/>
      <c r="F18" s="810" t="s">
        <v>861</v>
      </c>
      <c r="G18" s="270"/>
    </row>
    <row r="19" spans="1:7">
      <c r="A19" s="256" t="s">
        <v>2263</v>
      </c>
      <c r="B19" s="146" t="s">
        <v>862</v>
      </c>
      <c r="C19" s="131"/>
      <c r="D19" s="131"/>
      <c r="E19" s="161"/>
      <c r="F19" s="810" t="s">
        <v>307</v>
      </c>
      <c r="G19" s="815" t="s">
        <v>863</v>
      </c>
    </row>
    <row r="20" spans="1:7">
      <c r="A20" s="256" t="s">
        <v>2286</v>
      </c>
      <c r="B20" s="146"/>
      <c r="C20" s="131"/>
      <c r="D20" s="131"/>
      <c r="E20" s="161"/>
      <c r="F20" s="810" t="s">
        <v>864</v>
      </c>
      <c r="G20" s="270"/>
    </row>
    <row r="21" spans="1:7">
      <c r="A21" s="153"/>
      <c r="B21" s="258" t="s">
        <v>3377</v>
      </c>
      <c r="C21" s="134"/>
      <c r="D21" s="134"/>
      <c r="E21" s="154"/>
      <c r="F21" s="811" t="s">
        <v>3378</v>
      </c>
      <c r="G21" s="812" t="s">
        <v>3379</v>
      </c>
    </row>
    <row r="22" spans="1:7">
      <c r="A22" s="153"/>
      <c r="B22" s="858" t="s">
        <v>865</v>
      </c>
      <c r="C22" s="134"/>
      <c r="D22" s="134"/>
      <c r="E22" s="154"/>
      <c r="F22" s="300"/>
      <c r="G22" s="301"/>
    </row>
    <row r="23" spans="1:7">
      <c r="A23" s="153">
        <v>1</v>
      </c>
      <c r="B23" s="858" t="s">
        <v>866</v>
      </c>
      <c r="C23" s="134"/>
      <c r="D23" s="134"/>
      <c r="E23" s="154"/>
      <c r="F23" s="300"/>
      <c r="G23" s="302">
        <v>23408</v>
      </c>
    </row>
    <row r="24" spans="1:7">
      <c r="A24" s="153">
        <v>2</v>
      </c>
      <c r="B24" s="858" t="s">
        <v>867</v>
      </c>
      <c r="C24" s="134"/>
      <c r="D24" s="134"/>
      <c r="E24" s="154"/>
      <c r="F24" s="300"/>
      <c r="G24" s="301"/>
    </row>
    <row r="25" spans="1:7">
      <c r="A25" s="153">
        <v>3</v>
      </c>
      <c r="B25" s="858" t="s">
        <v>868</v>
      </c>
      <c r="C25" s="134"/>
      <c r="D25" s="134"/>
      <c r="E25" s="134"/>
      <c r="F25" s="303"/>
      <c r="G25" s="304"/>
    </row>
    <row r="26" spans="1:7">
      <c r="A26" s="153">
        <v>4</v>
      </c>
      <c r="B26" s="858" t="s">
        <v>4125</v>
      </c>
      <c r="C26" s="134"/>
      <c r="D26" s="134"/>
      <c r="E26" s="134"/>
      <c r="F26" s="264"/>
      <c r="G26" s="263"/>
    </row>
    <row r="27" spans="1:7">
      <c r="A27" s="153">
        <v>5</v>
      </c>
      <c r="B27" s="858" t="s">
        <v>1666</v>
      </c>
      <c r="C27" s="134"/>
      <c r="D27" s="134"/>
      <c r="E27" s="134"/>
      <c r="F27" s="264"/>
      <c r="G27" s="263"/>
    </row>
    <row r="28" spans="1:7">
      <c r="A28" s="153">
        <v>6</v>
      </c>
      <c r="B28" s="858" t="s">
        <v>1666</v>
      </c>
      <c r="C28" s="134"/>
      <c r="D28" s="134"/>
      <c r="E28" s="134"/>
      <c r="F28" s="264"/>
      <c r="G28" s="263"/>
    </row>
    <row r="29" spans="1:7">
      <c r="A29" s="153">
        <v>7</v>
      </c>
      <c r="B29" s="858" t="s">
        <v>1666</v>
      </c>
      <c r="C29" s="134"/>
      <c r="D29" s="134"/>
      <c r="E29" s="134"/>
      <c r="F29" s="264"/>
      <c r="G29" s="263"/>
    </row>
    <row r="30" spans="1:7">
      <c r="A30" s="153">
        <v>8</v>
      </c>
      <c r="B30" s="858" t="s">
        <v>1666</v>
      </c>
      <c r="C30" s="134"/>
      <c r="D30" s="134"/>
      <c r="E30" s="134"/>
      <c r="F30" s="264"/>
      <c r="G30" s="263"/>
    </row>
    <row r="31" spans="1:7">
      <c r="A31" s="153">
        <v>9</v>
      </c>
      <c r="B31" s="858" t="s">
        <v>1243</v>
      </c>
      <c r="C31" s="134"/>
      <c r="D31" s="134"/>
      <c r="E31" s="134"/>
      <c r="F31" s="264"/>
      <c r="G31" s="263">
        <f>SUM(G26:G30)</f>
        <v>0</v>
      </c>
    </row>
    <row r="32" spans="1:7">
      <c r="A32" s="153">
        <v>10</v>
      </c>
      <c r="B32" s="858" t="s">
        <v>4126</v>
      </c>
      <c r="C32" s="134"/>
      <c r="D32" s="134"/>
      <c r="E32" s="134"/>
      <c r="F32" s="264"/>
      <c r="G32" s="263"/>
    </row>
    <row r="33" spans="1:13">
      <c r="A33" s="153">
        <v>11</v>
      </c>
      <c r="B33" s="858" t="s">
        <v>1244</v>
      </c>
      <c r="C33" s="134"/>
      <c r="D33" s="134"/>
      <c r="E33" s="134"/>
      <c r="F33" s="264"/>
      <c r="G33" s="263"/>
    </row>
    <row r="34" spans="1:13">
      <c r="A34" s="153">
        <v>12</v>
      </c>
      <c r="B34" s="858" t="s">
        <v>1244</v>
      </c>
      <c r="C34" s="134"/>
      <c r="D34" s="134"/>
      <c r="E34" s="134"/>
      <c r="F34" s="264"/>
      <c r="G34" s="263"/>
    </row>
    <row r="35" spans="1:13">
      <c r="A35" s="153">
        <v>13</v>
      </c>
      <c r="B35" s="858" t="s">
        <v>1244</v>
      </c>
      <c r="C35" s="134"/>
      <c r="D35" s="134"/>
      <c r="E35" s="134"/>
      <c r="F35" s="264"/>
      <c r="G35" s="263"/>
    </row>
    <row r="36" spans="1:13">
      <c r="A36" s="153">
        <v>14</v>
      </c>
      <c r="B36" s="858" t="s">
        <v>1244</v>
      </c>
      <c r="C36" s="134"/>
      <c r="D36" s="134"/>
      <c r="E36" s="134"/>
      <c r="F36" s="264"/>
      <c r="G36" s="263"/>
    </row>
    <row r="37" spans="1:13">
      <c r="A37" s="153">
        <v>15</v>
      </c>
      <c r="B37" s="858" t="s">
        <v>1245</v>
      </c>
      <c r="C37" s="134"/>
      <c r="D37" s="134"/>
      <c r="E37" s="134"/>
      <c r="F37" s="264"/>
      <c r="G37" s="263">
        <f>SUM(G32:G36)</f>
        <v>0</v>
      </c>
    </row>
    <row r="38" spans="1:13">
      <c r="A38" s="153">
        <v>16</v>
      </c>
      <c r="B38" s="858" t="s">
        <v>1246</v>
      </c>
      <c r="C38" s="134"/>
      <c r="D38" s="134"/>
      <c r="E38" s="134"/>
      <c r="F38" s="264"/>
      <c r="G38" s="1291">
        <f>ROUND(+'116119'!G114,0)</f>
        <v>401991</v>
      </c>
    </row>
    <row r="39" spans="1:13">
      <c r="A39" s="153">
        <v>17</v>
      </c>
      <c r="B39" s="858" t="s">
        <v>625</v>
      </c>
      <c r="C39" s="134"/>
      <c r="D39" s="134"/>
      <c r="E39" s="134"/>
      <c r="F39" s="305"/>
      <c r="G39" s="301"/>
    </row>
    <row r="40" spans="1:13">
      <c r="A40" s="153">
        <v>18</v>
      </c>
      <c r="B40" s="858"/>
      <c r="C40" s="134"/>
      <c r="D40" s="134"/>
      <c r="E40" s="134"/>
      <c r="F40" s="264"/>
      <c r="G40" s="263" t="s">
        <v>2835</v>
      </c>
    </row>
    <row r="41" spans="1:13">
      <c r="A41" s="153">
        <v>19</v>
      </c>
      <c r="B41" s="858"/>
      <c r="C41" s="134"/>
      <c r="D41" s="134"/>
      <c r="E41" s="134"/>
      <c r="F41" s="264"/>
      <c r="G41" s="263"/>
    </row>
    <row r="42" spans="1:13">
      <c r="A42" s="153">
        <v>20</v>
      </c>
      <c r="B42" s="858"/>
      <c r="C42" s="134"/>
      <c r="D42" s="134"/>
      <c r="E42" s="134"/>
      <c r="F42" s="264"/>
      <c r="G42" s="263"/>
    </row>
    <row r="43" spans="1:13">
      <c r="A43" s="153">
        <v>21</v>
      </c>
      <c r="B43" s="858"/>
      <c r="C43" s="134"/>
      <c r="D43" s="134"/>
      <c r="E43" s="134"/>
      <c r="F43" s="264"/>
      <c r="G43" s="263"/>
    </row>
    <row r="44" spans="1:13">
      <c r="A44" s="153">
        <v>22</v>
      </c>
      <c r="B44" s="858" t="s">
        <v>626</v>
      </c>
      <c r="C44" s="134"/>
      <c r="D44" s="134"/>
      <c r="E44" s="134"/>
      <c r="F44" s="264"/>
      <c r="G44" s="263">
        <f>SUM(G40:G43)</f>
        <v>0</v>
      </c>
      <c r="M44" s="1038"/>
    </row>
    <row r="45" spans="1:13">
      <c r="A45" s="153">
        <v>23</v>
      </c>
      <c r="B45" s="858" t="s">
        <v>627</v>
      </c>
      <c r="C45" s="134"/>
      <c r="D45" s="134"/>
      <c r="E45" s="134"/>
      <c r="F45" s="306"/>
      <c r="G45" s="307"/>
      <c r="M45" s="1038"/>
    </row>
    <row r="46" spans="1:13">
      <c r="A46" s="153">
        <v>24</v>
      </c>
      <c r="B46" s="858"/>
      <c r="C46" s="134"/>
      <c r="D46" s="134"/>
      <c r="E46" s="134"/>
      <c r="F46" s="264"/>
      <c r="G46" s="263">
        <v>0</v>
      </c>
      <c r="M46" s="1038"/>
    </row>
    <row r="47" spans="1:13">
      <c r="A47" s="153">
        <v>25</v>
      </c>
      <c r="B47" s="858"/>
      <c r="C47" s="134"/>
      <c r="D47" s="134"/>
      <c r="E47" s="134"/>
      <c r="F47" s="264"/>
      <c r="G47" s="263"/>
      <c r="M47" s="1038"/>
    </row>
    <row r="48" spans="1:13">
      <c r="A48" s="153">
        <v>26</v>
      </c>
      <c r="B48" s="858"/>
      <c r="C48" s="134"/>
      <c r="D48" s="134"/>
      <c r="E48" s="134"/>
      <c r="F48" s="264"/>
      <c r="G48" s="263"/>
    </row>
    <row r="49" spans="1:13">
      <c r="A49" s="153">
        <v>27</v>
      </c>
      <c r="B49" s="858"/>
      <c r="C49" s="134"/>
      <c r="D49" s="134"/>
      <c r="E49" s="134"/>
      <c r="F49" s="264"/>
      <c r="G49" s="263"/>
    </row>
    <row r="50" spans="1:13">
      <c r="A50" s="153">
        <v>28</v>
      </c>
      <c r="B50" s="858"/>
      <c r="C50" s="134"/>
      <c r="D50" s="134"/>
      <c r="E50" s="134"/>
      <c r="F50" s="264"/>
      <c r="G50" s="263"/>
    </row>
    <row r="51" spans="1:13">
      <c r="A51" s="153">
        <v>29</v>
      </c>
      <c r="B51" s="858" t="s">
        <v>1399</v>
      </c>
      <c r="C51" s="134"/>
      <c r="D51" s="134"/>
      <c r="E51" s="134"/>
      <c r="F51" s="264"/>
      <c r="G51" s="263">
        <f>SUM(G46:G50)</f>
        <v>0</v>
      </c>
    </row>
    <row r="52" spans="1:13">
      <c r="A52" s="153">
        <v>30</v>
      </c>
      <c r="B52" s="858" t="s">
        <v>1400</v>
      </c>
      <c r="C52" s="134"/>
      <c r="D52" s="134"/>
      <c r="E52" s="134"/>
      <c r="F52" s="305"/>
      <c r="G52" s="301"/>
    </row>
    <row r="53" spans="1:13">
      <c r="A53" s="153">
        <v>31</v>
      </c>
      <c r="B53" s="858" t="s">
        <v>4127</v>
      </c>
      <c r="C53" s="134"/>
      <c r="D53" s="134"/>
      <c r="E53" s="134"/>
      <c r="F53" s="264"/>
      <c r="G53" s="263">
        <v>-266981</v>
      </c>
    </row>
    <row r="54" spans="1:13" ht="15.75">
      <c r="A54" s="153">
        <v>32</v>
      </c>
      <c r="B54" s="858"/>
      <c r="C54" s="134"/>
      <c r="D54" s="134"/>
      <c r="E54" s="134"/>
      <c r="F54" s="264"/>
      <c r="G54" s="263"/>
      <c r="J54" s="222"/>
      <c r="M54" s="1038"/>
    </row>
    <row r="55" spans="1:13">
      <c r="A55" s="153">
        <v>33</v>
      </c>
      <c r="B55" s="858"/>
      <c r="C55" s="134"/>
      <c r="D55" s="134"/>
      <c r="E55" s="134"/>
      <c r="F55" s="264"/>
      <c r="G55" s="263"/>
      <c r="J55" s="185"/>
      <c r="M55" s="1038"/>
    </row>
    <row r="56" spans="1:13">
      <c r="A56" s="153">
        <v>34</v>
      </c>
      <c r="B56" s="858"/>
      <c r="C56" s="134"/>
      <c r="D56" s="134"/>
      <c r="E56" s="134"/>
      <c r="F56" s="264"/>
      <c r="G56" s="263"/>
      <c r="J56" s="185"/>
      <c r="M56" s="1038"/>
    </row>
    <row r="57" spans="1:13">
      <c r="A57" s="153">
        <v>35</v>
      </c>
      <c r="B57" s="858"/>
      <c r="C57" s="134"/>
      <c r="D57" s="134"/>
      <c r="E57" s="134"/>
      <c r="F57" s="264"/>
      <c r="G57" s="263"/>
      <c r="J57" s="185"/>
      <c r="M57" s="1038"/>
    </row>
    <row r="58" spans="1:13">
      <c r="A58" s="153">
        <v>36</v>
      </c>
      <c r="B58" s="858" t="s">
        <v>1961</v>
      </c>
      <c r="C58" s="134"/>
      <c r="D58" s="134"/>
      <c r="E58" s="134"/>
      <c r="F58" s="264"/>
      <c r="G58" s="263">
        <f>SUM(G53:G57)</f>
        <v>-266981</v>
      </c>
      <c r="J58" s="185"/>
      <c r="M58" s="1038"/>
    </row>
    <row r="59" spans="1:13">
      <c r="A59" s="153">
        <v>37</v>
      </c>
      <c r="B59" s="858" t="s">
        <v>1962</v>
      </c>
      <c r="C59" s="134"/>
      <c r="D59" s="134"/>
      <c r="E59" s="134"/>
      <c r="F59" s="305"/>
      <c r="G59" s="301"/>
      <c r="J59" s="185"/>
      <c r="M59" s="1038"/>
    </row>
    <row r="60" spans="1:13" ht="15.75" thickBot="1">
      <c r="A60" s="164">
        <v>38</v>
      </c>
      <c r="B60" s="165" t="s">
        <v>2827</v>
      </c>
      <c r="C60" s="181"/>
      <c r="D60" s="181"/>
      <c r="E60" s="181"/>
      <c r="F60" s="275"/>
      <c r="G60" s="308">
        <f>G23+G31+G37+G38+G44+G51+G58</f>
        <v>158418</v>
      </c>
      <c r="H60" s="1038"/>
      <c r="I60" s="2674"/>
      <c r="J60" s="185"/>
      <c r="M60" s="1038"/>
    </row>
    <row r="61" spans="1:13">
      <c r="A61" s="149" t="s">
        <v>2828</v>
      </c>
      <c r="B61" s="149"/>
      <c r="C61" s="131"/>
      <c r="D61" s="131"/>
      <c r="E61" s="131"/>
      <c r="F61" s="149"/>
      <c r="G61" s="178"/>
      <c r="H61" s="185"/>
    </row>
    <row r="62" spans="1:13">
      <c r="A62" s="131" t="s">
        <v>2829</v>
      </c>
      <c r="B62" s="93"/>
      <c r="C62" s="93"/>
      <c r="D62" s="93"/>
      <c r="E62" s="131"/>
      <c r="F62" s="131"/>
      <c r="G62" s="184"/>
    </row>
    <row r="63" spans="1:13" ht="15.75" thickBot="1">
      <c r="A63" s="864" t="str">
        <f>'Data sheet'!A53</f>
        <v>Annual Report of New York American Water Company, Inc.  (f/k/a Aqua New York of Sea Cliff)                                          Year Ended  December 31, 2013</v>
      </c>
      <c r="B63" s="149"/>
      <c r="C63" s="149"/>
      <c r="D63" s="149"/>
      <c r="E63" s="149"/>
      <c r="F63" s="149"/>
      <c r="G63" s="178"/>
    </row>
    <row r="64" spans="1:13">
      <c r="A64" s="127"/>
      <c r="B64" s="128"/>
      <c r="C64" s="128"/>
      <c r="D64" s="128"/>
      <c r="E64" s="128"/>
      <c r="F64" s="128"/>
      <c r="G64" s="294"/>
    </row>
    <row r="65" spans="1:7" ht="15.75">
      <c r="A65" s="130"/>
      <c r="B65" s="273" t="s">
        <v>2722</v>
      </c>
      <c r="C65" s="131"/>
      <c r="D65" s="131"/>
      <c r="E65" s="131"/>
      <c r="F65" s="131"/>
      <c r="G65" s="132"/>
    </row>
    <row r="66" spans="1:7">
      <c r="A66" s="137"/>
      <c r="B66" s="149"/>
      <c r="C66" s="149"/>
      <c r="D66" s="149"/>
      <c r="E66" s="149"/>
      <c r="F66" s="279"/>
      <c r="G66" s="292"/>
    </row>
    <row r="67" spans="1:7">
      <c r="A67" s="309" t="s">
        <v>2263</v>
      </c>
      <c r="B67" s="296" t="s">
        <v>862</v>
      </c>
      <c r="C67" s="296"/>
      <c r="D67" s="296"/>
      <c r="E67" s="296"/>
      <c r="F67" s="296"/>
      <c r="G67" s="310" t="s">
        <v>863</v>
      </c>
    </row>
    <row r="68" spans="1:7">
      <c r="A68" s="153" t="s">
        <v>2286</v>
      </c>
      <c r="B68" s="134" t="s">
        <v>2723</v>
      </c>
      <c r="C68" s="134"/>
      <c r="D68" s="134"/>
      <c r="E68" s="134"/>
      <c r="F68" s="134"/>
      <c r="G68" s="155" t="s">
        <v>3378</v>
      </c>
    </row>
    <row r="69" spans="1:7">
      <c r="A69" s="145"/>
      <c r="B69" s="149"/>
      <c r="C69" s="149"/>
      <c r="D69" s="131"/>
      <c r="E69" s="131"/>
      <c r="F69" s="131"/>
      <c r="G69" s="311"/>
    </row>
    <row r="70" spans="1:7" ht="15.75">
      <c r="A70" s="145"/>
      <c r="B70" s="11"/>
      <c r="C70" s="312" t="s">
        <v>2724</v>
      </c>
      <c r="D70" s="11"/>
      <c r="E70" s="131"/>
      <c r="F70" s="131"/>
      <c r="G70" s="311"/>
    </row>
    <row r="71" spans="1:7">
      <c r="A71" s="145"/>
      <c r="B71" s="163" t="s">
        <v>2725</v>
      </c>
      <c r="C71" s="131"/>
      <c r="D71" s="131"/>
      <c r="E71" s="131"/>
      <c r="F71" s="131"/>
      <c r="G71" s="311"/>
    </row>
    <row r="72" spans="1:7">
      <c r="A72" s="145"/>
      <c r="B72" s="163" t="s">
        <v>3497</v>
      </c>
      <c r="C72" s="131"/>
      <c r="D72" s="131"/>
      <c r="E72" s="131"/>
      <c r="F72" s="149"/>
      <c r="G72" s="311"/>
    </row>
    <row r="73" spans="1:7">
      <c r="A73" s="153"/>
      <c r="B73" s="134"/>
      <c r="C73" s="134"/>
      <c r="D73" s="134"/>
      <c r="E73" s="134"/>
      <c r="F73" s="147"/>
      <c r="G73" s="311"/>
    </row>
    <row r="74" spans="1:7">
      <c r="A74" s="145" t="s">
        <v>3498</v>
      </c>
      <c r="B74" s="131" t="s">
        <v>27</v>
      </c>
      <c r="C74" s="131"/>
      <c r="D74" s="131"/>
      <c r="E74" s="131"/>
      <c r="F74" s="149"/>
      <c r="G74" s="270"/>
    </row>
    <row r="75" spans="1:7">
      <c r="A75" s="145" t="s">
        <v>3499</v>
      </c>
      <c r="B75" s="131"/>
      <c r="C75" s="131"/>
      <c r="D75" s="131"/>
      <c r="E75" s="131"/>
      <c r="F75" s="149"/>
      <c r="G75" s="270"/>
    </row>
    <row r="76" spans="1:7">
      <c r="A76" s="145" t="s">
        <v>3500</v>
      </c>
      <c r="B76" s="131"/>
      <c r="C76" s="131"/>
      <c r="D76" s="131"/>
      <c r="E76" s="131"/>
      <c r="F76" s="149"/>
      <c r="G76" s="270"/>
    </row>
    <row r="77" spans="1:7">
      <c r="A77" s="145" t="s">
        <v>3501</v>
      </c>
      <c r="B77" s="131"/>
      <c r="C77" s="131"/>
      <c r="D77" s="131"/>
      <c r="E77" s="131"/>
      <c r="F77" s="149"/>
      <c r="G77" s="270"/>
    </row>
    <row r="78" spans="1:7">
      <c r="A78" s="145" t="s">
        <v>3502</v>
      </c>
      <c r="B78" s="131"/>
      <c r="C78" s="131"/>
      <c r="D78" s="131"/>
      <c r="E78" s="131"/>
      <c r="F78" s="149"/>
      <c r="G78" s="270"/>
    </row>
    <row r="79" spans="1:7">
      <c r="A79" s="153" t="s">
        <v>3503</v>
      </c>
      <c r="B79" s="134"/>
      <c r="C79" s="134"/>
      <c r="D79" s="134"/>
      <c r="E79" s="134"/>
      <c r="F79" s="147"/>
      <c r="G79" s="263"/>
    </row>
    <row r="80" spans="1:7">
      <c r="A80" s="153" t="s">
        <v>3504</v>
      </c>
      <c r="B80" s="858" t="s">
        <v>3505</v>
      </c>
      <c r="C80" s="134"/>
      <c r="D80" s="134"/>
      <c r="E80" s="134"/>
      <c r="F80" s="147"/>
      <c r="G80" s="263">
        <f>SUM(G74:G79)</f>
        <v>0</v>
      </c>
    </row>
    <row r="81" spans="1:7">
      <c r="A81" s="137"/>
      <c r="B81" s="131"/>
      <c r="C81" s="131"/>
      <c r="D81" s="131"/>
      <c r="E81" s="131"/>
      <c r="F81" s="149"/>
      <c r="G81" s="179"/>
    </row>
    <row r="82" spans="1:7" ht="15.75">
      <c r="A82" s="130" t="s">
        <v>3506</v>
      </c>
      <c r="B82" s="273"/>
      <c r="C82" s="273"/>
      <c r="D82" s="273"/>
      <c r="E82" s="273"/>
      <c r="F82" s="273"/>
      <c r="G82" s="313"/>
    </row>
    <row r="83" spans="1:7" ht="15.75">
      <c r="A83" s="314"/>
      <c r="B83" s="315"/>
      <c r="C83" s="315"/>
      <c r="D83" s="315"/>
      <c r="E83" s="315"/>
      <c r="F83" s="315"/>
      <c r="G83" s="316"/>
    </row>
    <row r="84" spans="1:7">
      <c r="A84" s="137"/>
      <c r="B84" s="131"/>
      <c r="C84" s="131"/>
      <c r="D84" s="131"/>
      <c r="E84" s="131"/>
      <c r="F84" s="149"/>
      <c r="G84" s="179"/>
    </row>
    <row r="85" spans="1:7">
      <c r="A85" s="137"/>
      <c r="B85" s="163" t="s">
        <v>3163</v>
      </c>
      <c r="C85" s="131"/>
      <c r="D85" s="131"/>
      <c r="E85" s="131"/>
      <c r="F85" s="149"/>
      <c r="G85" s="179"/>
    </row>
    <row r="86" spans="1:7">
      <c r="A86" s="137"/>
      <c r="B86" s="163" t="s">
        <v>3335</v>
      </c>
      <c r="C86" s="131"/>
      <c r="D86" s="131"/>
      <c r="E86" s="131"/>
      <c r="F86" s="149"/>
      <c r="G86" s="179"/>
    </row>
    <row r="87" spans="1:7">
      <c r="A87" s="137"/>
      <c r="B87" s="163" t="s">
        <v>3336</v>
      </c>
      <c r="C87" s="131"/>
      <c r="D87" s="131"/>
      <c r="E87" s="131"/>
      <c r="F87" s="149"/>
      <c r="G87" s="179"/>
    </row>
    <row r="88" spans="1:7">
      <c r="A88" s="137"/>
      <c r="B88" s="163" t="s">
        <v>2100</v>
      </c>
      <c r="C88" s="131"/>
      <c r="D88" s="131"/>
      <c r="E88" s="131"/>
      <c r="F88" s="149"/>
      <c r="G88" s="179"/>
    </row>
    <row r="89" spans="1:7">
      <c r="A89" s="141"/>
      <c r="B89" s="858"/>
      <c r="C89" s="134"/>
      <c r="D89" s="134"/>
      <c r="E89" s="134"/>
      <c r="F89" s="147"/>
      <c r="G89" s="317"/>
    </row>
    <row r="90" spans="1:7">
      <c r="A90" s="145"/>
      <c r="B90" s="131"/>
      <c r="C90" s="131"/>
      <c r="D90" s="131"/>
      <c r="E90" s="131"/>
      <c r="F90" s="318" t="s">
        <v>2101</v>
      </c>
      <c r="G90" s="319"/>
    </row>
    <row r="91" spans="1:7">
      <c r="A91" s="256" t="s">
        <v>2263</v>
      </c>
      <c r="B91" s="131" t="s">
        <v>2102</v>
      </c>
      <c r="C91" s="131"/>
      <c r="D91" s="131"/>
      <c r="E91" s="131"/>
      <c r="F91" s="318" t="s">
        <v>2103</v>
      </c>
      <c r="G91" s="319" t="s">
        <v>1343</v>
      </c>
    </row>
    <row r="92" spans="1:7">
      <c r="A92" s="257" t="s">
        <v>2286</v>
      </c>
      <c r="B92" s="134" t="s">
        <v>3377</v>
      </c>
      <c r="C92" s="134"/>
      <c r="D92" s="134"/>
      <c r="E92" s="134"/>
      <c r="F92" s="320" t="s">
        <v>3378</v>
      </c>
      <c r="G92" s="321" t="s">
        <v>3379</v>
      </c>
    </row>
    <row r="93" spans="1:7">
      <c r="A93" s="256">
        <v>1</v>
      </c>
      <c r="B93" s="131"/>
      <c r="C93" s="131"/>
      <c r="D93" s="131"/>
      <c r="E93" s="131"/>
      <c r="F93" s="322"/>
      <c r="G93" s="323"/>
    </row>
    <row r="94" spans="1:7">
      <c r="A94" s="256">
        <v>2</v>
      </c>
      <c r="B94" s="1018" t="s">
        <v>63</v>
      </c>
      <c r="C94" s="131"/>
      <c r="D94" s="131"/>
      <c r="E94" s="131"/>
      <c r="F94" s="287">
        <f>+'116119'!G23</f>
        <v>3422676.0999999996</v>
      </c>
      <c r="G94" s="179"/>
    </row>
    <row r="95" spans="1:7">
      <c r="A95" s="256">
        <v>3</v>
      </c>
      <c r="B95" s="131"/>
      <c r="C95" s="131"/>
      <c r="D95" s="131"/>
      <c r="E95" s="131"/>
      <c r="F95" s="287"/>
      <c r="G95" s="179"/>
    </row>
    <row r="96" spans="1:7">
      <c r="A96" s="256">
        <v>4</v>
      </c>
      <c r="B96" s="131"/>
      <c r="C96" s="131"/>
      <c r="D96" s="131"/>
      <c r="E96" s="131"/>
      <c r="F96" s="287"/>
      <c r="G96" s="179"/>
    </row>
    <row r="97" spans="1:7">
      <c r="A97" s="256">
        <v>5</v>
      </c>
      <c r="B97" s="131"/>
      <c r="C97" s="131"/>
      <c r="D97" s="131"/>
      <c r="E97" s="131"/>
      <c r="F97" s="287"/>
      <c r="G97" s="179"/>
    </row>
    <row r="98" spans="1:7">
      <c r="A98" s="256">
        <v>6</v>
      </c>
      <c r="B98" s="131"/>
      <c r="C98" s="131"/>
      <c r="D98" s="131"/>
      <c r="E98" s="131"/>
      <c r="F98" s="287"/>
      <c r="G98" s="179"/>
    </row>
    <row r="99" spans="1:7">
      <c r="A99" s="256">
        <v>7</v>
      </c>
      <c r="B99" s="131"/>
      <c r="C99" s="131"/>
      <c r="D99" s="131"/>
      <c r="E99" s="131"/>
      <c r="F99" s="287"/>
      <c r="G99" s="179"/>
    </row>
    <row r="100" spans="1:7">
      <c r="A100" s="256">
        <v>8</v>
      </c>
      <c r="B100" s="131"/>
      <c r="C100" s="131"/>
      <c r="D100" s="131"/>
      <c r="E100" s="131"/>
      <c r="F100" s="287"/>
      <c r="G100" s="179"/>
    </row>
    <row r="101" spans="1:7">
      <c r="A101" s="256">
        <v>9</v>
      </c>
      <c r="B101" s="131"/>
      <c r="C101" s="131"/>
      <c r="D101" s="131"/>
      <c r="E101" s="131"/>
      <c r="F101" s="287"/>
      <c r="G101" s="179"/>
    </row>
    <row r="102" spans="1:7">
      <c r="A102" s="256">
        <v>10</v>
      </c>
      <c r="B102" s="131"/>
      <c r="C102" s="131"/>
      <c r="D102" s="131"/>
      <c r="E102" s="131"/>
      <c r="F102" s="287"/>
      <c r="G102" s="179"/>
    </row>
    <row r="103" spans="1:7">
      <c r="A103" s="256">
        <v>11</v>
      </c>
      <c r="B103" s="131"/>
      <c r="C103" s="131"/>
      <c r="D103" s="131"/>
      <c r="E103" s="131"/>
      <c r="F103" s="287"/>
      <c r="G103" s="179"/>
    </row>
    <row r="104" spans="1:7">
      <c r="A104" s="256">
        <v>12</v>
      </c>
      <c r="B104" s="131"/>
      <c r="C104" s="131"/>
      <c r="D104" s="131"/>
      <c r="E104" s="131"/>
      <c r="F104" s="287"/>
      <c r="G104" s="179"/>
    </row>
    <row r="105" spans="1:7">
      <c r="A105" s="256">
        <v>13</v>
      </c>
      <c r="B105" s="131"/>
      <c r="C105" s="131"/>
      <c r="D105" s="131"/>
      <c r="E105" s="131"/>
      <c r="F105" s="287"/>
      <c r="G105" s="179"/>
    </row>
    <row r="106" spans="1:7">
      <c r="A106" s="256">
        <v>14</v>
      </c>
      <c r="B106" s="131"/>
      <c r="C106" s="131"/>
      <c r="D106" s="131"/>
      <c r="E106" s="131"/>
      <c r="F106" s="287"/>
      <c r="G106" s="179"/>
    </row>
    <row r="107" spans="1:7">
      <c r="A107" s="256">
        <v>15</v>
      </c>
      <c r="B107" s="131"/>
      <c r="C107" s="131"/>
      <c r="D107" s="131"/>
      <c r="E107" s="131"/>
      <c r="F107" s="287"/>
      <c r="G107" s="179"/>
    </row>
    <row r="108" spans="1:7">
      <c r="A108" s="256">
        <v>16</v>
      </c>
      <c r="B108" s="131"/>
      <c r="C108" s="131"/>
      <c r="D108" s="131"/>
      <c r="E108" s="131"/>
      <c r="F108" s="287"/>
      <c r="G108" s="179"/>
    </row>
    <row r="109" spans="1:7">
      <c r="A109" s="257">
        <v>17</v>
      </c>
      <c r="B109" s="858" t="s">
        <v>199</v>
      </c>
      <c r="C109" s="134"/>
      <c r="D109" s="134"/>
      <c r="E109" s="134"/>
      <c r="F109" s="324">
        <f>SUM(F93:F108)</f>
        <v>3422676.0999999996</v>
      </c>
      <c r="G109" s="325">
        <f>SUM(G93:G108)</f>
        <v>0</v>
      </c>
    </row>
    <row r="110" spans="1:7">
      <c r="A110" s="137"/>
      <c r="B110" s="131"/>
      <c r="C110" s="131"/>
      <c r="D110" s="131"/>
      <c r="E110" s="131"/>
      <c r="F110" s="149"/>
      <c r="G110" s="179"/>
    </row>
    <row r="111" spans="1:7">
      <c r="A111" s="137"/>
      <c r="B111" s="131"/>
      <c r="C111" s="131"/>
      <c r="D111" s="131"/>
      <c r="E111" s="131"/>
      <c r="F111" s="149"/>
      <c r="G111" s="179"/>
    </row>
    <row r="112" spans="1:7">
      <c r="A112" s="137"/>
      <c r="B112" s="131"/>
      <c r="C112" s="131"/>
      <c r="D112" s="131"/>
      <c r="E112" s="131"/>
      <c r="F112" s="149"/>
      <c r="G112" s="179"/>
    </row>
    <row r="113" spans="1:7">
      <c r="A113" s="137"/>
      <c r="B113" s="131"/>
      <c r="C113" s="131"/>
      <c r="D113" s="131"/>
      <c r="E113" s="131"/>
      <c r="F113" s="149"/>
      <c r="G113" s="179"/>
    </row>
    <row r="114" spans="1:7">
      <c r="A114" s="137"/>
      <c r="B114" s="149"/>
      <c r="C114" s="131"/>
      <c r="D114" s="131"/>
      <c r="E114" s="131"/>
      <c r="F114" s="149"/>
      <c r="G114" s="179"/>
    </row>
    <row r="115" spans="1:7">
      <c r="A115" s="137"/>
      <c r="B115" s="149"/>
      <c r="C115" s="149"/>
      <c r="D115" s="149"/>
      <c r="E115" s="149"/>
      <c r="F115" s="149"/>
      <c r="G115" s="179"/>
    </row>
    <row r="116" spans="1:7">
      <c r="A116" s="137"/>
      <c r="B116" s="149"/>
      <c r="C116" s="131"/>
      <c r="D116" s="131"/>
      <c r="E116" s="131"/>
      <c r="F116" s="149"/>
      <c r="G116" s="179"/>
    </row>
    <row r="117" spans="1:7">
      <c r="A117" s="137"/>
      <c r="B117" s="149"/>
      <c r="C117" s="131"/>
      <c r="D117" s="131"/>
      <c r="E117" s="131"/>
      <c r="F117" s="149"/>
      <c r="G117" s="179"/>
    </row>
    <row r="118" spans="1:7">
      <c r="A118" s="137"/>
      <c r="B118" s="149"/>
      <c r="C118" s="131"/>
      <c r="D118" s="131"/>
      <c r="E118" s="131"/>
      <c r="F118" s="149"/>
      <c r="G118" s="179"/>
    </row>
    <row r="119" spans="1:7">
      <c r="A119" s="137"/>
      <c r="B119" s="131"/>
      <c r="C119" s="131"/>
      <c r="D119" s="131"/>
      <c r="E119" s="131"/>
      <c r="F119" s="149"/>
      <c r="G119" s="179"/>
    </row>
    <row r="120" spans="1:7">
      <c r="A120" s="137"/>
      <c r="B120" s="149"/>
      <c r="C120" s="131"/>
      <c r="D120" s="131"/>
      <c r="E120" s="131"/>
      <c r="F120" s="149"/>
      <c r="G120" s="179"/>
    </row>
    <row r="121" spans="1:7">
      <c r="A121" s="137"/>
      <c r="B121" s="149"/>
      <c r="C121" s="131"/>
      <c r="D121" s="131"/>
      <c r="E121" s="131"/>
      <c r="F121" s="149"/>
      <c r="G121" s="179"/>
    </row>
    <row r="122" spans="1:7" ht="15.75" thickBot="1">
      <c r="A122" s="180"/>
      <c r="B122" s="168"/>
      <c r="C122" s="181"/>
      <c r="D122" s="181"/>
      <c r="E122" s="181"/>
      <c r="F122" s="168"/>
      <c r="G122" s="183"/>
    </row>
    <row r="123" spans="1:7">
      <c r="A123" s="149"/>
      <c r="B123" s="149"/>
      <c r="C123" s="131"/>
      <c r="D123" s="131"/>
      <c r="E123" s="131"/>
      <c r="F123" s="149"/>
      <c r="G123" s="149" t="s">
        <v>2828</v>
      </c>
    </row>
    <row r="124" spans="1:7">
      <c r="A124" s="131" t="s">
        <v>1858</v>
      </c>
      <c r="B124" s="131"/>
      <c r="C124" s="131"/>
      <c r="D124" s="131"/>
      <c r="E124" s="131"/>
      <c r="F124" s="131"/>
      <c r="G124" s="184"/>
    </row>
    <row r="125" spans="1:7">
      <c r="A125" s="149"/>
      <c r="B125" s="149"/>
      <c r="C125" s="149"/>
      <c r="D125" s="149"/>
      <c r="E125" s="149"/>
      <c r="F125" s="149"/>
      <c r="G125" s="178"/>
    </row>
    <row r="126" spans="1:7">
      <c r="A126" s="149"/>
      <c r="B126" s="149"/>
      <c r="C126" s="149"/>
      <c r="D126" s="149"/>
      <c r="E126" s="149"/>
      <c r="F126" s="149"/>
      <c r="G126" s="178"/>
    </row>
    <row r="127" spans="1:7">
      <c r="A127" s="149"/>
      <c r="B127" s="149"/>
      <c r="C127" s="149"/>
      <c r="D127" s="149"/>
      <c r="E127" s="149"/>
      <c r="F127" s="149"/>
      <c r="G127" s="178"/>
    </row>
    <row r="128" spans="1:7">
      <c r="A128" s="149"/>
      <c r="B128" s="149"/>
      <c r="C128" s="149"/>
      <c r="D128" s="149"/>
      <c r="E128" s="149"/>
      <c r="F128" s="149"/>
      <c r="G128" s="178"/>
    </row>
    <row r="129" spans="1:7">
      <c r="A129" s="149"/>
      <c r="B129" s="149"/>
      <c r="C129" s="149"/>
      <c r="D129" s="149"/>
      <c r="E129" s="149"/>
      <c r="F129" s="149"/>
      <c r="G129" s="178"/>
    </row>
    <row r="130" spans="1:7">
      <c r="A130" s="149"/>
      <c r="B130" s="149"/>
      <c r="C130" s="149"/>
      <c r="D130" s="149"/>
      <c r="E130" s="149"/>
      <c r="F130" s="149"/>
      <c r="G130" s="178"/>
    </row>
    <row r="131" spans="1:7">
      <c r="A131" s="149"/>
      <c r="B131" s="149"/>
      <c r="C131" s="149"/>
      <c r="D131" s="149"/>
      <c r="E131" s="149"/>
      <c r="F131" s="149"/>
      <c r="G131" s="178"/>
    </row>
    <row r="132" spans="1:7">
      <c r="A132" s="149"/>
      <c r="B132" s="149"/>
      <c r="C132" s="149"/>
      <c r="D132" s="149"/>
      <c r="E132" s="149"/>
      <c r="F132" s="149"/>
      <c r="G132" s="178"/>
    </row>
    <row r="133" spans="1:7">
      <c r="A133" s="149"/>
      <c r="B133" s="149"/>
      <c r="C133" s="149"/>
      <c r="D133" s="149"/>
      <c r="E133" s="149"/>
      <c r="F133" s="149"/>
      <c r="G133" s="178"/>
    </row>
    <row r="134" spans="1:7">
      <c r="A134" s="149"/>
      <c r="B134" s="149"/>
      <c r="C134" s="149"/>
      <c r="D134" s="149"/>
      <c r="E134" s="149"/>
      <c r="F134" s="149"/>
      <c r="G134" s="178"/>
    </row>
    <row r="135" spans="1:7">
      <c r="A135" s="149"/>
      <c r="B135" s="149"/>
      <c r="C135" s="149"/>
      <c r="D135" s="149"/>
      <c r="E135" s="149"/>
      <c r="F135" s="149"/>
      <c r="G135" s="178"/>
    </row>
    <row r="136" spans="1:7">
      <c r="A136" s="149"/>
      <c r="B136" s="149"/>
      <c r="C136" s="149"/>
      <c r="D136" s="149"/>
      <c r="E136" s="149"/>
      <c r="F136" s="149"/>
      <c r="G136" s="178"/>
    </row>
    <row r="137" spans="1:7">
      <c r="A137" s="149"/>
      <c r="B137" s="149"/>
      <c r="C137" s="149"/>
      <c r="D137" s="149"/>
      <c r="E137" s="149"/>
      <c r="F137" s="149"/>
      <c r="G137" s="149"/>
    </row>
    <row r="138" spans="1:7">
      <c r="A138" s="149"/>
      <c r="B138" s="149"/>
      <c r="C138" s="149"/>
      <c r="D138" s="149"/>
      <c r="E138" s="149"/>
      <c r="F138" s="149"/>
      <c r="G138" s="149"/>
    </row>
  </sheetData>
  <customSheetViews>
    <customSheetView guid="{60A1409A-66AA-463E-93B8-ECD35AF44482}" scale="75" colorId="22" fitToPage="1">
      <selection activeCell="J15" sqref="J15"/>
      <rowBreaks count="1" manualBreakCount="1">
        <brk id="62" max="6" man="1"/>
      </rowBreaks>
      <pageMargins left="0.64" right="0.71" top="0.25" bottom="0.25" header="0" footer="0.3"/>
      <printOptions verticalCentered="1"/>
      <pageSetup scale="70" orientation="portrait" r:id="rId1"/>
      <headerFooter alignWithMargins="0"/>
    </customSheetView>
    <customSheetView guid="{DF531E20-5321-459E-ADC3-AB7A1AE91EEB}" scale="75" colorId="22" showPageBreaks="1" fitToPage="1" printArea="1">
      <selection activeCell="J15" sqref="J15"/>
      <rowBreaks count="1" manualBreakCount="1">
        <brk id="62" max="6" man="1"/>
      </rowBreaks>
      <pageMargins left="0.64" right="0.71" top="0.25" bottom="0.25" header="0" footer="0.3"/>
      <printOptions verticalCentered="1"/>
      <pageSetup scale="70" orientation="portrait" r:id="rId2"/>
      <headerFooter alignWithMargins="0"/>
    </customSheetView>
    <customSheetView guid="{D9BAA3C6-1D9B-487C-B947-51E67F089DA8}" scale="75" colorId="22" topLeftCell="A68">
      <selection activeCell="D97" sqref="D97"/>
      <rowBreaks count="1" manualBreakCount="1">
        <brk id="62" max="6" man="1"/>
      </rowBreaks>
      <pageMargins left="0.41" right="0.31" top="0.25" bottom="0.25" header="0" footer="0.3"/>
      <printOptions verticalCentered="1"/>
      <pageSetup scale="74" orientation="portrait" r:id="rId3"/>
      <headerFooter alignWithMargins="0"/>
    </customSheetView>
    <customSheetView guid="{FE043F0F-666D-484B-8A7C-7EC2529158CA}" scale="75" colorId="22" showPageBreaks="1" printArea="1" topLeftCell="A68">
      <selection activeCell="D97" sqref="D97"/>
      <rowBreaks count="1" manualBreakCount="1">
        <brk id="62" max="6" man="1"/>
      </rowBreaks>
      <pageMargins left="0.41" right="0.31" top="0.25" bottom="0.25" header="0" footer="0.3"/>
      <printOptions verticalCentered="1"/>
      <pageSetup scale="74" orientation="portrait" r:id="rId4"/>
      <headerFooter alignWithMargins="0"/>
    </customSheetView>
  </customSheetViews>
  <phoneticPr fontId="0" type="noConversion"/>
  <printOptions verticalCentered="1"/>
  <pageMargins left="0.41" right="0.31" top="0.25" bottom="0.25" header="0" footer="0.3"/>
  <pageSetup scale="74" orientation="portrait" r:id="rId5"/>
  <headerFooter alignWithMargins="0"/>
  <rowBreaks count="1" manualBreakCount="1">
    <brk id="62" max="6" man="1"/>
  </rowBreaks>
  <customProperties>
    <customPr name="_pios_id" r:id="rId6"/>
  </customProperties>
</worksheet>
</file>

<file path=xl/worksheets/sheet17.xml><?xml version="1.0" encoding="utf-8"?>
<worksheet xmlns="http://schemas.openxmlformats.org/spreadsheetml/2006/main" xmlns:r="http://schemas.openxmlformats.org/officeDocument/2006/relationships">
  <sheetPr transitionEvaluation="1" codeName="Sheet16"/>
  <dimension ref="A1:P141"/>
  <sheetViews>
    <sheetView defaultGridColor="0" colorId="22" zoomScale="75" zoomScaleNormal="75" workbookViewId="0">
      <selection activeCell="E21" sqref="E21"/>
    </sheetView>
  </sheetViews>
  <sheetFormatPr defaultColWidth="9.77734375" defaultRowHeight="15"/>
  <cols>
    <col min="1" max="1" width="4.77734375" customWidth="1"/>
    <col min="2" max="2" width="50.33203125" customWidth="1"/>
    <col min="3" max="3" width="18.21875" customWidth="1"/>
    <col min="4" max="4" width="16.21875" customWidth="1"/>
    <col min="5" max="5" width="37" customWidth="1"/>
    <col min="6" max="6" width="13.109375" style="2617" customWidth="1"/>
    <col min="7" max="7" width="19.109375" customWidth="1"/>
    <col min="8" max="8" width="11.6640625" style="2618" customWidth="1"/>
    <col min="9" max="9" width="11.77734375" style="2618" customWidth="1"/>
    <col min="10" max="10" width="11" style="2618" customWidth="1"/>
    <col min="11" max="11" width="13.5546875" style="2618" bestFit="1" customWidth="1"/>
    <col min="12" max="12" width="9.77734375" style="2618"/>
    <col min="15" max="15" width="10.33203125" bestFit="1" customWidth="1"/>
  </cols>
  <sheetData>
    <row r="1" spans="1:11" ht="18.75" thickBot="1">
      <c r="A1" s="185" t="str">
        <f>'Data sheet'!A53</f>
        <v>Annual Report of New York American Water Company, Inc.  (f/k/a Aqua New York of Sea Cliff)                                          Year Ended  December 31, 2013</v>
      </c>
      <c r="B1" s="1931"/>
      <c r="C1" s="1931"/>
      <c r="D1" s="1931"/>
      <c r="E1" s="1931"/>
      <c r="F1" s="1899" t="s">
        <v>2835</v>
      </c>
      <c r="G1" s="1068"/>
    </row>
    <row r="2" spans="1:11" ht="18">
      <c r="A2" s="1932"/>
      <c r="B2" s="1933" t="s">
        <v>1859</v>
      </c>
      <c r="C2" s="1934"/>
      <c r="D2" s="1934"/>
      <c r="E2" s="1935"/>
      <c r="F2"/>
      <c r="H2"/>
      <c r="I2"/>
      <c r="J2"/>
      <c r="K2"/>
    </row>
    <row r="3" spans="1:11" ht="18">
      <c r="A3" s="1936"/>
      <c r="B3" s="1931"/>
      <c r="C3" s="1931"/>
      <c r="D3" s="1937"/>
      <c r="E3" s="1938" t="s">
        <v>4254</v>
      </c>
      <c r="F3"/>
      <c r="H3"/>
      <c r="I3"/>
      <c r="J3"/>
      <c r="K3"/>
    </row>
    <row r="4" spans="1:11" ht="18">
      <c r="A4" s="1939"/>
      <c r="B4" s="1940" t="s">
        <v>1860</v>
      </c>
      <c r="C4" s="1940" t="s">
        <v>1861</v>
      </c>
      <c r="D4" s="1941"/>
      <c r="E4" s="1942"/>
      <c r="F4"/>
      <c r="H4"/>
      <c r="I4"/>
      <c r="J4"/>
      <c r="K4"/>
    </row>
    <row r="5" spans="1:11" ht="18">
      <c r="A5" s="1936"/>
      <c r="B5" s="1943" t="s">
        <v>3201</v>
      </c>
      <c r="C5" s="1943" t="s">
        <v>3202</v>
      </c>
      <c r="D5" s="1944"/>
      <c r="E5" s="1945"/>
      <c r="F5"/>
      <c r="H5"/>
      <c r="I5"/>
      <c r="J5"/>
      <c r="K5"/>
    </row>
    <row r="6" spans="1:11" ht="18">
      <c r="A6" s="1936"/>
      <c r="B6" s="1943" t="s">
        <v>2688</v>
      </c>
      <c r="C6" s="1943" t="s">
        <v>2689</v>
      </c>
      <c r="D6" s="1944"/>
      <c r="E6" s="1945"/>
      <c r="F6"/>
      <c r="H6"/>
      <c r="I6"/>
      <c r="J6"/>
      <c r="K6"/>
    </row>
    <row r="7" spans="1:11" ht="18">
      <c r="A7" s="1936"/>
      <c r="B7" s="1943" t="s">
        <v>2690</v>
      </c>
      <c r="C7" s="1943" t="s">
        <v>2691</v>
      </c>
      <c r="D7" s="1944"/>
      <c r="E7" s="1946"/>
      <c r="F7"/>
      <c r="H7"/>
      <c r="I7"/>
      <c r="J7"/>
      <c r="K7"/>
    </row>
    <row r="8" spans="1:11" ht="18">
      <c r="A8" s="1936"/>
      <c r="B8" s="1943" t="s">
        <v>2816</v>
      </c>
      <c r="C8" s="1943" t="s">
        <v>2817</v>
      </c>
      <c r="D8" s="1944"/>
      <c r="E8" s="1945"/>
      <c r="F8"/>
      <c r="H8"/>
      <c r="I8"/>
      <c r="J8"/>
      <c r="K8"/>
    </row>
    <row r="9" spans="1:11" ht="18">
      <c r="A9" s="1936"/>
      <c r="B9" s="1943" t="s">
        <v>2818</v>
      </c>
      <c r="C9" s="1943" t="s">
        <v>2819</v>
      </c>
      <c r="D9" s="1944"/>
      <c r="E9" s="1945"/>
      <c r="F9"/>
      <c r="H9"/>
      <c r="I9"/>
      <c r="J9"/>
      <c r="K9"/>
    </row>
    <row r="10" spans="1:11" ht="18">
      <c r="A10" s="1936"/>
      <c r="B10" s="1943" t="s">
        <v>2605</v>
      </c>
      <c r="C10" s="1943"/>
      <c r="D10" s="1944"/>
      <c r="E10" s="1947"/>
      <c r="F10"/>
      <c r="H10"/>
      <c r="I10"/>
      <c r="J10"/>
      <c r="K10"/>
    </row>
    <row r="11" spans="1:11" ht="18">
      <c r="A11" s="1936"/>
      <c r="B11" s="1943"/>
      <c r="C11" s="1943"/>
      <c r="D11" s="1944"/>
      <c r="E11" s="1947"/>
      <c r="F11"/>
      <c r="H11"/>
      <c r="I11"/>
      <c r="J11"/>
      <c r="K11"/>
    </row>
    <row r="12" spans="1:11" ht="18">
      <c r="A12" s="1936"/>
      <c r="B12" s="1943" t="s">
        <v>2606</v>
      </c>
      <c r="C12" s="1943"/>
      <c r="D12" s="1944"/>
      <c r="E12" s="1947"/>
      <c r="F12"/>
      <c r="H12"/>
      <c r="I12"/>
      <c r="J12"/>
      <c r="K12"/>
    </row>
    <row r="13" spans="1:11" ht="18">
      <c r="A13" s="1936"/>
      <c r="B13" s="1943" t="s">
        <v>2607</v>
      </c>
      <c r="C13" s="1943"/>
      <c r="D13" s="1944"/>
      <c r="E13" s="1947"/>
      <c r="F13"/>
      <c r="H13"/>
      <c r="I13"/>
      <c r="J13"/>
      <c r="K13"/>
    </row>
    <row r="14" spans="1:11" ht="18">
      <c r="A14" s="1936"/>
      <c r="B14" s="1943"/>
      <c r="C14" s="1943"/>
      <c r="D14" s="1944"/>
      <c r="E14" s="1947"/>
      <c r="F14"/>
      <c r="H14"/>
      <c r="I14"/>
      <c r="J14"/>
      <c r="K14"/>
    </row>
    <row r="15" spans="1:11" ht="18">
      <c r="A15" s="1948" t="s">
        <v>2263</v>
      </c>
      <c r="B15" s="1949" t="s">
        <v>1940</v>
      </c>
      <c r="C15" s="1949"/>
      <c r="D15" s="1950"/>
      <c r="E15" s="1951" t="s">
        <v>1941</v>
      </c>
      <c r="F15"/>
      <c r="H15"/>
      <c r="I15"/>
      <c r="J15"/>
      <c r="K15"/>
    </row>
    <row r="16" spans="1:11" ht="18">
      <c r="A16" s="1952" t="s">
        <v>2286</v>
      </c>
      <c r="B16" s="1953" t="s">
        <v>3377</v>
      </c>
      <c r="C16" s="1953"/>
      <c r="D16" s="1953"/>
      <c r="E16" s="1954" t="s">
        <v>3378</v>
      </c>
      <c r="F16"/>
      <c r="H16"/>
      <c r="I16"/>
      <c r="J16"/>
      <c r="K16"/>
    </row>
    <row r="17" spans="1:16" ht="18">
      <c r="A17" s="1955">
        <v>1</v>
      </c>
      <c r="B17" s="1956" t="s">
        <v>338</v>
      </c>
      <c r="C17" s="1953"/>
      <c r="D17" s="1957"/>
      <c r="E17" s="1959"/>
      <c r="F17"/>
      <c r="H17"/>
      <c r="I17"/>
      <c r="J17"/>
      <c r="K17"/>
    </row>
    <row r="18" spans="1:16" ht="18">
      <c r="A18" s="1955">
        <v>2</v>
      </c>
      <c r="B18" s="1956" t="s">
        <v>339</v>
      </c>
      <c r="C18" s="1953"/>
      <c r="D18" s="1957"/>
      <c r="E18" s="1958">
        <f>+'116119'!G114</f>
        <v>401991.11999999982</v>
      </c>
      <c r="F18"/>
      <c r="H18"/>
      <c r="I18"/>
      <c r="J18"/>
      <c r="K18"/>
    </row>
    <row r="19" spans="1:16" ht="18">
      <c r="A19" s="1955">
        <v>3</v>
      </c>
      <c r="B19" s="1956" t="s">
        <v>1547</v>
      </c>
      <c r="C19" s="1953"/>
      <c r="D19" s="1957"/>
      <c r="E19" s="1959"/>
      <c r="F19"/>
      <c r="H19"/>
      <c r="I19"/>
      <c r="J19"/>
      <c r="K19"/>
    </row>
    <row r="20" spans="1:16" ht="18">
      <c r="A20" s="1955">
        <v>4</v>
      </c>
      <c r="B20" s="1956" t="s">
        <v>3908</v>
      </c>
      <c r="C20" s="1953"/>
      <c r="D20" s="1957"/>
      <c r="E20" s="1959">
        <f>'116119'!G27+'116119'!G28+'116119'!G29</f>
        <v>226882.84999999998</v>
      </c>
      <c r="F20"/>
      <c r="H20"/>
      <c r="I20"/>
      <c r="J20"/>
      <c r="K20"/>
    </row>
    <row r="21" spans="1:16" ht="18">
      <c r="A21" s="1955">
        <v>5</v>
      </c>
      <c r="B21" s="1956" t="s">
        <v>4091</v>
      </c>
      <c r="C21" s="1953"/>
      <c r="D21" s="1960"/>
      <c r="E21" s="1959">
        <v>14393</v>
      </c>
      <c r="F21"/>
      <c r="H21"/>
      <c r="I21"/>
      <c r="J21"/>
      <c r="K21"/>
    </row>
    <row r="22" spans="1:16" ht="18">
      <c r="A22" s="1955">
        <v>6</v>
      </c>
      <c r="B22" s="1956"/>
      <c r="C22" s="1953"/>
      <c r="D22" s="1960"/>
      <c r="E22" s="1959"/>
      <c r="F22"/>
      <c r="H22"/>
      <c r="I22"/>
      <c r="J22"/>
      <c r="K22"/>
    </row>
    <row r="23" spans="1:16" ht="18">
      <c r="A23" s="1955">
        <v>7</v>
      </c>
      <c r="B23" s="1956"/>
      <c r="C23" s="1953"/>
      <c r="D23" s="1960"/>
      <c r="E23" s="1959"/>
      <c r="F23"/>
      <c r="H23"/>
      <c r="I23"/>
      <c r="J23"/>
      <c r="K23"/>
    </row>
    <row r="24" spans="1:16" ht="18">
      <c r="A24" s="1955">
        <v>8</v>
      </c>
      <c r="B24" s="1956" t="s">
        <v>3909</v>
      </c>
      <c r="C24" s="1953"/>
      <c r="D24" s="1961"/>
      <c r="E24" s="1962">
        <f>+'116119'!G38</f>
        <v>265813.81</v>
      </c>
      <c r="F24"/>
      <c r="H24"/>
      <c r="I24"/>
      <c r="J24"/>
      <c r="K24"/>
      <c r="M24" s="2618"/>
      <c r="N24" s="2618"/>
    </row>
    <row r="25" spans="1:16" ht="18">
      <c r="A25" s="1955">
        <v>9</v>
      </c>
      <c r="B25" s="1956" t="s">
        <v>2820</v>
      </c>
      <c r="C25" s="1953"/>
      <c r="D25" s="1960"/>
      <c r="E25" s="1962" t="s">
        <v>2835</v>
      </c>
      <c r="F25" t="s">
        <v>2835</v>
      </c>
      <c r="H25"/>
      <c r="I25"/>
      <c r="J25"/>
      <c r="K25"/>
    </row>
    <row r="26" spans="1:16" ht="18">
      <c r="A26" s="1955">
        <v>10</v>
      </c>
      <c r="B26" s="1956" t="s">
        <v>2821</v>
      </c>
      <c r="C26" s="1953"/>
      <c r="D26" s="1960"/>
      <c r="E26" s="1959">
        <v>-280739</v>
      </c>
      <c r="F26"/>
      <c r="H26"/>
      <c r="I26"/>
      <c r="J26"/>
      <c r="K26"/>
    </row>
    <row r="27" spans="1:16" ht="18">
      <c r="A27" s="1955">
        <v>11</v>
      </c>
      <c r="B27" s="1956" t="s">
        <v>4092</v>
      </c>
      <c r="C27" s="1953"/>
      <c r="D27" s="1960"/>
      <c r="E27" s="1962">
        <v>43061</v>
      </c>
      <c r="F27"/>
      <c r="H27"/>
      <c r="I27"/>
      <c r="J27"/>
      <c r="K27"/>
    </row>
    <row r="28" spans="1:16" ht="18">
      <c r="A28" s="1955">
        <v>12</v>
      </c>
      <c r="B28" s="1956" t="s">
        <v>2697</v>
      </c>
      <c r="C28" s="1953"/>
      <c r="D28" s="1960"/>
      <c r="E28" s="1963">
        <f>-442212+1</f>
        <v>-442211</v>
      </c>
      <c r="F28"/>
      <c r="H28"/>
      <c r="I28"/>
      <c r="J28"/>
      <c r="K28"/>
      <c r="M28" s="185"/>
      <c r="N28" s="185"/>
      <c r="O28" s="2619"/>
      <c r="P28" s="1694"/>
    </row>
    <row r="29" spans="1:16" ht="18">
      <c r="A29" s="1955">
        <v>13</v>
      </c>
      <c r="B29" s="1956" t="s">
        <v>2698</v>
      </c>
      <c r="C29" s="1953"/>
      <c r="D29" s="1961"/>
      <c r="E29" s="1962">
        <v>-158582</v>
      </c>
      <c r="F29"/>
      <c r="H29"/>
      <c r="I29"/>
      <c r="J29"/>
      <c r="K29"/>
    </row>
    <row r="30" spans="1:16" ht="18">
      <c r="A30" s="1955">
        <v>14</v>
      </c>
      <c r="B30" s="1956" t="s">
        <v>4093</v>
      </c>
      <c r="C30" s="1953"/>
      <c r="D30" s="1960"/>
      <c r="E30" s="1962">
        <v>-226910</v>
      </c>
      <c r="F30"/>
      <c r="H30"/>
      <c r="I30"/>
      <c r="J30"/>
      <c r="K30"/>
    </row>
    <row r="31" spans="1:16" ht="18">
      <c r="A31" s="1955">
        <v>15</v>
      </c>
      <c r="B31" s="1956" t="s">
        <v>872</v>
      </c>
      <c r="C31" s="1953"/>
      <c r="D31" s="1960"/>
      <c r="E31" s="1962">
        <v>0</v>
      </c>
      <c r="F31"/>
      <c r="H31"/>
      <c r="I31"/>
      <c r="J31"/>
      <c r="K31"/>
    </row>
    <row r="32" spans="1:16" ht="18">
      <c r="A32" s="1955">
        <v>16</v>
      </c>
      <c r="B32" s="1956" t="s">
        <v>4090</v>
      </c>
      <c r="C32" s="1953"/>
      <c r="D32" s="1960"/>
      <c r="E32" s="2622"/>
      <c r="F32" s="942"/>
      <c r="H32"/>
      <c r="I32"/>
      <c r="J32"/>
      <c r="K32"/>
    </row>
    <row r="33" spans="1:11" ht="18">
      <c r="A33" s="1955">
        <v>17</v>
      </c>
      <c r="B33" s="1956" t="s">
        <v>2704</v>
      </c>
      <c r="C33" s="1953"/>
      <c r="D33" s="1960"/>
      <c r="E33" s="1962"/>
      <c r="F33" s="2621"/>
      <c r="H33"/>
      <c r="I33"/>
      <c r="J33"/>
      <c r="K33"/>
    </row>
    <row r="34" spans="1:11" ht="18">
      <c r="A34" s="1955">
        <v>18</v>
      </c>
      <c r="B34" s="1956" t="s">
        <v>4094</v>
      </c>
      <c r="C34" s="1953"/>
      <c r="D34" s="1960"/>
      <c r="E34" s="1959">
        <v>-102954</v>
      </c>
      <c r="F34" s="942"/>
      <c r="H34"/>
      <c r="I34"/>
      <c r="J34"/>
      <c r="K34"/>
    </row>
    <row r="35" spans="1:11" ht="18">
      <c r="A35" s="1955">
        <v>19</v>
      </c>
      <c r="B35" s="1956"/>
      <c r="C35" s="1953"/>
      <c r="D35" s="1960"/>
      <c r="E35" s="1959"/>
      <c r="F35" s="942"/>
      <c r="H35"/>
      <c r="I35"/>
      <c r="J35"/>
      <c r="K35"/>
    </row>
    <row r="36" spans="1:11" ht="18">
      <c r="A36" s="1955">
        <v>20</v>
      </c>
      <c r="B36" s="1956"/>
      <c r="C36" s="1953"/>
      <c r="D36" s="1960"/>
      <c r="E36" s="1959"/>
      <c r="F36" s="942"/>
      <c r="H36"/>
      <c r="I36"/>
      <c r="J36"/>
      <c r="K36"/>
    </row>
    <row r="37" spans="1:11" ht="18">
      <c r="A37" s="1955">
        <v>21</v>
      </c>
      <c r="B37" s="1956"/>
      <c r="C37" s="1953"/>
      <c r="D37" s="1960"/>
      <c r="E37" s="1959"/>
      <c r="F37" s="942"/>
      <c r="H37"/>
      <c r="I37"/>
      <c r="J37"/>
      <c r="K37"/>
    </row>
    <row r="38" spans="1:11" ht="18">
      <c r="A38" s="1955">
        <v>22</v>
      </c>
      <c r="B38" s="1956"/>
      <c r="C38" s="1953"/>
      <c r="D38" s="1964"/>
      <c r="E38" s="1962"/>
      <c r="F38" s="942"/>
      <c r="H38"/>
      <c r="I38"/>
      <c r="J38"/>
      <c r="K38"/>
    </row>
    <row r="39" spans="1:11" ht="18">
      <c r="A39" s="1955">
        <v>23</v>
      </c>
      <c r="B39" s="1956" t="s">
        <v>1297</v>
      </c>
      <c r="C39" s="1953"/>
      <c r="D39" s="1960"/>
      <c r="E39" s="1962">
        <f>SUM(E18:E38)</f>
        <v>-259254.2200000002</v>
      </c>
      <c r="F39" s="942"/>
      <c r="H39"/>
      <c r="I39"/>
      <c r="J39"/>
      <c r="K39"/>
    </row>
    <row r="40" spans="1:11" ht="18">
      <c r="A40" s="1955">
        <v>24</v>
      </c>
      <c r="B40" s="1956"/>
      <c r="C40" s="1953"/>
      <c r="D40" s="1960"/>
      <c r="E40" s="1959"/>
      <c r="F40" s="942"/>
      <c r="H40"/>
      <c r="I40"/>
      <c r="J40"/>
      <c r="K40"/>
    </row>
    <row r="41" spans="1:11" ht="18">
      <c r="A41" s="1955">
        <v>25</v>
      </c>
      <c r="B41" s="1956" t="s">
        <v>1298</v>
      </c>
      <c r="C41" s="1953"/>
      <c r="D41" s="1960"/>
      <c r="E41" s="1959"/>
      <c r="F41" s="942"/>
      <c r="H41"/>
      <c r="I41"/>
      <c r="J41"/>
      <c r="K41"/>
    </row>
    <row r="42" spans="1:11" ht="18">
      <c r="A42" s="1955">
        <v>26</v>
      </c>
      <c r="B42" s="1956" t="s">
        <v>1299</v>
      </c>
      <c r="C42" s="1953"/>
      <c r="D42" s="1960"/>
      <c r="E42" s="1962"/>
      <c r="F42" s="942"/>
      <c r="H42"/>
      <c r="I42"/>
      <c r="J42"/>
      <c r="K42"/>
    </row>
    <row r="43" spans="1:11" ht="18">
      <c r="A43" s="1955">
        <v>27</v>
      </c>
      <c r="B43" s="1956" t="s">
        <v>1300</v>
      </c>
      <c r="C43" s="1953"/>
      <c r="D43" s="1960"/>
      <c r="E43" s="1962">
        <v>-496093</v>
      </c>
      <c r="F43" s="942"/>
      <c r="H43"/>
      <c r="I43"/>
      <c r="J43"/>
      <c r="K43"/>
    </row>
    <row r="44" spans="1:11" ht="18">
      <c r="A44" s="1955">
        <v>28</v>
      </c>
      <c r="B44" s="1956" t="s">
        <v>1301</v>
      </c>
      <c r="C44" s="1953"/>
      <c r="D44" s="1960"/>
      <c r="E44" s="1959"/>
      <c r="F44" s="942"/>
      <c r="H44"/>
      <c r="I44"/>
      <c r="J44"/>
      <c r="K44"/>
    </row>
    <row r="45" spans="1:11" ht="18">
      <c r="A45" s="1955">
        <v>29</v>
      </c>
      <c r="B45" s="1956" t="s">
        <v>1074</v>
      </c>
      <c r="C45" s="1953"/>
      <c r="D45" s="1960"/>
      <c r="E45" s="2623"/>
      <c r="F45" s="942"/>
      <c r="H45"/>
      <c r="I45"/>
      <c r="J45"/>
      <c r="K45"/>
    </row>
    <row r="46" spans="1:11" ht="18">
      <c r="A46" s="1955">
        <v>30</v>
      </c>
      <c r="B46" s="1956" t="s">
        <v>1780</v>
      </c>
      <c r="C46" s="1953"/>
      <c r="D46" s="1960" t="s">
        <v>2835</v>
      </c>
      <c r="E46" s="1962">
        <v>0</v>
      </c>
      <c r="F46" s="2621"/>
      <c r="H46"/>
      <c r="I46"/>
      <c r="J46"/>
      <c r="K46"/>
    </row>
    <row r="47" spans="1:11" ht="18">
      <c r="A47" s="1955">
        <v>31</v>
      </c>
      <c r="B47" s="1956" t="s">
        <v>2705</v>
      </c>
      <c r="C47" s="1965"/>
      <c r="D47" s="1966"/>
      <c r="E47" s="1962"/>
      <c r="F47"/>
      <c r="H47"/>
      <c r="I47"/>
      <c r="J47"/>
      <c r="K47"/>
    </row>
    <row r="48" spans="1:11" ht="18">
      <c r="A48" s="1955">
        <v>32</v>
      </c>
      <c r="B48" s="1967"/>
      <c r="C48" s="1953"/>
      <c r="D48" s="1960"/>
      <c r="E48" s="1959"/>
      <c r="F48"/>
      <c r="H48"/>
      <c r="I48"/>
      <c r="J48"/>
      <c r="K48"/>
    </row>
    <row r="49" spans="1:11" ht="18">
      <c r="A49" s="1955">
        <v>33</v>
      </c>
      <c r="B49" s="1956"/>
      <c r="C49" s="1953"/>
      <c r="D49" s="1964"/>
      <c r="E49" s="1959"/>
      <c r="F49"/>
      <c r="H49"/>
      <c r="I49"/>
      <c r="J49"/>
      <c r="K49"/>
    </row>
    <row r="50" spans="1:11" ht="18">
      <c r="A50" s="1955">
        <v>34</v>
      </c>
      <c r="B50" s="1956" t="s">
        <v>1075</v>
      </c>
      <c r="C50" s="1953"/>
      <c r="D50" s="1960"/>
      <c r="E50" s="1959">
        <f>SUM(E43:E49)</f>
        <v>-496093</v>
      </c>
      <c r="F50"/>
      <c r="H50"/>
      <c r="I50"/>
      <c r="J50"/>
      <c r="K50"/>
    </row>
    <row r="51" spans="1:11" ht="18">
      <c r="A51" s="1955">
        <v>35</v>
      </c>
      <c r="B51" s="1956"/>
      <c r="C51" s="1953"/>
      <c r="D51" s="1960"/>
      <c r="E51" s="1959"/>
      <c r="F51"/>
      <c r="H51"/>
      <c r="I51"/>
      <c r="J51"/>
      <c r="K51"/>
    </row>
    <row r="52" spans="1:11" ht="18">
      <c r="A52" s="1955">
        <v>36</v>
      </c>
      <c r="B52" s="1956" t="s">
        <v>741</v>
      </c>
      <c r="C52" s="1953"/>
      <c r="D52" s="1960"/>
      <c r="E52" s="1959"/>
      <c r="F52"/>
      <c r="H52"/>
      <c r="I52"/>
      <c r="J52"/>
      <c r="K52"/>
    </row>
    <row r="53" spans="1:11" ht="18">
      <c r="A53" s="1955">
        <v>37</v>
      </c>
      <c r="B53" s="1956" t="s">
        <v>742</v>
      </c>
      <c r="C53" s="1953"/>
      <c r="D53" s="1960"/>
      <c r="E53" s="1959"/>
      <c r="F53"/>
      <c r="H53"/>
      <c r="I53"/>
      <c r="J53"/>
      <c r="K53"/>
    </row>
    <row r="54" spans="1:11" ht="18">
      <c r="A54" s="1955">
        <v>38</v>
      </c>
      <c r="B54" s="1956"/>
      <c r="C54" s="1953"/>
      <c r="D54" s="1960"/>
      <c r="E54" s="1959"/>
      <c r="F54"/>
      <c r="H54"/>
      <c r="I54"/>
      <c r="J54"/>
      <c r="K54"/>
    </row>
    <row r="55" spans="1:11" ht="18">
      <c r="A55" s="1955">
        <v>39</v>
      </c>
      <c r="B55" s="1956" t="s">
        <v>1101</v>
      </c>
      <c r="C55" s="1953"/>
      <c r="D55" s="1960"/>
      <c r="E55" s="1959">
        <f>101107-1</f>
        <v>101106</v>
      </c>
      <c r="F55"/>
      <c r="H55"/>
      <c r="I55"/>
      <c r="J55"/>
      <c r="K55"/>
    </row>
    <row r="56" spans="1:11" ht="18">
      <c r="A56" s="1955">
        <v>40</v>
      </c>
      <c r="B56" s="1956" t="s">
        <v>1102</v>
      </c>
      <c r="C56" s="1953"/>
      <c r="D56" s="1960"/>
      <c r="E56" s="1959">
        <v>-1203214</v>
      </c>
      <c r="F56"/>
      <c r="H56"/>
      <c r="I56"/>
      <c r="J56"/>
      <c r="K56"/>
    </row>
    <row r="57" spans="1:11" ht="18">
      <c r="A57" s="1955">
        <v>41</v>
      </c>
      <c r="B57" s="1956" t="s">
        <v>1103</v>
      </c>
      <c r="C57" s="1953"/>
      <c r="D57" s="1960"/>
      <c r="E57" s="1959"/>
      <c r="F57"/>
      <c r="H57"/>
      <c r="I57"/>
      <c r="J57"/>
      <c r="K57"/>
    </row>
    <row r="58" spans="1:11" ht="18">
      <c r="A58" s="1955">
        <v>42</v>
      </c>
      <c r="B58" s="1956" t="s">
        <v>1104</v>
      </c>
      <c r="C58" s="1953"/>
      <c r="D58" s="1960"/>
      <c r="E58" s="1959"/>
      <c r="F58"/>
      <c r="H58"/>
      <c r="I58"/>
      <c r="J58"/>
      <c r="K58"/>
    </row>
    <row r="59" spans="1:11" ht="18">
      <c r="A59" s="1955">
        <v>43</v>
      </c>
      <c r="B59" s="1956" t="s">
        <v>2621</v>
      </c>
      <c r="C59" s="1953"/>
      <c r="D59" s="1960"/>
      <c r="E59" s="1959"/>
      <c r="F59"/>
      <c r="H59"/>
      <c r="I59"/>
      <c r="J59"/>
      <c r="K59"/>
    </row>
    <row r="60" spans="1:11" ht="18.75" thickBot="1">
      <c r="A60" s="1955">
        <v>44</v>
      </c>
      <c r="B60" s="1968" t="s">
        <v>2622</v>
      </c>
      <c r="C60" s="1969"/>
      <c r="D60" s="1970"/>
      <c r="E60" s="1971"/>
      <c r="F60"/>
      <c r="H60"/>
      <c r="I60"/>
      <c r="J60"/>
      <c r="K60"/>
    </row>
    <row r="61" spans="1:11" ht="18">
      <c r="A61" s="1931" t="s">
        <v>110</v>
      </c>
      <c r="B61" s="1972"/>
      <c r="C61" s="1973"/>
      <c r="D61" s="1931"/>
      <c r="E61" s="1974"/>
      <c r="F61"/>
      <c r="H61"/>
      <c r="I61"/>
      <c r="J61"/>
      <c r="K61"/>
    </row>
    <row r="62" spans="1:11" ht="18">
      <c r="A62" s="1973" t="s">
        <v>1248</v>
      </c>
      <c r="B62" s="1931"/>
      <c r="C62" s="1973"/>
      <c r="D62" s="1973"/>
      <c r="E62" s="1975"/>
      <c r="F62"/>
      <c r="H62"/>
      <c r="I62"/>
      <c r="J62"/>
      <c r="K62"/>
    </row>
    <row r="63" spans="1:11" ht="18.75" thickBot="1">
      <c r="A63" s="185" t="str">
        <f>'Data sheet'!A53</f>
        <v>Annual Report of New York American Water Company, Inc.  (f/k/a Aqua New York of Sea Cliff)                                          Year Ended  December 31, 2013</v>
      </c>
      <c r="B63" s="1976"/>
      <c r="C63" s="1931"/>
      <c r="D63" s="1931"/>
      <c r="E63" s="1974"/>
      <c r="F63"/>
      <c r="H63"/>
      <c r="I63"/>
      <c r="J63"/>
      <c r="K63"/>
    </row>
    <row r="64" spans="1:11" ht="18">
      <c r="A64" s="1977"/>
      <c r="B64" s="1978"/>
      <c r="C64" s="1978"/>
      <c r="D64" s="1978"/>
      <c r="E64" s="1979"/>
    </row>
    <row r="65" spans="1:5" ht="18">
      <c r="A65" s="1980"/>
      <c r="B65" s="1981" t="s">
        <v>2623</v>
      </c>
      <c r="C65" s="1973"/>
      <c r="D65" s="1973"/>
      <c r="E65" s="1945" t="s">
        <v>4254</v>
      </c>
    </row>
    <row r="66" spans="1:5" ht="18">
      <c r="A66" s="1936"/>
      <c r="B66" s="1931"/>
      <c r="C66" s="1931"/>
      <c r="D66" s="1937"/>
      <c r="E66" s="1938"/>
    </row>
    <row r="67" spans="1:5" ht="18">
      <c r="A67" s="1939"/>
      <c r="B67" s="1940" t="s">
        <v>2624</v>
      </c>
      <c r="C67" s="1940" t="s">
        <v>2625</v>
      </c>
      <c r="D67" s="1941"/>
      <c r="E67" s="1942"/>
    </row>
    <row r="68" spans="1:5" ht="18">
      <c r="A68" s="1936"/>
      <c r="B68" s="1943" t="s">
        <v>3467</v>
      </c>
      <c r="C68" s="1943" t="s">
        <v>3468</v>
      </c>
      <c r="D68" s="1944"/>
      <c r="E68" s="1945"/>
    </row>
    <row r="69" spans="1:5" ht="18">
      <c r="A69" s="1936"/>
      <c r="B69" s="1943" t="s">
        <v>3854</v>
      </c>
      <c r="C69" s="1943" t="s">
        <v>1395</v>
      </c>
      <c r="D69" s="1944"/>
      <c r="E69" s="1945"/>
    </row>
    <row r="70" spans="1:5" ht="18">
      <c r="A70" s="1936"/>
      <c r="B70" s="1943" t="s">
        <v>1396</v>
      </c>
      <c r="C70" s="1943" t="s">
        <v>1397</v>
      </c>
      <c r="D70" s="1944"/>
      <c r="E70" s="1946"/>
    </row>
    <row r="71" spans="1:5" ht="18">
      <c r="A71" s="1936"/>
      <c r="B71" s="1972"/>
      <c r="C71" s="1943" t="s">
        <v>1398</v>
      </c>
      <c r="D71" s="1944"/>
      <c r="E71" s="1945"/>
    </row>
    <row r="72" spans="1:5" ht="18">
      <c r="A72" s="1936"/>
      <c r="B72" s="1943"/>
      <c r="C72" s="1943" t="s">
        <v>726</v>
      </c>
      <c r="D72" s="1944"/>
      <c r="E72" s="1945"/>
    </row>
    <row r="73" spans="1:5" ht="18">
      <c r="A73" s="1936"/>
      <c r="B73" s="1943"/>
      <c r="C73" s="1943" t="s">
        <v>727</v>
      </c>
      <c r="D73" s="1944"/>
      <c r="E73" s="1947"/>
    </row>
    <row r="74" spans="1:5" ht="18">
      <c r="A74" s="1936"/>
      <c r="B74" s="1943"/>
      <c r="C74" s="1943"/>
      <c r="D74" s="1944"/>
      <c r="E74" s="1947"/>
    </row>
    <row r="75" spans="1:5" ht="18">
      <c r="A75" s="1936"/>
      <c r="B75" s="1943"/>
      <c r="C75" s="1943"/>
      <c r="D75" s="1944"/>
      <c r="E75" s="1947"/>
    </row>
    <row r="76" spans="1:5" ht="18">
      <c r="A76" s="1936"/>
      <c r="B76" s="1943"/>
      <c r="C76" s="1943"/>
      <c r="D76" s="1944"/>
      <c r="E76" s="1947"/>
    </row>
    <row r="77" spans="1:5" ht="18">
      <c r="A77" s="1982"/>
      <c r="B77" s="1983"/>
      <c r="C77" s="1956"/>
      <c r="D77" s="1984"/>
      <c r="E77" s="1985"/>
    </row>
    <row r="78" spans="1:5" ht="18">
      <c r="A78" s="1986" t="s">
        <v>2263</v>
      </c>
      <c r="B78" s="1987" t="s">
        <v>1048</v>
      </c>
      <c r="C78" s="1988"/>
      <c r="D78" s="1989"/>
      <c r="E78" s="1990" t="s">
        <v>1941</v>
      </c>
    </row>
    <row r="79" spans="1:5" ht="18">
      <c r="A79" s="1952" t="s">
        <v>2286</v>
      </c>
      <c r="B79" s="1953" t="s">
        <v>3377</v>
      </c>
      <c r="C79" s="1953"/>
      <c r="D79" s="1953"/>
      <c r="E79" s="1954" t="s">
        <v>3378</v>
      </c>
    </row>
    <row r="80" spans="1:5" ht="18">
      <c r="A80" s="1955">
        <v>45</v>
      </c>
      <c r="B80" s="1953" t="s">
        <v>3377</v>
      </c>
      <c r="C80" s="1953"/>
      <c r="D80" s="1957"/>
      <c r="E80" s="1958"/>
    </row>
    <row r="81" spans="1:5" ht="18">
      <c r="A81" s="1955">
        <v>46</v>
      </c>
      <c r="B81" s="1956" t="s">
        <v>1049</v>
      </c>
      <c r="C81" s="1953"/>
      <c r="D81" s="1957"/>
      <c r="E81" s="1959"/>
    </row>
    <row r="82" spans="1:5" ht="18">
      <c r="A82" s="1955">
        <v>47</v>
      </c>
      <c r="B82" s="1956" t="s">
        <v>424</v>
      </c>
      <c r="C82" s="1953"/>
      <c r="D82" s="1957"/>
      <c r="E82" s="1959"/>
    </row>
    <row r="83" spans="1:5" ht="18">
      <c r="A83" s="1955">
        <v>48</v>
      </c>
      <c r="B83" s="1956"/>
      <c r="C83" s="1953"/>
      <c r="D83" s="1957"/>
      <c r="E83" s="1959"/>
    </row>
    <row r="84" spans="1:5" ht="18">
      <c r="A84" s="1955">
        <v>49</v>
      </c>
      <c r="B84" s="1956" t="s">
        <v>968</v>
      </c>
      <c r="C84" s="1953"/>
      <c r="D84" s="1960"/>
      <c r="E84" s="1959"/>
    </row>
    <row r="85" spans="1:5" ht="18">
      <c r="A85" s="1955">
        <v>50</v>
      </c>
      <c r="B85" s="1956" t="s">
        <v>969</v>
      </c>
      <c r="C85" s="1953"/>
      <c r="D85" s="1960"/>
      <c r="E85" s="1959"/>
    </row>
    <row r="86" spans="1:5" ht="18">
      <c r="A86" s="1955">
        <v>51</v>
      </c>
      <c r="B86" s="1956" t="s">
        <v>970</v>
      </c>
      <c r="C86" s="1953"/>
      <c r="D86" s="1960"/>
      <c r="E86" s="1959"/>
    </row>
    <row r="87" spans="1:5" ht="18">
      <c r="A87" s="1955">
        <v>52</v>
      </c>
      <c r="B87" s="1956" t="s">
        <v>971</v>
      </c>
      <c r="C87" s="1953"/>
      <c r="D87" s="1960"/>
      <c r="E87" s="1959"/>
    </row>
    <row r="88" spans="1:5" ht="18">
      <c r="A88" s="1955">
        <v>53</v>
      </c>
      <c r="B88" s="1956"/>
      <c r="C88" s="1953"/>
      <c r="D88" s="1960"/>
      <c r="E88" s="1959"/>
    </row>
    <row r="89" spans="1:5" ht="18">
      <c r="A89" s="1955">
        <v>54</v>
      </c>
      <c r="B89" s="1956"/>
      <c r="C89" s="1953"/>
      <c r="D89" s="1960"/>
      <c r="E89" s="1959"/>
    </row>
    <row r="90" spans="1:5" ht="18">
      <c r="A90" s="1955">
        <v>55</v>
      </c>
      <c r="B90" s="1956" t="s">
        <v>972</v>
      </c>
      <c r="C90" s="1953"/>
      <c r="D90" s="1960"/>
      <c r="E90" s="1959">
        <f>E50+SUM(E51:E60)+SUM(E80:E88)</f>
        <v>-1598201</v>
      </c>
    </row>
    <row r="91" spans="1:5" ht="18">
      <c r="A91" s="1955">
        <v>56</v>
      </c>
      <c r="B91" s="1956" t="s">
        <v>580</v>
      </c>
      <c r="C91" s="1953"/>
      <c r="D91" s="1960"/>
      <c r="E91" s="1959"/>
    </row>
    <row r="92" spans="1:5" ht="18">
      <c r="A92" s="1955">
        <v>57</v>
      </c>
      <c r="B92" s="1956"/>
      <c r="C92" s="1953"/>
      <c r="D92" s="1960"/>
      <c r="E92" s="1959"/>
    </row>
    <row r="93" spans="1:5" ht="18">
      <c r="A93" s="1955">
        <v>58</v>
      </c>
      <c r="B93" s="1956" t="s">
        <v>581</v>
      </c>
      <c r="C93" s="1953"/>
      <c r="D93" s="1960"/>
      <c r="E93" s="1959"/>
    </row>
    <row r="94" spans="1:5" ht="18">
      <c r="A94" s="1955">
        <v>59</v>
      </c>
      <c r="B94" s="1956" t="s">
        <v>582</v>
      </c>
      <c r="C94" s="1953"/>
      <c r="D94" s="1960"/>
      <c r="E94" s="1959"/>
    </row>
    <row r="95" spans="1:5" ht="18">
      <c r="A95" s="1955">
        <v>60</v>
      </c>
      <c r="B95" s="1956" t="s">
        <v>583</v>
      </c>
      <c r="C95" s="1953"/>
      <c r="D95" s="1960"/>
      <c r="E95" s="1959">
        <v>558332</v>
      </c>
    </row>
    <row r="96" spans="1:5" ht="18">
      <c r="A96" s="1955">
        <v>61</v>
      </c>
      <c r="B96" s="1956" t="s">
        <v>584</v>
      </c>
      <c r="C96" s="1953"/>
      <c r="D96" s="1960"/>
      <c r="E96" s="1959"/>
    </row>
    <row r="97" spans="1:10" ht="18">
      <c r="A97" s="1955">
        <v>62</v>
      </c>
      <c r="B97" s="1956" t="s">
        <v>585</v>
      </c>
      <c r="C97" s="1953"/>
      <c r="D97" s="1960"/>
      <c r="E97" s="1959"/>
    </row>
    <row r="98" spans="1:10" ht="18">
      <c r="A98" s="1955">
        <v>63</v>
      </c>
      <c r="B98" s="1956" t="s">
        <v>2705</v>
      </c>
      <c r="C98" s="1953"/>
      <c r="D98" s="1960"/>
      <c r="E98" s="1959"/>
    </row>
    <row r="99" spans="1:10" ht="18">
      <c r="A99" s="1955">
        <v>64</v>
      </c>
      <c r="B99" s="1956" t="s">
        <v>4244</v>
      </c>
      <c r="C99" s="1953"/>
      <c r="D99" s="1960"/>
      <c r="E99" s="1959">
        <v>1500000</v>
      </c>
    </row>
    <row r="100" spans="1:10" ht="18">
      <c r="A100" s="1955">
        <v>65</v>
      </c>
      <c r="B100" s="1956" t="s">
        <v>586</v>
      </c>
      <c r="C100" s="1953"/>
      <c r="D100" s="1960"/>
      <c r="E100" s="1959"/>
    </row>
    <row r="101" spans="1:10" ht="18">
      <c r="A101" s="1955">
        <v>66</v>
      </c>
      <c r="B101" s="1956" t="s">
        <v>1285</v>
      </c>
      <c r="C101" s="1953"/>
      <c r="D101" s="1960"/>
      <c r="E101" s="1959"/>
    </row>
    <row r="102" spans="1:10" ht="18">
      <c r="A102" s="1955">
        <v>67</v>
      </c>
      <c r="B102" s="1956" t="s">
        <v>1665</v>
      </c>
      <c r="C102" s="1953"/>
      <c r="D102" s="1960"/>
      <c r="E102" s="1959">
        <v>0</v>
      </c>
      <c r="F102" s="2617" t="s">
        <v>2835</v>
      </c>
    </row>
    <row r="103" spans="1:10" ht="18">
      <c r="A103" s="1955">
        <v>68</v>
      </c>
      <c r="B103" s="1956"/>
      <c r="C103" s="1953"/>
      <c r="D103" s="1960"/>
      <c r="E103" s="1959" t="s">
        <v>2835</v>
      </c>
    </row>
    <row r="104" spans="1:10" ht="18">
      <c r="A104" s="1955">
        <v>69</v>
      </c>
      <c r="B104" s="1956" t="s">
        <v>2787</v>
      </c>
      <c r="C104" s="1953"/>
      <c r="D104" s="1960"/>
      <c r="E104" s="1959">
        <f>SUM(E95:E103)</f>
        <v>2058332</v>
      </c>
    </row>
    <row r="105" spans="1:10" ht="18">
      <c r="A105" s="1955">
        <v>70</v>
      </c>
      <c r="B105" s="1956"/>
      <c r="C105" s="1953"/>
      <c r="D105" s="1960"/>
      <c r="E105" s="1959"/>
    </row>
    <row r="106" spans="1:10" ht="18">
      <c r="A106" s="1955">
        <v>71</v>
      </c>
      <c r="B106" s="1956" t="s">
        <v>2788</v>
      </c>
      <c r="C106" s="1953"/>
      <c r="D106" s="1960"/>
      <c r="E106" s="1959"/>
    </row>
    <row r="107" spans="1:10" ht="18">
      <c r="A107" s="1955">
        <v>72</v>
      </c>
      <c r="B107" s="1956" t="s">
        <v>2789</v>
      </c>
      <c r="C107" s="1953"/>
      <c r="D107" s="1960"/>
      <c r="E107" s="1959"/>
    </row>
    <row r="108" spans="1:10" ht="18">
      <c r="A108" s="1955">
        <v>73</v>
      </c>
      <c r="B108" s="1956" t="s">
        <v>584</v>
      </c>
      <c r="C108" s="1953"/>
      <c r="D108" s="1960"/>
      <c r="E108" s="1959"/>
    </row>
    <row r="109" spans="1:10" ht="18">
      <c r="A109" s="1955">
        <v>74</v>
      </c>
      <c r="B109" s="1956" t="s">
        <v>585</v>
      </c>
      <c r="C109" s="1953"/>
      <c r="D109" s="1960"/>
      <c r="E109" s="1959"/>
    </row>
    <row r="110" spans="1:10" ht="18">
      <c r="A110" s="1955">
        <v>75</v>
      </c>
      <c r="B110" s="1956" t="s">
        <v>2705</v>
      </c>
      <c r="C110" s="1953"/>
      <c r="D110" s="1960"/>
      <c r="E110" s="1959"/>
    </row>
    <row r="111" spans="1:10" ht="18">
      <c r="A111" s="1955">
        <v>76</v>
      </c>
      <c r="B111" s="1956"/>
      <c r="C111" s="1953"/>
      <c r="D111" s="1960"/>
      <c r="E111" s="1959">
        <v>0</v>
      </c>
      <c r="J111" s="2620"/>
    </row>
    <row r="112" spans="1:10" ht="18">
      <c r="A112" s="1955">
        <v>77</v>
      </c>
      <c r="B112" s="1956" t="s">
        <v>588</v>
      </c>
      <c r="C112" s="1953"/>
      <c r="D112" s="1960"/>
      <c r="E112" s="1959"/>
    </row>
    <row r="113" spans="1:7" ht="18">
      <c r="A113" s="1955">
        <v>78</v>
      </c>
      <c r="B113" s="1956"/>
      <c r="C113" s="1953"/>
      <c r="D113" s="1960"/>
      <c r="E113" s="1959"/>
    </row>
    <row r="114" spans="1:7" ht="18">
      <c r="A114" s="1955">
        <v>79</v>
      </c>
      <c r="B114" s="1956" t="s">
        <v>589</v>
      </c>
      <c r="C114" s="1953"/>
      <c r="D114" s="1960"/>
      <c r="E114" s="1959"/>
    </row>
    <row r="115" spans="1:7" ht="18">
      <c r="A115" s="1955">
        <v>80</v>
      </c>
      <c r="B115" s="1956" t="s">
        <v>4230</v>
      </c>
      <c r="C115" s="1953"/>
      <c r="D115" s="1960"/>
      <c r="E115" s="1959">
        <v>-266981</v>
      </c>
    </row>
    <row r="116" spans="1:7" ht="18">
      <c r="A116" s="1955"/>
      <c r="B116" s="1956"/>
      <c r="C116" s="1953"/>
      <c r="D116" s="1960"/>
      <c r="E116" s="1959"/>
    </row>
    <row r="117" spans="1:7" ht="18">
      <c r="A117" s="1955">
        <v>81</v>
      </c>
      <c r="B117" s="1956" t="s">
        <v>608</v>
      </c>
      <c r="C117" s="1953"/>
      <c r="D117" s="1960"/>
      <c r="E117" s="1959">
        <f>SUM(E103:E115)</f>
        <v>1791351</v>
      </c>
    </row>
    <row r="118" spans="1:7" ht="18">
      <c r="A118" s="1955">
        <v>82</v>
      </c>
      <c r="B118" s="1956" t="s">
        <v>609</v>
      </c>
      <c r="C118" s="1953"/>
      <c r="D118" s="1960"/>
      <c r="E118" s="1959"/>
    </row>
    <row r="119" spans="1:7" ht="18">
      <c r="A119" s="1955">
        <v>83</v>
      </c>
      <c r="B119" s="1956"/>
      <c r="C119" s="1953"/>
      <c r="D119" s="1960"/>
      <c r="E119" s="1959"/>
    </row>
    <row r="120" spans="1:7" ht="18">
      <c r="A120" s="1955">
        <v>84</v>
      </c>
      <c r="B120" s="1956" t="s">
        <v>610</v>
      </c>
      <c r="C120" s="1953"/>
      <c r="D120" s="1960"/>
      <c r="E120" s="1962">
        <f>E39+E90+E117</f>
        <v>-66104.220000000205</v>
      </c>
    </row>
    <row r="121" spans="1:7" ht="18">
      <c r="A121" s="1955">
        <v>85</v>
      </c>
      <c r="B121" s="1956" t="s">
        <v>611</v>
      </c>
      <c r="C121" s="1953"/>
      <c r="D121" s="1960"/>
      <c r="E121" s="1959"/>
    </row>
    <row r="122" spans="1:7" ht="18">
      <c r="A122" s="1955">
        <v>86</v>
      </c>
      <c r="B122" s="1956" t="s">
        <v>521</v>
      </c>
      <c r="C122" s="1953"/>
      <c r="D122" s="1960"/>
      <c r="E122" s="1959">
        <f>+'114115'!E23</f>
        <v>74428</v>
      </c>
    </row>
    <row r="123" spans="1:7" ht="18">
      <c r="A123" s="1955">
        <v>87</v>
      </c>
      <c r="B123" s="1956" t="s">
        <v>2835</v>
      </c>
      <c r="C123" s="1953"/>
      <c r="D123" s="1960"/>
      <c r="E123" s="1959"/>
    </row>
    <row r="124" spans="1:7" ht="18.75" thickBot="1">
      <c r="A124" s="1955">
        <v>88</v>
      </c>
      <c r="B124" s="1968" t="s">
        <v>522</v>
      </c>
      <c r="C124" s="1969"/>
      <c r="D124" s="1970"/>
      <c r="E124" s="2387">
        <f>E120+E122</f>
        <v>8323.7799999997951</v>
      </c>
      <c r="F124" s="1900"/>
      <c r="G124" s="1038"/>
    </row>
    <row r="125" spans="1:7" ht="18">
      <c r="A125" s="1931"/>
      <c r="B125" s="1972"/>
      <c r="C125" s="1973"/>
      <c r="D125" s="1931"/>
      <c r="E125" s="1931" t="s">
        <v>110</v>
      </c>
      <c r="F125" s="559"/>
      <c r="G125" s="2624"/>
    </row>
    <row r="126" spans="1:7" ht="18">
      <c r="A126" s="1973" t="s">
        <v>1247</v>
      </c>
      <c r="B126" s="1931"/>
      <c r="C126" s="1973"/>
      <c r="D126" s="1973"/>
      <c r="E126" s="1975"/>
    </row>
    <row r="127" spans="1:7" ht="18">
      <c r="A127" s="1944"/>
      <c r="B127" s="1973"/>
      <c r="C127" s="1931"/>
      <c r="D127" s="1931"/>
      <c r="E127" s="1974"/>
    </row>
    <row r="128" spans="1:7">
      <c r="A128" s="11"/>
      <c r="B128" s="131"/>
      <c r="C128" s="149"/>
      <c r="D128" s="149"/>
      <c r="E128" s="178"/>
    </row>
    <row r="129" spans="1:5">
      <c r="A129" s="11"/>
      <c r="B129" s="131"/>
      <c r="C129" s="149"/>
      <c r="D129" s="149"/>
      <c r="E129" s="178"/>
    </row>
    <row r="130" spans="1:5">
      <c r="A130" s="11"/>
      <c r="B130" s="131"/>
      <c r="C130" s="149"/>
      <c r="D130" s="149"/>
      <c r="E130" s="178"/>
    </row>
    <row r="131" spans="1:5">
      <c r="A131" s="11"/>
      <c r="B131" s="131"/>
      <c r="C131" s="149"/>
      <c r="D131" s="149"/>
      <c r="E131" s="178"/>
    </row>
    <row r="132" spans="1:5">
      <c r="A132" s="11"/>
      <c r="B132" s="131"/>
      <c r="C132" s="149"/>
      <c r="D132" s="149"/>
      <c r="E132" s="178"/>
    </row>
    <row r="133" spans="1:5">
      <c r="A133" s="149"/>
      <c r="B133" s="131"/>
      <c r="C133" s="149"/>
      <c r="D133" s="149"/>
      <c r="E133" s="178"/>
    </row>
    <row r="134" spans="1:5">
      <c r="A134" s="149"/>
      <c r="B134" s="149"/>
      <c r="C134" s="149"/>
      <c r="D134" s="149"/>
      <c r="E134" s="178"/>
    </row>
    <row r="135" spans="1:5">
      <c r="A135" s="149"/>
      <c r="B135" s="149"/>
      <c r="C135" s="149"/>
      <c r="D135" s="149"/>
      <c r="E135" s="178"/>
    </row>
    <row r="136" spans="1:5">
      <c r="A136" s="149"/>
      <c r="B136" s="149"/>
      <c r="C136" s="149"/>
      <c r="D136" s="149"/>
      <c r="E136" s="178"/>
    </row>
    <row r="137" spans="1:5">
      <c r="A137" s="149"/>
      <c r="B137" s="149"/>
      <c r="C137" s="149"/>
      <c r="D137" s="149"/>
      <c r="E137" s="178"/>
    </row>
    <row r="138" spans="1:5">
      <c r="A138" s="149"/>
      <c r="B138" s="149"/>
      <c r="C138" s="149"/>
      <c r="D138" s="149"/>
      <c r="E138" s="178"/>
    </row>
    <row r="139" spans="1:5">
      <c r="A139" s="149"/>
      <c r="B139" s="149"/>
      <c r="C139" s="149"/>
      <c r="D139" s="149"/>
      <c r="E139" s="178"/>
    </row>
    <row r="140" spans="1:5">
      <c r="A140" s="149"/>
      <c r="B140" s="149"/>
      <c r="C140" s="149"/>
      <c r="D140" s="149"/>
      <c r="E140" s="178"/>
    </row>
    <row r="141" spans="1:5">
      <c r="B141" s="149"/>
    </row>
  </sheetData>
  <customSheetViews>
    <customSheetView guid="{60A1409A-66AA-463E-93B8-ECD35AF44482}" scale="75" colorId="22">
      <selection activeCell="E103" sqref="E103"/>
      <rowBreaks count="1" manualBreakCount="1">
        <brk id="62" max="4" man="1"/>
      </rowBreaks>
      <pageMargins left="0.4" right="0.4" top="0.3" bottom="0.3" header="0" footer="0"/>
      <printOptions horizontalCentered="1" verticalCentered="1"/>
      <pageSetup scale="60" fitToWidth="2" orientation="portrait" r:id="rId1"/>
      <headerFooter alignWithMargins="0"/>
    </customSheetView>
    <customSheetView guid="{DF531E20-5321-459E-ADC3-AB7A1AE91EEB}" scale="75" colorId="22" showPageBreaks="1" printArea="1">
      <selection activeCell="E103" sqref="E103"/>
      <rowBreaks count="1" manualBreakCount="1">
        <brk id="62" max="4" man="1"/>
      </rowBreaks>
      <pageMargins left="0.4" right="0.4" top="0.3" bottom="0.3" header="0" footer="0"/>
      <printOptions horizontalCentered="1" verticalCentered="1"/>
      <pageSetup scale="60" fitToWidth="2" orientation="portrait" r:id="rId2"/>
      <headerFooter alignWithMargins="0"/>
    </customSheetView>
    <customSheetView guid="{D9BAA3C6-1D9B-487C-B947-51E67F089DA8}" scale="75" colorId="22" topLeftCell="A40">
      <selection activeCell="E43" sqref="E43"/>
      <rowBreaks count="1" manualBreakCount="1">
        <brk id="62" max="4" man="1"/>
      </rowBreaks>
      <pageMargins left="0.24" right="0.23" top="0.3" bottom="0.3" header="0" footer="0"/>
      <printOptions horizontalCentered="1" verticalCentered="1"/>
      <pageSetup scale="66" fitToHeight="2" orientation="portrait" r:id="rId3"/>
      <headerFooter alignWithMargins="0"/>
    </customSheetView>
    <customSheetView guid="{FE043F0F-666D-484B-8A7C-7EC2529158CA}" scale="75" colorId="22" showPageBreaks="1" printArea="1">
      <selection activeCell="E2" sqref="E2"/>
      <rowBreaks count="1" manualBreakCount="1">
        <brk id="62" max="4" man="1"/>
      </rowBreaks>
      <pageMargins left="0.24" right="0.23" top="0.3" bottom="0.3" header="0" footer="0"/>
      <printOptions horizontalCentered="1" verticalCentered="1"/>
      <pageSetup scale="66" fitToHeight="2" orientation="portrait" r:id="rId4"/>
      <headerFooter alignWithMargins="0"/>
    </customSheetView>
  </customSheetViews>
  <phoneticPr fontId="0" type="noConversion"/>
  <printOptions horizontalCentered="1" verticalCentered="1"/>
  <pageMargins left="0.24" right="0.23" top="0.3" bottom="0.3" header="0" footer="0"/>
  <pageSetup scale="66" fitToHeight="2" orientation="portrait" r:id="rId5"/>
  <headerFooter alignWithMargins="0"/>
  <rowBreaks count="1" manualBreakCount="1">
    <brk id="62" max="4" man="1"/>
  </rowBreaks>
  <customProperties>
    <customPr name="_pios_id" r:id="rId6"/>
  </customProperties>
</worksheet>
</file>

<file path=xl/worksheets/sheet18.xml><?xml version="1.0" encoding="utf-8"?>
<worksheet xmlns="http://schemas.openxmlformats.org/spreadsheetml/2006/main" xmlns:r="http://schemas.openxmlformats.org/officeDocument/2006/relationships">
  <sheetPr transitionEvaluation="1" codeName="Sheet17"/>
  <dimension ref="A1:G152"/>
  <sheetViews>
    <sheetView defaultGridColor="0" colorId="22" zoomScale="87" zoomScaleNormal="87" workbookViewId="0"/>
  </sheetViews>
  <sheetFormatPr defaultColWidth="9.77734375" defaultRowHeight="15"/>
  <cols>
    <col min="1" max="1" width="4.77734375" customWidth="1"/>
    <col min="2" max="2" width="43.77734375" customWidth="1"/>
    <col min="3" max="3" width="9.33203125" customWidth="1"/>
    <col min="4" max="4" width="3.77734375" customWidth="1"/>
    <col min="5" max="5" width="13.77734375" customWidth="1"/>
    <col min="6" max="6" width="15.77734375" customWidth="1"/>
    <col min="7" max="7" width="33.5546875" customWidth="1"/>
  </cols>
  <sheetData>
    <row r="1" spans="1:7" ht="15.75" thickBot="1">
      <c r="A1" t="str">
        <f>'Data sheet'!A53</f>
        <v>Annual Report of New York American Water Company, Inc.  (f/k/a Aqua New York of Sea Cliff)                                          Year Ended  December 31, 2013</v>
      </c>
    </row>
    <row r="2" spans="1:7">
      <c r="A2" s="127"/>
      <c r="B2" s="128"/>
      <c r="C2" s="128"/>
      <c r="D2" s="128"/>
      <c r="E2" s="128"/>
      <c r="F2" s="128"/>
      <c r="G2" s="129"/>
    </row>
    <row r="3" spans="1:7" ht="15.75">
      <c r="A3" s="130" t="s">
        <v>525</v>
      </c>
      <c r="B3" s="131"/>
      <c r="C3" s="131"/>
      <c r="D3" s="131"/>
      <c r="E3" s="131"/>
      <c r="F3" s="131"/>
      <c r="G3" s="132"/>
    </row>
    <row r="4" spans="1:7">
      <c r="A4" s="141"/>
      <c r="B4" s="147"/>
      <c r="C4" s="327"/>
      <c r="D4" s="147"/>
      <c r="E4" s="147"/>
      <c r="F4" s="103"/>
      <c r="G4" s="255"/>
    </row>
    <row r="5" spans="1:7">
      <c r="A5" s="137"/>
      <c r="B5" s="163" t="s">
        <v>3558</v>
      </c>
      <c r="C5" s="131"/>
      <c r="D5" s="163" t="s">
        <v>3936</v>
      </c>
      <c r="E5" s="11"/>
      <c r="F5" s="131"/>
      <c r="G5" s="132"/>
    </row>
    <row r="6" spans="1:7">
      <c r="A6" s="137"/>
      <c r="B6" s="163" t="s">
        <v>3937</v>
      </c>
      <c r="C6" s="131"/>
      <c r="D6" s="163" t="s">
        <v>3938</v>
      </c>
      <c r="E6" s="11"/>
      <c r="F6" s="131"/>
      <c r="G6" s="132"/>
    </row>
    <row r="7" spans="1:7">
      <c r="A7" s="137"/>
      <c r="B7" s="163" t="s">
        <v>2495</v>
      </c>
      <c r="C7" s="131"/>
      <c r="D7" s="163" t="s">
        <v>2496</v>
      </c>
      <c r="E7" s="11"/>
      <c r="F7" s="131"/>
      <c r="G7" s="132"/>
    </row>
    <row r="8" spans="1:7">
      <c r="A8" s="137"/>
      <c r="B8" s="163" t="s">
        <v>2908</v>
      </c>
      <c r="C8" s="131"/>
      <c r="D8" s="163" t="s">
        <v>2909</v>
      </c>
      <c r="E8" s="11"/>
      <c r="F8" s="131"/>
      <c r="G8" s="299"/>
    </row>
    <row r="9" spans="1:7">
      <c r="A9" s="137"/>
      <c r="B9" s="163" t="s">
        <v>2418</v>
      </c>
      <c r="C9" s="131"/>
      <c r="D9" s="163" t="s">
        <v>1287</v>
      </c>
      <c r="E9" s="11"/>
      <c r="F9" s="184"/>
      <c r="G9" s="132"/>
    </row>
    <row r="10" spans="1:7">
      <c r="A10" s="137"/>
      <c r="B10" s="163" t="s">
        <v>3214</v>
      </c>
      <c r="C10" s="131"/>
      <c r="D10" s="163" t="s">
        <v>3215</v>
      </c>
      <c r="E10" s="11"/>
      <c r="F10" s="184"/>
      <c r="G10" s="132"/>
    </row>
    <row r="11" spans="1:7">
      <c r="A11" s="137"/>
      <c r="B11" s="163" t="s">
        <v>3216</v>
      </c>
      <c r="C11" s="131"/>
      <c r="D11" s="163" t="s">
        <v>3217</v>
      </c>
      <c r="E11" s="11"/>
      <c r="F11" s="131"/>
      <c r="G11" s="282"/>
    </row>
    <row r="12" spans="1:7">
      <c r="A12" s="137"/>
      <c r="B12" s="163" t="s">
        <v>3218</v>
      </c>
      <c r="C12" s="131"/>
      <c r="D12" s="163" t="s">
        <v>1658</v>
      </c>
      <c r="E12" s="11"/>
      <c r="F12" s="184"/>
      <c r="G12" s="282"/>
    </row>
    <row r="13" spans="1:7">
      <c r="A13" s="137"/>
      <c r="B13" s="163" t="s">
        <v>1659</v>
      </c>
      <c r="C13" s="131"/>
      <c r="D13" s="163" t="s">
        <v>1660</v>
      </c>
      <c r="E13" s="11"/>
      <c r="F13" s="184"/>
      <c r="G13" s="282"/>
    </row>
    <row r="14" spans="1:7">
      <c r="A14" s="137"/>
      <c r="B14" s="163" t="s">
        <v>3039</v>
      </c>
      <c r="C14" s="131"/>
      <c r="D14" s="163" t="s">
        <v>3040</v>
      </c>
      <c r="E14" s="11"/>
      <c r="F14" s="11"/>
      <c r="G14" s="282"/>
    </row>
    <row r="15" spans="1:7">
      <c r="A15" s="137"/>
      <c r="B15" s="163" t="s">
        <v>3041</v>
      </c>
      <c r="C15" s="131"/>
      <c r="D15" s="163" t="s">
        <v>825</v>
      </c>
      <c r="E15" s="11"/>
      <c r="F15" s="11"/>
      <c r="G15" s="282"/>
    </row>
    <row r="16" spans="1:7">
      <c r="A16" s="137"/>
      <c r="B16" s="163" t="s">
        <v>826</v>
      </c>
      <c r="C16" s="131"/>
      <c r="D16" s="163" t="s">
        <v>827</v>
      </c>
      <c r="E16" s="131"/>
      <c r="F16" s="11"/>
      <c r="G16" s="132"/>
    </row>
    <row r="17" spans="1:7">
      <c r="A17" s="137"/>
      <c r="B17" s="163" t="s">
        <v>3252</v>
      </c>
      <c r="C17" s="131"/>
      <c r="D17" s="163"/>
      <c r="E17" s="11"/>
      <c r="F17" s="131"/>
      <c r="G17" s="132"/>
    </row>
    <row r="18" spans="1:7">
      <c r="A18" s="137"/>
      <c r="B18" s="163" t="s">
        <v>1931</v>
      </c>
      <c r="C18" s="131"/>
      <c r="D18" s="163"/>
      <c r="E18" s="11"/>
      <c r="F18" s="131"/>
      <c r="G18" s="132"/>
    </row>
    <row r="19" spans="1:7">
      <c r="A19" s="137"/>
      <c r="B19" s="163" t="s">
        <v>1932</v>
      </c>
      <c r="C19" s="131"/>
      <c r="D19" s="163"/>
      <c r="E19" s="11"/>
      <c r="F19" s="131"/>
      <c r="G19" s="132"/>
    </row>
    <row r="20" spans="1:7">
      <c r="A20" s="137"/>
      <c r="B20" s="163" t="s">
        <v>3195</v>
      </c>
      <c r="C20" s="131"/>
      <c r="D20" s="163"/>
      <c r="E20" s="11"/>
      <c r="F20" s="131"/>
      <c r="G20" s="132"/>
    </row>
    <row r="21" spans="1:7">
      <c r="A21" s="141"/>
      <c r="B21" s="858" t="s">
        <v>3196</v>
      </c>
      <c r="C21" s="134"/>
      <c r="D21" s="858"/>
      <c r="E21" s="134"/>
      <c r="F21" s="134"/>
      <c r="G21" s="135"/>
    </row>
    <row r="22" spans="1:7">
      <c r="A22" s="137"/>
      <c r="B22" s="131"/>
      <c r="C22" s="131"/>
      <c r="D22" s="131"/>
      <c r="E22" s="149"/>
      <c r="F22" s="178"/>
      <c r="G22" s="179"/>
    </row>
    <row r="23" spans="1:7">
      <c r="A23" s="137"/>
      <c r="B23" s="2470" t="s">
        <v>27</v>
      </c>
      <c r="C23" s="131"/>
      <c r="D23" s="131"/>
      <c r="E23" s="149"/>
      <c r="F23" s="178"/>
      <c r="G23" s="179"/>
    </row>
    <row r="24" spans="1:7">
      <c r="A24" s="137"/>
      <c r="B24" s="131"/>
      <c r="C24" s="131"/>
      <c r="D24" s="131"/>
      <c r="E24" s="149"/>
      <c r="F24" s="178"/>
      <c r="G24" s="179"/>
    </row>
    <row r="25" spans="1:7">
      <c r="A25" s="137"/>
      <c r="B25" s="149"/>
      <c r="C25" s="131"/>
      <c r="D25" s="131"/>
      <c r="E25" s="149"/>
      <c r="F25" s="178"/>
      <c r="G25" s="179"/>
    </row>
    <row r="26" spans="1:7">
      <c r="A26" s="137"/>
      <c r="B26" s="131"/>
      <c r="C26" s="131"/>
      <c r="D26" s="131"/>
      <c r="E26" s="149"/>
      <c r="F26" s="178"/>
      <c r="G26" s="179"/>
    </row>
    <row r="27" spans="1:7">
      <c r="A27" s="137"/>
      <c r="B27" s="131"/>
      <c r="C27" s="131"/>
      <c r="D27" s="131"/>
      <c r="E27" s="149"/>
      <c r="F27" s="178"/>
      <c r="G27" s="179"/>
    </row>
    <row r="28" spans="1:7">
      <c r="A28" s="137"/>
      <c r="B28" s="131"/>
      <c r="C28" s="131"/>
      <c r="D28" s="131"/>
      <c r="E28" s="149"/>
      <c r="F28" s="178"/>
      <c r="G28" s="179"/>
    </row>
    <row r="29" spans="1:7">
      <c r="A29" s="137"/>
      <c r="B29" s="131"/>
      <c r="C29" s="131"/>
      <c r="D29" s="131"/>
      <c r="E29" s="149"/>
      <c r="F29" s="178"/>
      <c r="G29" s="179"/>
    </row>
    <row r="30" spans="1:7">
      <c r="A30" s="137"/>
      <c r="B30" s="131"/>
      <c r="C30" s="131"/>
      <c r="D30" s="131"/>
      <c r="E30" s="149"/>
      <c r="F30" s="178"/>
      <c r="G30" s="179"/>
    </row>
    <row r="31" spans="1:7">
      <c r="A31" s="137"/>
      <c r="B31" s="131"/>
      <c r="C31" s="131"/>
      <c r="D31" s="131"/>
      <c r="E31" s="149"/>
      <c r="F31" s="178"/>
      <c r="G31" s="179"/>
    </row>
    <row r="32" spans="1:7">
      <c r="A32" s="137"/>
      <c r="B32" s="131"/>
      <c r="C32" s="131"/>
      <c r="D32" s="131"/>
      <c r="E32" s="149"/>
      <c r="F32" s="178"/>
      <c r="G32" s="179"/>
    </row>
    <row r="33" spans="1:7">
      <c r="A33" s="137"/>
      <c r="B33" s="131"/>
      <c r="C33" s="131"/>
      <c r="D33" s="131"/>
      <c r="E33" s="149"/>
      <c r="F33" s="178"/>
      <c r="G33" s="179"/>
    </row>
    <row r="34" spans="1:7">
      <c r="A34" s="137"/>
      <c r="B34" s="131"/>
      <c r="C34" s="131"/>
      <c r="D34" s="131"/>
      <c r="E34" s="149"/>
      <c r="F34" s="178"/>
      <c r="G34" s="179"/>
    </row>
    <row r="35" spans="1:7">
      <c r="A35" s="137"/>
      <c r="B35" s="131"/>
      <c r="C35" s="131"/>
      <c r="D35" s="131"/>
      <c r="E35" s="149"/>
      <c r="F35" s="178"/>
      <c r="G35" s="179"/>
    </row>
    <row r="36" spans="1:7">
      <c r="A36" s="137"/>
      <c r="B36" s="131"/>
      <c r="C36" s="131"/>
      <c r="D36" s="131"/>
      <c r="E36" s="149"/>
      <c r="F36" s="178"/>
      <c r="G36" s="179"/>
    </row>
    <row r="37" spans="1:7">
      <c r="A37" s="137"/>
      <c r="B37" s="131"/>
      <c r="C37" s="131"/>
      <c r="D37" s="131"/>
      <c r="E37" s="149"/>
      <c r="F37" s="178"/>
      <c r="G37" s="179"/>
    </row>
    <row r="38" spans="1:7">
      <c r="A38" s="137"/>
      <c r="B38" s="131"/>
      <c r="C38" s="131"/>
      <c r="D38" s="131"/>
      <c r="E38" s="149"/>
      <c r="F38" s="178"/>
      <c r="G38" s="179"/>
    </row>
    <row r="39" spans="1:7">
      <c r="A39" s="137"/>
      <c r="B39" s="131"/>
      <c r="C39" s="131"/>
      <c r="D39" s="131"/>
      <c r="E39" s="149"/>
      <c r="F39" s="178"/>
      <c r="G39" s="179"/>
    </row>
    <row r="40" spans="1:7">
      <c r="A40" s="137"/>
      <c r="B40" s="131"/>
      <c r="C40" s="131"/>
      <c r="D40" s="131"/>
      <c r="E40" s="149"/>
      <c r="F40" s="178"/>
      <c r="G40" s="179"/>
    </row>
    <row r="41" spans="1:7">
      <c r="A41" s="137"/>
      <c r="B41" s="131"/>
      <c r="C41" s="131"/>
      <c r="D41" s="131"/>
      <c r="E41" s="149"/>
      <c r="F41" s="178"/>
      <c r="G41" s="179"/>
    </row>
    <row r="42" spans="1:7">
      <c r="A42" s="137"/>
      <c r="B42" s="131"/>
      <c r="C42" s="131"/>
      <c r="D42" s="131"/>
      <c r="E42" s="149"/>
      <c r="F42" s="178"/>
      <c r="G42" s="179"/>
    </row>
    <row r="43" spans="1:7">
      <c r="A43" s="137"/>
      <c r="B43" s="131"/>
      <c r="C43" s="131"/>
      <c r="D43" s="131"/>
      <c r="E43" s="149"/>
      <c r="F43" s="178"/>
      <c r="G43" s="179"/>
    </row>
    <row r="44" spans="1:7">
      <c r="A44" s="137"/>
      <c r="B44" s="131"/>
      <c r="C44" s="131"/>
      <c r="D44" s="131"/>
      <c r="E44" s="149"/>
      <c r="F44" s="178"/>
      <c r="G44" s="179"/>
    </row>
    <row r="45" spans="1:7">
      <c r="A45" s="137"/>
      <c r="B45" s="131"/>
      <c r="C45" s="131"/>
      <c r="D45" s="131"/>
      <c r="E45" s="149"/>
      <c r="F45" s="178"/>
      <c r="G45" s="179"/>
    </row>
    <row r="46" spans="1:7">
      <c r="A46" s="137"/>
      <c r="B46" s="131"/>
      <c r="C46" s="131"/>
      <c r="D46" s="131"/>
      <c r="E46" s="149"/>
      <c r="F46" s="178"/>
      <c r="G46" s="179"/>
    </row>
    <row r="47" spans="1:7">
      <c r="A47" s="137"/>
      <c r="B47" s="131"/>
      <c r="C47" s="131"/>
      <c r="D47" s="131"/>
      <c r="E47" s="149"/>
      <c r="F47" s="178"/>
      <c r="G47" s="179"/>
    </row>
    <row r="48" spans="1:7">
      <c r="A48" s="137"/>
      <c r="B48" s="131"/>
      <c r="C48" s="131"/>
      <c r="D48" s="131"/>
      <c r="E48" s="149"/>
      <c r="F48" s="178"/>
      <c r="G48" s="179"/>
    </row>
    <row r="49" spans="1:7">
      <c r="A49" s="137"/>
      <c r="B49" s="131"/>
      <c r="C49" s="131"/>
      <c r="D49" s="131"/>
      <c r="E49" s="149"/>
      <c r="F49" s="178"/>
      <c r="G49" s="179"/>
    </row>
    <row r="50" spans="1:7">
      <c r="A50" s="137"/>
      <c r="B50" s="131"/>
      <c r="C50" s="131"/>
      <c r="D50" s="131"/>
      <c r="E50" s="149"/>
      <c r="F50" s="178"/>
      <c r="G50" s="179"/>
    </row>
    <row r="51" spans="1:7">
      <c r="A51" s="137"/>
      <c r="B51" s="131"/>
      <c r="C51" s="131"/>
      <c r="D51" s="131"/>
      <c r="E51" s="149"/>
      <c r="F51" s="178"/>
      <c r="G51" s="179"/>
    </row>
    <row r="52" spans="1:7">
      <c r="A52" s="137"/>
      <c r="B52" s="149"/>
      <c r="C52" s="131"/>
      <c r="D52" s="131"/>
      <c r="E52" s="149"/>
      <c r="F52" s="178"/>
      <c r="G52" s="179"/>
    </row>
    <row r="53" spans="1:7">
      <c r="A53" s="137"/>
      <c r="B53" s="131"/>
      <c r="C53" s="131"/>
      <c r="D53" s="131"/>
      <c r="E53" s="149"/>
      <c r="F53" s="178"/>
      <c r="G53" s="179"/>
    </row>
    <row r="54" spans="1:7">
      <c r="A54" s="137"/>
      <c r="B54" s="149"/>
      <c r="C54" s="131"/>
      <c r="D54" s="131"/>
      <c r="E54" s="149"/>
      <c r="F54" s="178"/>
      <c r="G54" s="179"/>
    </row>
    <row r="55" spans="1:7">
      <c r="A55" s="137"/>
      <c r="B55" s="149"/>
      <c r="C55" s="131"/>
      <c r="D55" s="131"/>
      <c r="E55" s="149"/>
      <c r="F55" s="178"/>
      <c r="G55" s="179"/>
    </row>
    <row r="56" spans="1:7">
      <c r="A56" s="137"/>
      <c r="B56" s="149"/>
      <c r="C56" s="131"/>
      <c r="D56" s="131"/>
      <c r="E56" s="149"/>
      <c r="F56" s="178"/>
      <c r="G56" s="179"/>
    </row>
    <row r="57" spans="1:7">
      <c r="A57" s="137"/>
      <c r="B57" s="149"/>
      <c r="C57" s="131"/>
      <c r="D57" s="131"/>
      <c r="E57" s="149"/>
      <c r="F57" s="178"/>
      <c r="G57" s="179"/>
    </row>
    <row r="58" spans="1:7">
      <c r="A58" s="137"/>
      <c r="B58" s="149"/>
      <c r="C58" s="131"/>
      <c r="D58" s="131"/>
      <c r="E58" s="149"/>
      <c r="F58" s="178"/>
      <c r="G58" s="179"/>
    </row>
    <row r="59" spans="1:7">
      <c r="A59" s="137"/>
      <c r="B59" s="149"/>
      <c r="C59" s="131"/>
      <c r="D59" s="131"/>
      <c r="E59" s="149"/>
      <c r="F59" s="178"/>
      <c r="G59" s="179"/>
    </row>
    <row r="60" spans="1:7">
      <c r="A60" s="137"/>
      <c r="B60" s="149"/>
      <c r="C60" s="131"/>
      <c r="D60" s="131"/>
      <c r="E60" s="149"/>
      <c r="F60" s="178"/>
      <c r="G60" s="179"/>
    </row>
    <row r="61" spans="1:7">
      <c r="A61" s="137"/>
      <c r="B61" s="149"/>
      <c r="C61" s="131"/>
      <c r="D61" s="131"/>
      <c r="E61" s="149"/>
      <c r="F61" s="178"/>
      <c r="G61" s="179"/>
    </row>
    <row r="62" spans="1:7">
      <c r="A62" s="137"/>
      <c r="B62" s="149"/>
      <c r="C62" s="131"/>
      <c r="D62" s="131"/>
      <c r="E62" s="149"/>
      <c r="F62" s="178"/>
      <c r="G62" s="179"/>
    </row>
    <row r="63" spans="1:7" ht="15.75" thickBot="1">
      <c r="A63" s="180"/>
      <c r="B63" s="168"/>
      <c r="C63" s="181"/>
      <c r="D63" s="181"/>
      <c r="E63" s="168"/>
      <c r="F63" s="182"/>
      <c r="G63" s="183"/>
    </row>
    <row r="64" spans="1:7">
      <c r="A64" s="149" t="s">
        <v>110</v>
      </c>
      <c r="B64" s="149"/>
      <c r="C64" s="131"/>
      <c r="D64" s="131"/>
      <c r="E64" s="149"/>
      <c r="F64" s="178"/>
      <c r="G64" s="178"/>
    </row>
    <row r="65" spans="1:7">
      <c r="A65" s="131" t="s">
        <v>3197</v>
      </c>
      <c r="B65" s="131"/>
      <c r="C65" s="93"/>
      <c r="D65" s="93"/>
      <c r="E65" s="131"/>
      <c r="F65" s="184"/>
      <c r="G65" s="184"/>
    </row>
    <row r="66" spans="1:7" ht="15.75" thickBot="1">
      <c r="A66" s="149" t="str">
        <f>'Data sheet'!A53</f>
        <v>Annual Report of New York American Water Company, Inc.  (f/k/a Aqua New York of Sea Cliff)                                          Year Ended  December 31, 2013</v>
      </c>
      <c r="B66" s="131"/>
      <c r="C66" s="131"/>
      <c r="D66" s="131"/>
      <c r="E66" s="131"/>
      <c r="F66" s="184"/>
      <c r="G66" s="184"/>
    </row>
    <row r="67" spans="1:7">
      <c r="A67" s="127"/>
      <c r="B67" s="128"/>
      <c r="C67" s="128"/>
      <c r="D67" s="128"/>
      <c r="E67" s="128"/>
      <c r="F67" s="128"/>
      <c r="G67" s="129"/>
    </row>
    <row r="68" spans="1:7" ht="15.75">
      <c r="A68" s="130" t="s">
        <v>3198</v>
      </c>
      <c r="B68" s="131"/>
      <c r="C68" s="131"/>
      <c r="D68" s="131"/>
      <c r="E68" s="131"/>
      <c r="F68" s="131"/>
      <c r="G68" s="132"/>
    </row>
    <row r="69" spans="1:7">
      <c r="A69" s="141"/>
      <c r="B69" s="147"/>
      <c r="C69" s="327"/>
      <c r="D69" s="147"/>
      <c r="E69" s="147"/>
      <c r="F69" s="103"/>
      <c r="G69" s="255"/>
    </row>
    <row r="70" spans="1:7">
      <c r="A70" s="137"/>
      <c r="B70" s="131"/>
      <c r="C70" s="131"/>
      <c r="D70" s="131"/>
      <c r="E70" s="11"/>
      <c r="F70" s="131"/>
      <c r="G70" s="132"/>
    </row>
    <row r="71" spans="1:7">
      <c r="A71" s="137"/>
      <c r="B71" s="131" t="s">
        <v>3961</v>
      </c>
      <c r="C71" s="131"/>
      <c r="D71" s="131"/>
      <c r="E71" s="11"/>
      <c r="F71" s="131"/>
      <c r="G71" s="132"/>
    </row>
    <row r="72" spans="1:7">
      <c r="A72" s="137"/>
      <c r="B72" s="131"/>
      <c r="C72" s="131"/>
      <c r="D72" s="131"/>
      <c r="E72" s="11"/>
      <c r="F72" s="131"/>
      <c r="G72" s="132"/>
    </row>
    <row r="73" spans="1:7">
      <c r="A73" s="137"/>
      <c r="B73" s="131"/>
      <c r="C73" s="131"/>
      <c r="D73" s="131"/>
      <c r="E73" s="11"/>
      <c r="F73" s="131"/>
      <c r="G73" s="299"/>
    </row>
    <row r="74" spans="1:7">
      <c r="A74" s="137"/>
      <c r="B74" s="131"/>
      <c r="C74" s="131"/>
      <c r="D74" s="131"/>
      <c r="E74" s="11"/>
      <c r="F74" s="131"/>
      <c r="G74" s="132"/>
    </row>
    <row r="75" spans="1:7">
      <c r="A75" s="137"/>
      <c r="B75" s="131"/>
      <c r="C75" s="131"/>
      <c r="D75" s="131"/>
      <c r="E75" s="11"/>
      <c r="F75" s="131"/>
      <c r="G75" s="132"/>
    </row>
    <row r="76" spans="1:7">
      <c r="A76" s="137"/>
      <c r="B76" s="131"/>
      <c r="C76" s="131"/>
      <c r="D76" s="131"/>
      <c r="E76" s="11"/>
      <c r="F76" s="184"/>
      <c r="G76" s="282"/>
    </row>
    <row r="77" spans="1:7">
      <c r="A77" s="137"/>
      <c r="B77" s="131"/>
      <c r="C77" s="131"/>
      <c r="D77" s="131"/>
      <c r="E77" s="11"/>
      <c r="F77" s="184"/>
      <c r="G77" s="282"/>
    </row>
    <row r="78" spans="1:7">
      <c r="A78" s="137"/>
      <c r="B78" s="149"/>
      <c r="C78" s="131"/>
      <c r="D78" s="131"/>
      <c r="E78" s="11"/>
      <c r="F78" s="184"/>
      <c r="G78" s="282"/>
    </row>
    <row r="79" spans="1:7">
      <c r="A79" s="137"/>
      <c r="B79" s="131"/>
      <c r="C79" s="131"/>
      <c r="D79" s="131"/>
      <c r="E79" s="11"/>
      <c r="F79" s="184"/>
      <c r="G79" s="282"/>
    </row>
    <row r="80" spans="1:7">
      <c r="A80" s="137"/>
      <c r="B80" s="131"/>
      <c r="C80" s="131"/>
      <c r="D80" s="131"/>
      <c r="E80" s="11"/>
      <c r="F80" s="184"/>
      <c r="G80" s="282"/>
    </row>
    <row r="81" spans="1:7">
      <c r="A81" s="137"/>
      <c r="B81" s="131"/>
      <c r="C81" s="131"/>
      <c r="D81" s="131"/>
      <c r="E81" s="11"/>
      <c r="F81" s="131"/>
      <c r="G81" s="132"/>
    </row>
    <row r="82" spans="1:7">
      <c r="A82" s="137"/>
      <c r="B82" s="131"/>
      <c r="C82" s="131"/>
      <c r="D82" s="131"/>
      <c r="E82" s="11"/>
      <c r="F82" s="131"/>
      <c r="G82" s="132"/>
    </row>
    <row r="83" spans="1:7">
      <c r="A83" s="137"/>
      <c r="B83" s="131"/>
      <c r="C83" s="131"/>
      <c r="D83" s="131"/>
      <c r="E83" s="11"/>
      <c r="F83" s="131"/>
      <c r="G83" s="132"/>
    </row>
    <row r="84" spans="1:7">
      <c r="A84" s="137"/>
      <c r="B84" s="131"/>
      <c r="C84" s="131"/>
      <c r="D84" s="131"/>
      <c r="E84" s="11"/>
      <c r="F84" s="131"/>
      <c r="G84" s="132"/>
    </row>
    <row r="85" spans="1:7">
      <c r="A85" s="137"/>
      <c r="B85" s="131"/>
      <c r="C85" s="131"/>
      <c r="D85" s="131"/>
      <c r="E85" s="11"/>
      <c r="F85" s="131"/>
      <c r="G85" s="132"/>
    </row>
    <row r="86" spans="1:7">
      <c r="A86" s="137"/>
      <c r="B86" s="131"/>
      <c r="C86" s="131"/>
      <c r="D86" s="131"/>
      <c r="E86" s="131"/>
      <c r="F86" s="131"/>
      <c r="G86" s="132"/>
    </row>
    <row r="87" spans="1:7">
      <c r="A87" s="137"/>
      <c r="B87" s="131"/>
      <c r="C87" s="131"/>
      <c r="D87" s="131"/>
      <c r="E87" s="149"/>
      <c r="F87" s="178"/>
      <c r="G87" s="179"/>
    </row>
    <row r="88" spans="1:7">
      <c r="A88" s="137"/>
      <c r="B88" s="149"/>
      <c r="C88" s="131"/>
      <c r="D88" s="131"/>
      <c r="E88" s="149"/>
      <c r="F88" s="178"/>
      <c r="G88" s="179"/>
    </row>
    <row r="89" spans="1:7">
      <c r="A89" s="137"/>
      <c r="B89" s="131"/>
      <c r="C89" s="131"/>
      <c r="D89" s="131"/>
      <c r="E89" s="149"/>
      <c r="F89" s="178"/>
      <c r="G89" s="179"/>
    </row>
    <row r="90" spans="1:7">
      <c r="A90" s="137"/>
      <c r="B90" s="149"/>
      <c r="C90" s="131"/>
      <c r="D90" s="131"/>
      <c r="E90" s="149"/>
      <c r="F90" s="178"/>
      <c r="G90" s="179"/>
    </row>
    <row r="91" spans="1:7">
      <c r="A91" s="137"/>
      <c r="B91" s="131"/>
      <c r="C91" s="131"/>
      <c r="D91" s="131"/>
      <c r="E91" s="149"/>
      <c r="F91" s="178"/>
      <c r="G91" s="179"/>
    </row>
    <row r="92" spans="1:7">
      <c r="A92" s="137"/>
      <c r="B92" s="131"/>
      <c r="C92" s="131"/>
      <c r="D92" s="131"/>
      <c r="E92" s="149"/>
      <c r="F92" s="178"/>
      <c r="G92" s="179"/>
    </row>
    <row r="93" spans="1:7">
      <c r="A93" s="137"/>
      <c r="B93" s="131"/>
      <c r="C93" s="131"/>
      <c r="D93" s="131"/>
      <c r="E93" s="149"/>
      <c r="F93" s="178"/>
      <c r="G93" s="179"/>
    </row>
    <row r="94" spans="1:7">
      <c r="A94" s="137"/>
      <c r="B94" s="131"/>
      <c r="C94" s="131"/>
      <c r="D94" s="131"/>
      <c r="E94" s="149"/>
      <c r="F94" s="178"/>
      <c r="G94" s="179"/>
    </row>
    <row r="95" spans="1:7">
      <c r="A95" s="137"/>
      <c r="B95" s="131"/>
      <c r="C95" s="131"/>
      <c r="D95" s="131"/>
      <c r="E95" s="149"/>
      <c r="F95" s="178"/>
      <c r="G95" s="179"/>
    </row>
    <row r="96" spans="1:7">
      <c r="A96" s="137"/>
      <c r="B96" s="131"/>
      <c r="C96" s="131"/>
      <c r="D96" s="131"/>
      <c r="E96" s="149"/>
      <c r="F96" s="178"/>
      <c r="G96" s="179"/>
    </row>
    <row r="97" spans="1:7">
      <c r="A97" s="137"/>
      <c r="B97" s="131"/>
      <c r="C97" s="131"/>
      <c r="D97" s="131"/>
      <c r="E97" s="149"/>
      <c r="F97" s="178"/>
      <c r="G97" s="179"/>
    </row>
    <row r="98" spans="1:7">
      <c r="A98" s="137"/>
      <c r="B98" s="131"/>
      <c r="C98" s="131"/>
      <c r="D98" s="131"/>
      <c r="E98" s="149"/>
      <c r="F98" s="178"/>
      <c r="G98" s="179"/>
    </row>
    <row r="99" spans="1:7">
      <c r="A99" s="137"/>
      <c r="B99" s="131"/>
      <c r="C99" s="131"/>
      <c r="D99" s="131"/>
      <c r="E99" s="149"/>
      <c r="F99" s="178"/>
      <c r="G99" s="179"/>
    </row>
    <row r="100" spans="1:7">
      <c r="A100" s="137"/>
      <c r="B100" s="131"/>
      <c r="C100" s="131"/>
      <c r="D100" s="131"/>
      <c r="E100" s="149"/>
      <c r="F100" s="178"/>
      <c r="G100" s="179"/>
    </row>
    <row r="101" spans="1:7">
      <c r="A101" s="137"/>
      <c r="B101" s="131"/>
      <c r="C101" s="131"/>
      <c r="D101" s="131"/>
      <c r="E101" s="149"/>
      <c r="F101" s="178"/>
      <c r="G101" s="179"/>
    </row>
    <row r="102" spans="1:7">
      <c r="A102" s="137"/>
      <c r="B102" s="131"/>
      <c r="C102" s="131"/>
      <c r="D102" s="131"/>
      <c r="E102" s="149"/>
      <c r="F102" s="178"/>
      <c r="G102" s="179"/>
    </row>
    <row r="103" spans="1:7">
      <c r="A103" s="137"/>
      <c r="B103" s="131"/>
      <c r="C103" s="131"/>
      <c r="D103" s="131"/>
      <c r="E103" s="149"/>
      <c r="F103" s="178"/>
      <c r="G103" s="179"/>
    </row>
    <row r="104" spans="1:7">
      <c r="A104" s="137"/>
      <c r="B104" s="131"/>
      <c r="C104" s="131"/>
      <c r="D104" s="131"/>
      <c r="E104" s="149"/>
      <c r="F104" s="178"/>
      <c r="G104" s="179"/>
    </row>
    <row r="105" spans="1:7">
      <c r="A105" s="137"/>
      <c r="B105" s="131"/>
      <c r="C105" s="131"/>
      <c r="D105" s="131"/>
      <c r="E105" s="149"/>
      <c r="F105" s="178"/>
      <c r="G105" s="179"/>
    </row>
    <row r="106" spans="1:7">
      <c r="A106" s="137"/>
      <c r="B106" s="131"/>
      <c r="C106" s="131"/>
      <c r="D106" s="131"/>
      <c r="E106" s="149"/>
      <c r="F106" s="178"/>
      <c r="G106" s="179"/>
    </row>
    <row r="107" spans="1:7">
      <c r="A107" s="137"/>
      <c r="B107" s="131"/>
      <c r="C107" s="131"/>
      <c r="D107" s="131"/>
      <c r="E107" s="149"/>
      <c r="F107" s="178"/>
      <c r="G107" s="179"/>
    </row>
    <row r="108" spans="1:7">
      <c r="A108" s="137"/>
      <c r="B108" s="131"/>
      <c r="C108" s="131"/>
      <c r="D108" s="131"/>
      <c r="E108" s="149"/>
      <c r="F108" s="178"/>
      <c r="G108" s="179"/>
    </row>
    <row r="109" spans="1:7">
      <c r="A109" s="137"/>
      <c r="B109" s="131"/>
      <c r="C109" s="131"/>
      <c r="D109" s="131"/>
      <c r="E109" s="149"/>
      <c r="F109" s="178"/>
      <c r="G109" s="179"/>
    </row>
    <row r="110" spans="1:7">
      <c r="A110" s="137"/>
      <c r="B110" s="131"/>
      <c r="C110" s="131"/>
      <c r="D110" s="131"/>
      <c r="E110" s="149"/>
      <c r="F110" s="178"/>
      <c r="G110" s="179"/>
    </row>
    <row r="111" spans="1:7">
      <c r="A111" s="137"/>
      <c r="B111" s="131"/>
      <c r="C111" s="131"/>
      <c r="D111" s="131"/>
      <c r="E111" s="149"/>
      <c r="F111" s="178"/>
      <c r="G111" s="179"/>
    </row>
    <row r="112" spans="1:7">
      <c r="A112" s="137"/>
      <c r="B112" s="131"/>
      <c r="C112" s="131"/>
      <c r="D112" s="131"/>
      <c r="E112" s="149"/>
      <c r="F112" s="178"/>
      <c r="G112" s="179"/>
    </row>
    <row r="113" spans="1:7">
      <c r="A113" s="137"/>
      <c r="B113" s="131"/>
      <c r="C113" s="131"/>
      <c r="D113" s="131"/>
      <c r="E113" s="149"/>
      <c r="F113" s="178"/>
      <c r="G113" s="179"/>
    </row>
    <row r="114" spans="1:7">
      <c r="A114" s="137"/>
      <c r="B114" s="131"/>
      <c r="C114" s="131"/>
      <c r="D114" s="131"/>
      <c r="E114" s="149"/>
      <c r="F114" s="178"/>
      <c r="G114" s="179"/>
    </row>
    <row r="115" spans="1:7">
      <c r="A115" s="137"/>
      <c r="B115" s="131"/>
      <c r="C115" s="131"/>
      <c r="D115" s="131"/>
      <c r="E115" s="149"/>
      <c r="F115" s="178"/>
      <c r="G115" s="179"/>
    </row>
    <row r="116" spans="1:7">
      <c r="A116" s="137"/>
      <c r="B116" s="149"/>
      <c r="C116" s="131"/>
      <c r="D116" s="131"/>
      <c r="E116" s="149"/>
      <c r="F116" s="178"/>
      <c r="G116" s="179"/>
    </row>
    <row r="117" spans="1:7">
      <c r="A117" s="137"/>
      <c r="B117" s="131"/>
      <c r="C117" s="131"/>
      <c r="D117" s="131"/>
      <c r="E117" s="149"/>
      <c r="F117" s="178"/>
      <c r="G117" s="179"/>
    </row>
    <row r="118" spans="1:7">
      <c r="A118" s="137"/>
      <c r="B118" s="149"/>
      <c r="C118" s="131"/>
      <c r="D118" s="131"/>
      <c r="E118" s="149"/>
      <c r="F118" s="178"/>
      <c r="G118" s="179"/>
    </row>
    <row r="119" spans="1:7">
      <c r="A119" s="137"/>
      <c r="B119" s="149"/>
      <c r="C119" s="131"/>
      <c r="D119" s="131"/>
      <c r="E119" s="149"/>
      <c r="F119" s="178"/>
      <c r="G119" s="179"/>
    </row>
    <row r="120" spans="1:7">
      <c r="A120" s="137"/>
      <c r="B120" s="149"/>
      <c r="C120" s="131"/>
      <c r="D120" s="131"/>
      <c r="E120" s="149"/>
      <c r="F120" s="178"/>
      <c r="G120" s="179"/>
    </row>
    <row r="121" spans="1:7">
      <c r="A121" s="137"/>
      <c r="B121" s="149"/>
      <c r="C121" s="131"/>
      <c r="D121" s="131"/>
      <c r="E121" s="149"/>
      <c r="F121" s="178"/>
      <c r="G121" s="179"/>
    </row>
    <row r="122" spans="1:7">
      <c r="A122" s="137"/>
      <c r="B122" s="149"/>
      <c r="C122" s="131"/>
      <c r="D122" s="131"/>
      <c r="E122" s="149"/>
      <c r="F122" s="178"/>
      <c r="G122" s="179"/>
    </row>
    <row r="123" spans="1:7">
      <c r="A123" s="137"/>
      <c r="B123" s="149"/>
      <c r="C123" s="131"/>
      <c r="D123" s="131"/>
      <c r="E123" s="149"/>
      <c r="F123" s="178"/>
      <c r="G123" s="179"/>
    </row>
    <row r="124" spans="1:7">
      <c r="A124" s="137"/>
      <c r="B124" s="149"/>
      <c r="C124" s="131"/>
      <c r="D124" s="131"/>
      <c r="E124" s="149"/>
      <c r="F124" s="178"/>
      <c r="G124" s="179"/>
    </row>
    <row r="125" spans="1:7">
      <c r="A125" s="137"/>
      <c r="B125" s="149"/>
      <c r="C125" s="131"/>
      <c r="D125" s="131"/>
      <c r="E125" s="149"/>
      <c r="F125" s="178"/>
      <c r="G125" s="179"/>
    </row>
    <row r="126" spans="1:7">
      <c r="A126" s="137"/>
      <c r="B126" s="149"/>
      <c r="C126" s="131"/>
      <c r="D126" s="131"/>
      <c r="E126" s="149"/>
      <c r="F126" s="178"/>
      <c r="G126" s="179"/>
    </row>
    <row r="127" spans="1:7">
      <c r="A127" s="137"/>
      <c r="B127" s="149"/>
      <c r="C127" s="131"/>
      <c r="D127" s="131"/>
      <c r="E127" s="149"/>
      <c r="F127" s="178"/>
      <c r="G127" s="179"/>
    </row>
    <row r="128" spans="1:7" ht="15.75" thickBot="1">
      <c r="A128" s="180"/>
      <c r="B128" s="168"/>
      <c r="C128" s="181"/>
      <c r="D128" s="181"/>
      <c r="E128" s="168"/>
      <c r="F128" s="182"/>
      <c r="G128" s="183"/>
    </row>
    <row r="129" spans="1:7">
      <c r="A129" s="149"/>
      <c r="B129" s="149"/>
      <c r="C129" s="131"/>
      <c r="D129" s="131"/>
      <c r="E129" s="149"/>
      <c r="F129" s="178"/>
      <c r="G129" s="178" t="s">
        <v>110</v>
      </c>
    </row>
    <row r="130" spans="1:7">
      <c r="A130" s="149"/>
      <c r="B130" s="149"/>
      <c r="C130" s="131"/>
      <c r="D130" s="131"/>
      <c r="E130" s="149"/>
      <c r="F130" s="178"/>
      <c r="G130" s="178"/>
    </row>
    <row r="131" spans="1:7">
      <c r="A131" s="149"/>
      <c r="B131" s="149"/>
      <c r="C131" s="131"/>
      <c r="D131" s="131"/>
      <c r="E131" s="149"/>
      <c r="F131" s="178"/>
      <c r="G131" s="328" t="s">
        <v>3199</v>
      </c>
    </row>
    <row r="132" spans="1:7">
      <c r="A132" s="131" t="s">
        <v>3200</v>
      </c>
      <c r="B132" s="131"/>
      <c r="C132" s="131"/>
      <c r="D132" s="131"/>
      <c r="E132" s="131"/>
      <c r="F132" s="184"/>
      <c r="G132" s="93"/>
    </row>
    <row r="133" spans="1:7">
      <c r="A133" s="149"/>
      <c r="B133" s="149"/>
      <c r="C133" s="149"/>
      <c r="D133" s="149"/>
      <c r="E133" s="149"/>
      <c r="F133" s="178"/>
      <c r="G133" s="178"/>
    </row>
    <row r="134" spans="1:7">
      <c r="A134" s="149"/>
      <c r="B134" s="149"/>
      <c r="C134" s="149"/>
      <c r="D134" s="149"/>
      <c r="E134" s="149"/>
      <c r="F134" s="178"/>
      <c r="G134" s="178"/>
    </row>
    <row r="135" spans="1:7">
      <c r="A135" s="149"/>
      <c r="B135" s="149"/>
      <c r="C135" s="149"/>
      <c r="D135" s="149"/>
      <c r="E135" s="149"/>
      <c r="F135" s="178"/>
      <c r="G135" s="178"/>
    </row>
    <row r="136" spans="1:7">
      <c r="A136" s="149"/>
      <c r="B136" s="149"/>
      <c r="C136" s="149"/>
      <c r="D136" s="149"/>
      <c r="E136" s="149"/>
      <c r="F136" s="178"/>
      <c r="G136" s="178"/>
    </row>
    <row r="137" spans="1:7">
      <c r="A137" s="149"/>
      <c r="B137" s="149"/>
      <c r="C137" s="149"/>
      <c r="D137" s="149"/>
      <c r="E137" s="149"/>
      <c r="F137" s="178"/>
      <c r="G137" s="178"/>
    </row>
    <row r="138" spans="1:7">
      <c r="A138" s="149"/>
      <c r="B138" s="149"/>
      <c r="C138" s="149"/>
      <c r="D138" s="149"/>
      <c r="E138" s="149"/>
      <c r="F138" s="178"/>
      <c r="G138" s="178"/>
    </row>
    <row r="139" spans="1:7">
      <c r="A139" s="149"/>
      <c r="B139" s="149"/>
      <c r="C139" s="149"/>
      <c r="D139" s="149"/>
      <c r="E139" s="149"/>
      <c r="F139" s="178"/>
      <c r="G139" s="178"/>
    </row>
    <row r="140" spans="1:7">
      <c r="A140" s="149"/>
      <c r="B140" s="149"/>
      <c r="C140" s="149"/>
      <c r="D140" s="149"/>
      <c r="E140" s="149"/>
      <c r="F140" s="178"/>
      <c r="G140" s="178"/>
    </row>
    <row r="141" spans="1:7">
      <c r="A141" s="149"/>
      <c r="B141" s="149"/>
      <c r="C141" s="149"/>
      <c r="D141" s="149"/>
      <c r="E141" s="149"/>
      <c r="F141" s="178"/>
      <c r="G141" s="178"/>
    </row>
    <row r="142" spans="1:7">
      <c r="A142" s="149"/>
      <c r="B142" s="149"/>
      <c r="C142" s="149"/>
      <c r="D142" s="149"/>
      <c r="E142" s="149"/>
      <c r="F142" s="178"/>
      <c r="G142" s="178"/>
    </row>
    <row r="143" spans="1:7">
      <c r="A143" s="149"/>
      <c r="B143" s="149"/>
      <c r="C143" s="149"/>
      <c r="D143" s="149"/>
      <c r="E143" s="149"/>
      <c r="F143" s="178"/>
      <c r="G143" s="178"/>
    </row>
    <row r="144" spans="1:7">
      <c r="A144" s="149"/>
      <c r="B144" s="149"/>
      <c r="C144" s="149"/>
      <c r="D144" s="149"/>
      <c r="E144" s="149"/>
      <c r="F144" s="178"/>
      <c r="G144" s="178"/>
    </row>
    <row r="145" spans="1:7">
      <c r="A145" s="149"/>
      <c r="B145" s="149"/>
      <c r="C145" s="149"/>
      <c r="D145" s="149"/>
      <c r="E145" s="149"/>
      <c r="F145" s="178"/>
      <c r="G145" s="178"/>
    </row>
    <row r="146" spans="1:7">
      <c r="A146" s="149"/>
      <c r="B146" s="149"/>
      <c r="C146" s="149"/>
      <c r="D146" s="149"/>
      <c r="E146" s="149"/>
      <c r="F146" s="178"/>
      <c r="G146" s="178"/>
    </row>
    <row r="147" spans="1:7">
      <c r="A147" s="149"/>
      <c r="B147" s="149"/>
      <c r="C147" s="149"/>
      <c r="D147" s="149"/>
      <c r="E147" s="149"/>
      <c r="F147" s="178"/>
      <c r="G147" s="178"/>
    </row>
    <row r="148" spans="1:7">
      <c r="A148" s="149"/>
      <c r="B148" s="149"/>
      <c r="C148" s="149"/>
      <c r="D148" s="149"/>
      <c r="E148" s="149"/>
      <c r="F148" s="149"/>
      <c r="G148" s="149"/>
    </row>
    <row r="149" spans="1:7">
      <c r="A149" s="149"/>
      <c r="B149" s="149"/>
      <c r="C149" s="149"/>
      <c r="D149" s="149"/>
      <c r="E149" s="149"/>
      <c r="F149" s="149"/>
      <c r="G149" s="149"/>
    </row>
    <row r="150" spans="1:7">
      <c r="A150" s="149"/>
      <c r="B150" s="149"/>
      <c r="C150" s="149"/>
      <c r="D150" s="149"/>
      <c r="E150" s="149"/>
      <c r="F150" s="149"/>
      <c r="G150" s="149"/>
    </row>
    <row r="151" spans="1:7">
      <c r="A151" s="149"/>
      <c r="B151" s="149"/>
      <c r="C151" s="149"/>
      <c r="D151" s="149"/>
      <c r="E151" s="149"/>
      <c r="F151" s="149"/>
      <c r="G151" s="149"/>
    </row>
    <row r="152" spans="1:7">
      <c r="A152" s="149"/>
      <c r="B152" s="149"/>
      <c r="C152" s="149"/>
      <c r="D152" s="149"/>
      <c r="E152" s="149"/>
      <c r="F152" s="149"/>
      <c r="G152" s="149"/>
    </row>
  </sheetData>
  <customSheetViews>
    <customSheetView guid="{60A1409A-66AA-463E-93B8-ECD35AF44482}" scale="87" colorId="22">
      <selection activeCell="J73" sqref="J73"/>
      <rowBreaks count="1" manualBreakCount="1">
        <brk id="65" max="16383" man="1"/>
      </rowBreaks>
      <pageMargins left="0.5" right="0.4" top="0.3" bottom="0.3" header="0" footer="0"/>
      <printOptions horizontalCentered="1" verticalCentered="1"/>
      <pageSetup scale="73" fitToHeight="2" orientation="portrait" r:id="rId1"/>
      <headerFooter alignWithMargins="0"/>
    </customSheetView>
    <customSheetView guid="{DF531E20-5321-459E-ADC3-AB7A1AE91EEB}" scale="87" colorId="22" showPageBreaks="1" printArea="1">
      <selection activeCell="L23" sqref="L23"/>
      <rowBreaks count="1" manualBreakCount="1">
        <brk id="65" max="16383" man="1"/>
      </rowBreaks>
      <pageMargins left="0.5" right="0.4" top="0.3" bottom="0.3" header="0" footer="0"/>
      <printOptions horizontalCentered="1" verticalCentered="1"/>
      <pageSetup scale="73" fitToHeight="2" orientation="portrait" r:id="rId2"/>
      <headerFooter alignWithMargins="0"/>
    </customSheetView>
    <customSheetView guid="{D9BAA3C6-1D9B-487C-B947-51E67F089DA8}" scale="87" colorId="22">
      <selection activeCell="I13" sqref="I13"/>
      <rowBreaks count="1" manualBreakCount="1">
        <brk id="65" max="16383" man="1"/>
      </rowBreaks>
      <pageMargins left="0.5" right="0.4" top="0.3" bottom="0.3" header="0" footer="0"/>
      <printOptions horizontalCentered="1" verticalCentered="1"/>
      <pageSetup scale="65" orientation="portrait" r:id="rId3"/>
      <headerFooter alignWithMargins="0"/>
    </customSheetView>
    <customSheetView guid="{FE043F0F-666D-484B-8A7C-7EC2529158CA}" scale="87" colorId="22" showPageBreaks="1" printArea="1">
      <selection activeCell="I13" sqref="I13"/>
      <rowBreaks count="1" manualBreakCount="1">
        <brk id="65" max="16383" man="1"/>
      </rowBreaks>
      <pageMargins left="0.5" right="0.4" top="0.3" bottom="0.3" header="0" footer="0"/>
      <printOptions horizontalCentered="1" verticalCentered="1"/>
      <pageSetup scale="65" orientation="portrait" r:id="rId4"/>
      <headerFooter alignWithMargins="0"/>
    </customSheetView>
  </customSheetViews>
  <phoneticPr fontId="0" type="noConversion"/>
  <printOptions horizontalCentered="1" verticalCentered="1"/>
  <pageMargins left="0.5" right="0.4" top="0.3" bottom="0.3" header="0" footer="0"/>
  <pageSetup scale="65" orientation="portrait" r:id="rId5"/>
  <headerFooter alignWithMargins="0"/>
  <rowBreaks count="1" manualBreakCount="1">
    <brk id="65" max="16383" man="1"/>
  </rowBreaks>
  <customProperties>
    <customPr name="_pios_id" r:id="rId6"/>
  </customProperties>
</worksheet>
</file>

<file path=xl/worksheets/sheet19.xml><?xml version="1.0" encoding="utf-8"?>
<worksheet xmlns="http://schemas.openxmlformats.org/spreadsheetml/2006/main" xmlns:r="http://schemas.openxmlformats.org/officeDocument/2006/relationships">
  <sheetPr transitionEvaluation="1" codeName="Sheet18"/>
  <dimension ref="A1:K76"/>
  <sheetViews>
    <sheetView defaultGridColor="0" colorId="22" zoomScale="75" zoomScaleNormal="75" zoomScaleSheetLayoutView="75" workbookViewId="0"/>
  </sheetViews>
  <sheetFormatPr defaultColWidth="9.77734375" defaultRowHeight="15"/>
  <cols>
    <col min="1" max="1" width="3.77734375" customWidth="1"/>
    <col min="2" max="2" width="45.6640625" customWidth="1"/>
    <col min="3" max="3" width="23.44140625" customWidth="1"/>
    <col min="4" max="6" width="19.77734375" customWidth="1"/>
    <col min="7" max="7" width="17.5546875" customWidth="1"/>
    <col min="8" max="8" width="17.88671875" customWidth="1"/>
    <col min="9" max="9" width="21.6640625" customWidth="1"/>
    <col min="10" max="10" width="19.33203125" customWidth="1"/>
    <col min="11" max="11" width="15.33203125" customWidth="1"/>
  </cols>
  <sheetData>
    <row r="1" spans="1:11" ht="15.75" thickBot="1">
      <c r="A1" s="2711" t="str">
        <f>+'Data sheet'!A53</f>
        <v>Annual Report of New York American Water Company, Inc.  (f/k/a Aqua New York of Sea Cliff)                                          Year Ended  December 31, 2013</v>
      </c>
      <c r="F1" s="430" t="str">
        <f>+_200201</f>
        <v>Annual Report of New York American Water Company, Inc.  (f/k/a Aqua New York of Sea Cliff)                                          Year Ended  December 31, 2013</v>
      </c>
    </row>
    <row r="2" spans="1:11">
      <c r="A2" s="127"/>
      <c r="B2" s="128"/>
      <c r="C2" s="128"/>
      <c r="D2" s="128"/>
      <c r="E2" s="129"/>
      <c r="F2" s="127"/>
      <c r="G2" s="128"/>
      <c r="H2" s="128"/>
      <c r="I2" s="128"/>
      <c r="J2" s="128"/>
      <c r="K2" s="129"/>
    </row>
    <row r="3" spans="1:11" ht="15.75">
      <c r="A3" s="136"/>
      <c r="B3" s="273" t="s">
        <v>2674</v>
      </c>
      <c r="C3" s="131"/>
      <c r="D3" s="131"/>
      <c r="E3" s="132"/>
      <c r="F3" s="1247" t="s">
        <v>2675</v>
      </c>
      <c r="G3" s="131"/>
      <c r="H3" s="131"/>
      <c r="I3" s="131"/>
      <c r="J3" s="131"/>
      <c r="K3" s="132"/>
    </row>
    <row r="4" spans="1:11" ht="15.75">
      <c r="A4" s="136"/>
      <c r="B4" s="273" t="s">
        <v>2676</v>
      </c>
      <c r="C4" s="131"/>
      <c r="D4" s="131"/>
      <c r="E4" s="132"/>
      <c r="F4" s="1247" t="s">
        <v>2676</v>
      </c>
      <c r="G4" s="131"/>
      <c r="H4" s="131"/>
      <c r="I4" s="131"/>
      <c r="J4" s="131"/>
      <c r="K4" s="132"/>
    </row>
    <row r="5" spans="1:11" ht="15.75">
      <c r="A5" s="133"/>
      <c r="B5" s="315"/>
      <c r="C5" s="134"/>
      <c r="D5" s="134"/>
      <c r="E5" s="135"/>
      <c r="F5" s="1242"/>
      <c r="G5" s="134"/>
      <c r="H5" s="134"/>
      <c r="I5" s="134"/>
      <c r="J5" s="134"/>
      <c r="K5" s="135"/>
    </row>
    <row r="6" spans="1:11">
      <c r="A6" s="256"/>
      <c r="B6" s="149"/>
      <c r="C6" s="149"/>
      <c r="D6" s="283"/>
      <c r="E6" s="152"/>
      <c r="F6" s="1283" t="s">
        <v>2677</v>
      </c>
      <c r="G6" s="804" t="s">
        <v>2677</v>
      </c>
      <c r="H6" s="804" t="s">
        <v>2677</v>
      </c>
      <c r="I6" s="804" t="s">
        <v>2677</v>
      </c>
      <c r="J6" s="151"/>
      <c r="K6" s="290"/>
    </row>
    <row r="7" spans="1:11">
      <c r="A7" s="256" t="s">
        <v>2263</v>
      </c>
      <c r="B7" s="131" t="s">
        <v>862</v>
      </c>
      <c r="C7" s="131"/>
      <c r="D7" s="268" t="s">
        <v>2285</v>
      </c>
      <c r="E7" s="290" t="s">
        <v>2678</v>
      </c>
      <c r="F7" s="1283" t="s">
        <v>2679</v>
      </c>
      <c r="G7" s="804" t="s">
        <v>2679</v>
      </c>
      <c r="H7" s="804" t="s">
        <v>2679</v>
      </c>
      <c r="I7" s="804" t="s">
        <v>2679</v>
      </c>
      <c r="J7" s="804" t="s">
        <v>3841</v>
      </c>
      <c r="K7" s="290" t="s">
        <v>2263</v>
      </c>
    </row>
    <row r="8" spans="1:11">
      <c r="A8" s="257" t="s">
        <v>2286</v>
      </c>
      <c r="B8" s="134" t="s">
        <v>3377</v>
      </c>
      <c r="C8" s="134"/>
      <c r="D8" s="267" t="s">
        <v>3378</v>
      </c>
      <c r="E8" s="288" t="s">
        <v>3379</v>
      </c>
      <c r="F8" s="1283" t="s">
        <v>3380</v>
      </c>
      <c r="G8" s="813" t="s">
        <v>189</v>
      </c>
      <c r="H8" s="813" t="s">
        <v>190</v>
      </c>
      <c r="I8" s="813" t="s">
        <v>191</v>
      </c>
      <c r="J8" s="813" t="s">
        <v>192</v>
      </c>
      <c r="K8" s="288" t="s">
        <v>2286</v>
      </c>
    </row>
    <row r="9" spans="1:11">
      <c r="A9" s="257" t="s">
        <v>3682</v>
      </c>
      <c r="B9" s="134" t="s">
        <v>1093</v>
      </c>
      <c r="C9" s="134"/>
      <c r="D9" s="1652"/>
      <c r="E9" s="1653"/>
      <c r="F9" s="1654"/>
      <c r="G9" s="1655"/>
      <c r="H9" s="1655"/>
      <c r="I9" s="1655"/>
      <c r="J9" s="1656"/>
      <c r="K9" s="288" t="s">
        <v>3682</v>
      </c>
    </row>
    <row r="10" spans="1:11">
      <c r="A10" s="257" t="s">
        <v>3683</v>
      </c>
      <c r="B10" s="858" t="s">
        <v>2680</v>
      </c>
      <c r="C10" s="134"/>
      <c r="D10" s="1657"/>
      <c r="E10" s="1658"/>
      <c r="F10" s="1659"/>
      <c r="G10" s="1660"/>
      <c r="H10" s="1660"/>
      <c r="I10" s="1660"/>
      <c r="J10" s="1661"/>
      <c r="K10" s="288" t="s">
        <v>3683</v>
      </c>
    </row>
    <row r="11" spans="1:11">
      <c r="A11" s="257" t="s">
        <v>3684</v>
      </c>
      <c r="B11" s="858" t="s">
        <v>2681</v>
      </c>
      <c r="C11" s="134"/>
      <c r="D11" s="974">
        <f>E11</f>
        <v>12388709.07</v>
      </c>
      <c r="E11" s="972">
        <f>12376387.9+12321.17</f>
        <v>12388709.07</v>
      </c>
      <c r="F11" s="1595"/>
      <c r="G11" s="975"/>
      <c r="H11" s="975"/>
      <c r="I11" s="975"/>
      <c r="J11" s="975"/>
      <c r="K11" s="288" t="s">
        <v>3684</v>
      </c>
    </row>
    <row r="12" spans="1:11">
      <c r="A12" s="257" t="s">
        <v>3685</v>
      </c>
      <c r="B12" s="858" t="s">
        <v>2682</v>
      </c>
      <c r="C12" s="134"/>
      <c r="D12" s="1657"/>
      <c r="E12" s="1658"/>
      <c r="F12" s="1659"/>
      <c r="G12" s="1660"/>
      <c r="H12" s="1660"/>
      <c r="I12" s="1660"/>
      <c r="J12" s="1661"/>
      <c r="K12" s="288" t="s">
        <v>3685</v>
      </c>
    </row>
    <row r="13" spans="1:11">
      <c r="A13" s="257" t="s">
        <v>3686</v>
      </c>
      <c r="B13" s="858" t="s">
        <v>2683</v>
      </c>
      <c r="C13" s="134"/>
      <c r="D13" s="974">
        <f>+E13</f>
        <v>0</v>
      </c>
      <c r="E13" s="972"/>
      <c r="F13" s="1594"/>
      <c r="G13" s="973"/>
      <c r="H13" s="973"/>
      <c r="I13" s="973"/>
      <c r="J13" s="973"/>
      <c r="K13" s="288" t="s">
        <v>3686</v>
      </c>
    </row>
    <row r="14" spans="1:11">
      <c r="A14" s="257" t="s">
        <v>3687</v>
      </c>
      <c r="B14" s="858" t="s">
        <v>2684</v>
      </c>
      <c r="C14" s="134"/>
      <c r="D14" s="974">
        <f t="shared" ref="D14:D22" si="0">+E14</f>
        <v>0</v>
      </c>
      <c r="E14" s="972"/>
      <c r="F14" s="1595"/>
      <c r="G14" s="973"/>
      <c r="H14" s="973"/>
      <c r="I14" s="973"/>
      <c r="J14" s="973"/>
      <c r="K14" s="288" t="s">
        <v>3687</v>
      </c>
    </row>
    <row r="15" spans="1:11">
      <c r="A15" s="257" t="s">
        <v>3688</v>
      </c>
      <c r="B15" s="858" t="s">
        <v>3093</v>
      </c>
      <c r="C15" s="134"/>
      <c r="D15" s="974">
        <f t="shared" si="0"/>
        <v>207918.21000000002</v>
      </c>
      <c r="E15" s="972">
        <f>77206.22+130711.99</f>
        <v>207918.21000000002</v>
      </c>
      <c r="F15" s="1595"/>
      <c r="G15" s="973"/>
      <c r="H15" s="973"/>
      <c r="I15" s="973"/>
      <c r="J15" s="973"/>
      <c r="K15" s="288" t="s">
        <v>3688</v>
      </c>
    </row>
    <row r="16" spans="1:11">
      <c r="A16" s="257" t="s">
        <v>3689</v>
      </c>
      <c r="B16" s="858" t="s">
        <v>1437</v>
      </c>
      <c r="C16" s="134"/>
      <c r="D16" s="979">
        <f t="shared" ref="D16:J16" si="1">SUM(D11:D15)</f>
        <v>12596627.280000001</v>
      </c>
      <c r="E16" s="979">
        <f t="shared" si="1"/>
        <v>12596627.280000001</v>
      </c>
      <c r="F16" s="1596">
        <f t="shared" si="1"/>
        <v>0</v>
      </c>
      <c r="G16" s="981">
        <f t="shared" si="1"/>
        <v>0</v>
      </c>
      <c r="H16" s="981">
        <f t="shared" si="1"/>
        <v>0</v>
      </c>
      <c r="I16" s="981">
        <f t="shared" si="1"/>
        <v>0</v>
      </c>
      <c r="J16" s="981">
        <f t="shared" si="1"/>
        <v>0</v>
      </c>
      <c r="K16" s="288" t="s">
        <v>3689</v>
      </c>
    </row>
    <row r="17" spans="1:11">
      <c r="A17" s="257" t="s">
        <v>3690</v>
      </c>
      <c r="B17" s="858" t="s">
        <v>1438</v>
      </c>
      <c r="C17" s="134"/>
      <c r="D17" s="974">
        <f t="shared" si="0"/>
        <v>0</v>
      </c>
      <c r="E17" s="972"/>
      <c r="F17" s="1595"/>
      <c r="G17" s="973"/>
      <c r="H17" s="973"/>
      <c r="I17" s="973"/>
      <c r="J17" s="973"/>
      <c r="K17" s="288" t="s">
        <v>3690</v>
      </c>
    </row>
    <row r="18" spans="1:11">
      <c r="A18" s="257" t="s">
        <v>3691</v>
      </c>
      <c r="B18" s="858" t="s">
        <v>1439</v>
      </c>
      <c r="C18" s="134"/>
      <c r="D18" s="974">
        <f t="shared" si="0"/>
        <v>0</v>
      </c>
      <c r="E18" s="972"/>
      <c r="F18" s="1595"/>
      <c r="G18" s="973"/>
      <c r="H18" s="973"/>
      <c r="I18" s="973"/>
      <c r="J18" s="973"/>
      <c r="K18" s="288" t="s">
        <v>3691</v>
      </c>
    </row>
    <row r="19" spans="1:11">
      <c r="A19" s="257" t="s">
        <v>3692</v>
      </c>
      <c r="B19" s="858" t="s">
        <v>838</v>
      </c>
      <c r="C19" s="134"/>
      <c r="D19" s="974">
        <f t="shared" si="0"/>
        <v>280489.09000000003</v>
      </c>
      <c r="E19" s="972">
        <v>280489.09000000003</v>
      </c>
      <c r="F19" s="1595"/>
      <c r="G19" s="973"/>
      <c r="H19" s="973"/>
      <c r="I19" s="973"/>
      <c r="J19" s="973"/>
      <c r="K19" s="288" t="s">
        <v>3692</v>
      </c>
    </row>
    <row r="20" spans="1:11">
      <c r="A20" s="257" t="s">
        <v>3693</v>
      </c>
      <c r="B20" s="858" t="s">
        <v>349</v>
      </c>
      <c r="C20" s="134"/>
      <c r="D20" s="974">
        <f t="shared" si="0"/>
        <v>0</v>
      </c>
      <c r="E20" s="972"/>
      <c r="F20" s="1595"/>
      <c r="G20" s="973"/>
      <c r="H20" s="973"/>
      <c r="I20" s="973"/>
      <c r="J20" s="973"/>
      <c r="K20" s="288" t="s">
        <v>3693</v>
      </c>
    </row>
    <row r="21" spans="1:11">
      <c r="A21" s="257" t="s">
        <v>3694</v>
      </c>
      <c r="B21" s="858" t="s">
        <v>350</v>
      </c>
      <c r="C21" s="134"/>
      <c r="D21" s="974">
        <f t="shared" si="0"/>
        <v>0</v>
      </c>
      <c r="E21" s="972"/>
      <c r="F21" s="1595"/>
      <c r="G21" s="973"/>
      <c r="H21" s="973"/>
      <c r="I21" s="973"/>
      <c r="J21" s="973"/>
      <c r="K21" s="288" t="s">
        <v>3694</v>
      </c>
    </row>
    <row r="22" spans="1:11">
      <c r="A22" s="257" t="s">
        <v>3695</v>
      </c>
      <c r="B22" s="858" t="s">
        <v>351</v>
      </c>
      <c r="C22" s="134"/>
      <c r="D22" s="974">
        <f t="shared" si="0"/>
        <v>0</v>
      </c>
      <c r="E22" s="972"/>
      <c r="F22" s="1595"/>
      <c r="G22" s="973"/>
      <c r="H22" s="973"/>
      <c r="I22" s="973"/>
      <c r="J22" s="973"/>
      <c r="K22" s="288" t="s">
        <v>3695</v>
      </c>
    </row>
    <row r="23" spans="1:11">
      <c r="A23" s="257" t="s">
        <v>3696</v>
      </c>
      <c r="B23" s="858" t="s">
        <v>352</v>
      </c>
      <c r="C23" s="134"/>
      <c r="D23" s="976">
        <f t="shared" ref="D23:J23" si="2">SUM(D16:D22)</f>
        <v>12877116.370000001</v>
      </c>
      <c r="E23" s="979">
        <f>SUM(E16:E22)</f>
        <v>12877116.370000001</v>
      </c>
      <c r="F23" s="1596">
        <f t="shared" si="2"/>
        <v>0</v>
      </c>
      <c r="G23" s="976">
        <f t="shared" si="2"/>
        <v>0</v>
      </c>
      <c r="H23" s="976">
        <f t="shared" si="2"/>
        <v>0</v>
      </c>
      <c r="I23" s="976">
        <f t="shared" si="2"/>
        <v>0</v>
      </c>
      <c r="J23" s="976">
        <f t="shared" si="2"/>
        <v>0</v>
      </c>
      <c r="K23" s="288" t="s">
        <v>3696</v>
      </c>
    </row>
    <row r="24" spans="1:11">
      <c r="A24" s="257" t="s">
        <v>3697</v>
      </c>
      <c r="B24" s="858" t="s">
        <v>353</v>
      </c>
      <c r="C24" s="134"/>
      <c r="D24" s="976">
        <f>E24</f>
        <v>3157015.6</v>
      </c>
      <c r="E24" s="979">
        <f t="shared" ref="E24:J24" si="3">E41</f>
        <v>3157015.6</v>
      </c>
      <c r="F24" s="1596">
        <f t="shared" si="3"/>
        <v>0</v>
      </c>
      <c r="G24" s="981">
        <f t="shared" si="3"/>
        <v>0</v>
      </c>
      <c r="H24" s="981">
        <f t="shared" si="3"/>
        <v>0</v>
      </c>
      <c r="I24" s="981">
        <f t="shared" si="3"/>
        <v>0</v>
      </c>
      <c r="J24" s="981">
        <f t="shared" si="3"/>
        <v>0</v>
      </c>
      <c r="K24" s="288" t="s">
        <v>3697</v>
      </c>
    </row>
    <row r="25" spans="1:11">
      <c r="A25" s="257" t="s">
        <v>3698</v>
      </c>
      <c r="B25" s="858" t="s">
        <v>3437</v>
      </c>
      <c r="C25" s="134"/>
      <c r="D25" s="982">
        <f>D23-D24</f>
        <v>9720100.7700000014</v>
      </c>
      <c r="E25" s="982">
        <f t="shared" ref="E25:J25" si="4">E23-E24</f>
        <v>9720100.7700000014</v>
      </c>
      <c r="F25" s="1597">
        <f t="shared" si="4"/>
        <v>0</v>
      </c>
      <c r="G25" s="988">
        <f t="shared" si="4"/>
        <v>0</v>
      </c>
      <c r="H25" s="988">
        <f t="shared" si="4"/>
        <v>0</v>
      </c>
      <c r="I25" s="988">
        <f t="shared" si="4"/>
        <v>0</v>
      </c>
      <c r="J25" s="988">
        <f t="shared" si="4"/>
        <v>0</v>
      </c>
      <c r="K25" s="288" t="s">
        <v>3698</v>
      </c>
    </row>
    <row r="26" spans="1:11">
      <c r="A26" s="257" t="s">
        <v>3699</v>
      </c>
      <c r="B26" s="163" t="s">
        <v>2328</v>
      </c>
      <c r="C26" s="149"/>
      <c r="D26" s="1662"/>
      <c r="E26" s="1663"/>
      <c r="F26" s="2712"/>
      <c r="G26" s="1664"/>
      <c r="H26" s="1664"/>
      <c r="I26" s="1664"/>
      <c r="J26" s="1665"/>
      <c r="K26" s="288" t="s">
        <v>3699</v>
      </c>
    </row>
    <row r="27" spans="1:11">
      <c r="A27" s="257" t="s">
        <v>3700</v>
      </c>
      <c r="B27" s="860" t="s">
        <v>2329</v>
      </c>
      <c r="C27" s="147"/>
      <c r="D27" s="1662"/>
      <c r="E27" s="1663"/>
      <c r="F27" s="2712"/>
      <c r="G27" s="1664"/>
      <c r="H27" s="1664"/>
      <c r="I27" s="1664"/>
      <c r="J27" s="1665"/>
      <c r="K27" s="288" t="s">
        <v>3700</v>
      </c>
    </row>
    <row r="28" spans="1:11">
      <c r="A28" s="257" t="s">
        <v>3701</v>
      </c>
      <c r="B28" s="858" t="s">
        <v>2330</v>
      </c>
      <c r="C28" s="134"/>
      <c r="D28" s="1666"/>
      <c r="E28" s="1667"/>
      <c r="F28" s="2713"/>
      <c r="G28" s="1668"/>
      <c r="H28" s="1668"/>
      <c r="I28" s="1668"/>
      <c r="J28" s="1669"/>
      <c r="K28" s="288" t="s">
        <v>3701</v>
      </c>
    </row>
    <row r="29" spans="1:11">
      <c r="A29" s="257" t="s">
        <v>3702</v>
      </c>
      <c r="B29" s="858" t="s">
        <v>2331</v>
      </c>
      <c r="C29" s="134"/>
      <c r="D29" s="982">
        <f>E29</f>
        <v>3157015.6</v>
      </c>
      <c r="E29" s="979">
        <f>3358025.71+3273.27-217118.13+12834.75</f>
        <v>3157015.6</v>
      </c>
      <c r="F29" s="1596"/>
      <c r="G29" s="975"/>
      <c r="H29" s="975"/>
      <c r="I29" s="975"/>
      <c r="J29" s="975"/>
      <c r="K29" s="288" t="s">
        <v>3702</v>
      </c>
    </row>
    <row r="30" spans="1:11">
      <c r="A30" s="257" t="s">
        <v>3703</v>
      </c>
      <c r="B30" s="858" t="s">
        <v>2332</v>
      </c>
      <c r="C30" s="134"/>
      <c r="D30" s="977">
        <f>SUM(E30:J30)</f>
        <v>0</v>
      </c>
      <c r="E30" s="972">
        <v>0</v>
      </c>
      <c r="F30" s="978"/>
      <c r="G30" s="973"/>
      <c r="H30" s="973"/>
      <c r="I30" s="973"/>
      <c r="J30" s="973"/>
      <c r="K30" s="288" t="s">
        <v>3703</v>
      </c>
    </row>
    <row r="31" spans="1:11">
      <c r="A31" s="257" t="s">
        <v>3704</v>
      </c>
      <c r="B31" s="858" t="s">
        <v>3325</v>
      </c>
      <c r="C31" s="134"/>
      <c r="D31" s="976">
        <f t="shared" ref="D31:J31" si="5">SUM(D29:D30)</f>
        <v>3157015.6</v>
      </c>
      <c r="E31" s="979">
        <f t="shared" si="5"/>
        <v>3157015.6</v>
      </c>
      <c r="F31" s="980">
        <f t="shared" si="5"/>
        <v>0</v>
      </c>
      <c r="G31" s="981">
        <f t="shared" si="5"/>
        <v>0</v>
      </c>
      <c r="H31" s="981">
        <f t="shared" si="5"/>
        <v>0</v>
      </c>
      <c r="I31" s="981">
        <f t="shared" si="5"/>
        <v>0</v>
      </c>
      <c r="J31" s="981">
        <f t="shared" si="5"/>
        <v>0</v>
      </c>
      <c r="K31" s="288" t="s">
        <v>3704</v>
      </c>
    </row>
    <row r="32" spans="1:11">
      <c r="A32" s="257" t="s">
        <v>3705</v>
      </c>
      <c r="B32" s="858" t="s">
        <v>3326</v>
      </c>
      <c r="C32" s="134"/>
      <c r="D32" s="1666"/>
      <c r="E32" s="1667"/>
      <c r="F32" s="2713"/>
      <c r="G32" s="1668"/>
      <c r="H32" s="1668"/>
      <c r="I32" s="1668"/>
      <c r="J32" s="1669"/>
      <c r="K32" s="288" t="s">
        <v>3705</v>
      </c>
    </row>
    <row r="33" spans="1:11">
      <c r="A33" s="257" t="s">
        <v>3706</v>
      </c>
      <c r="B33" s="858" t="s">
        <v>2154</v>
      </c>
      <c r="C33" s="134"/>
      <c r="D33" s="977">
        <f>SUM(E33:J33)</f>
        <v>0</v>
      </c>
      <c r="E33" s="972"/>
      <c r="F33" s="978"/>
      <c r="G33" s="973"/>
      <c r="H33" s="973"/>
      <c r="I33" s="973"/>
      <c r="J33" s="973"/>
      <c r="K33" s="288" t="s">
        <v>3706</v>
      </c>
    </row>
    <row r="34" spans="1:11">
      <c r="A34" s="257" t="s">
        <v>2855</v>
      </c>
      <c r="B34" s="858" t="s">
        <v>1808</v>
      </c>
      <c r="C34" s="134"/>
      <c r="D34" s="977">
        <f>SUM(E34:J34)</f>
        <v>0</v>
      </c>
      <c r="E34" s="972"/>
      <c r="F34" s="978"/>
      <c r="G34" s="973"/>
      <c r="H34" s="973"/>
      <c r="I34" s="973"/>
      <c r="J34" s="973"/>
      <c r="K34" s="288" t="s">
        <v>2855</v>
      </c>
    </row>
    <row r="35" spans="1:11">
      <c r="A35" s="257" t="s">
        <v>2856</v>
      </c>
      <c r="B35" s="858" t="s">
        <v>1809</v>
      </c>
      <c r="C35" s="134"/>
      <c r="D35" s="976">
        <f t="shared" ref="D35:J35" si="6">SUM(D33:D34)</f>
        <v>0</v>
      </c>
      <c r="E35" s="979">
        <f t="shared" si="6"/>
        <v>0</v>
      </c>
      <c r="F35" s="980">
        <f t="shared" si="6"/>
        <v>0</v>
      </c>
      <c r="G35" s="981">
        <f t="shared" si="6"/>
        <v>0</v>
      </c>
      <c r="H35" s="981">
        <f t="shared" si="6"/>
        <v>0</v>
      </c>
      <c r="I35" s="981">
        <f t="shared" si="6"/>
        <v>0</v>
      </c>
      <c r="J35" s="981">
        <f t="shared" si="6"/>
        <v>0</v>
      </c>
      <c r="K35" s="288" t="s">
        <v>2856</v>
      </c>
    </row>
    <row r="36" spans="1:11">
      <c r="A36" s="257" t="s">
        <v>2857</v>
      </c>
      <c r="B36" s="858" t="s">
        <v>2666</v>
      </c>
      <c r="C36" s="134"/>
      <c r="D36" s="1670"/>
      <c r="E36" s="1671"/>
      <c r="F36" s="2714"/>
      <c r="G36" s="1672"/>
      <c r="H36" s="1672"/>
      <c r="I36" s="1672"/>
      <c r="J36" s="1673"/>
      <c r="K36" s="288" t="s">
        <v>2857</v>
      </c>
    </row>
    <row r="37" spans="1:11">
      <c r="A37" s="257" t="s">
        <v>2858</v>
      </c>
      <c r="B37" s="858" t="s">
        <v>2667</v>
      </c>
      <c r="C37" s="134"/>
      <c r="D37" s="977">
        <f>SUM(E37:J37)</f>
        <v>0</v>
      </c>
      <c r="E37" s="972"/>
      <c r="F37" s="2715"/>
      <c r="G37" s="2652"/>
      <c r="H37" s="973"/>
      <c r="I37" s="973"/>
      <c r="J37" s="973"/>
      <c r="K37" s="288" t="s">
        <v>2858</v>
      </c>
    </row>
    <row r="38" spans="1:11">
      <c r="A38" s="257" t="s">
        <v>2859</v>
      </c>
      <c r="B38" s="858" t="s">
        <v>3304</v>
      </c>
      <c r="C38" s="134"/>
      <c r="D38" s="977">
        <f>SUM(E38:J38)</f>
        <v>0</v>
      </c>
      <c r="E38" s="972"/>
      <c r="F38" s="2715"/>
      <c r="G38" s="2652"/>
      <c r="H38" s="973"/>
      <c r="I38" s="973"/>
      <c r="J38" s="973"/>
      <c r="K38" s="288" t="s">
        <v>2859</v>
      </c>
    </row>
    <row r="39" spans="1:11">
      <c r="A39" s="257" t="s">
        <v>2860</v>
      </c>
      <c r="B39" s="858" t="s">
        <v>3305</v>
      </c>
      <c r="C39" s="134"/>
      <c r="D39" s="976">
        <f t="shared" ref="D39:J39" si="7">SUM(D37:D38)</f>
        <v>0</v>
      </c>
      <c r="E39" s="979">
        <f t="shared" si="7"/>
        <v>0</v>
      </c>
      <c r="F39" s="2716">
        <f t="shared" si="7"/>
        <v>0</v>
      </c>
      <c r="G39" s="976">
        <f t="shared" si="7"/>
        <v>0</v>
      </c>
      <c r="H39" s="981">
        <f t="shared" si="7"/>
        <v>0</v>
      </c>
      <c r="I39" s="981">
        <f t="shared" si="7"/>
        <v>0</v>
      </c>
      <c r="J39" s="981">
        <f t="shared" si="7"/>
        <v>0</v>
      </c>
      <c r="K39" s="288" t="s">
        <v>2860</v>
      </c>
    </row>
    <row r="40" spans="1:11">
      <c r="A40" s="257" t="s">
        <v>2861</v>
      </c>
      <c r="B40" s="858" t="s">
        <v>3306</v>
      </c>
      <c r="C40" s="134"/>
      <c r="D40" s="977">
        <f>SUM(E40:J40)</f>
        <v>0</v>
      </c>
      <c r="E40" s="972"/>
      <c r="F40" s="2715"/>
      <c r="G40" s="2652"/>
      <c r="H40" s="973"/>
      <c r="I40" s="973"/>
      <c r="J40" s="973"/>
      <c r="K40" s="288" t="s">
        <v>2861</v>
      </c>
    </row>
    <row r="41" spans="1:11">
      <c r="A41" s="257" t="s">
        <v>2862</v>
      </c>
      <c r="B41" s="163" t="s">
        <v>3307</v>
      </c>
      <c r="C41" s="131"/>
      <c r="D41" s="974">
        <f t="shared" ref="D41:J41" si="8">D31+D35+D39+D40</f>
        <v>3157015.6</v>
      </c>
      <c r="E41" s="982">
        <f t="shared" si="8"/>
        <v>3157015.6</v>
      </c>
      <c r="F41" s="2717">
        <f t="shared" si="8"/>
        <v>0</v>
      </c>
      <c r="G41" s="974">
        <f t="shared" si="8"/>
        <v>0</v>
      </c>
      <c r="H41" s="974">
        <f t="shared" si="8"/>
        <v>0</v>
      </c>
      <c r="I41" s="974">
        <f t="shared" si="8"/>
        <v>0</v>
      </c>
      <c r="J41" s="974">
        <f t="shared" si="8"/>
        <v>0</v>
      </c>
      <c r="K41" s="288" t="s">
        <v>2862</v>
      </c>
    </row>
    <row r="42" spans="1:11">
      <c r="A42" s="257" t="s">
        <v>2863</v>
      </c>
      <c r="B42" s="858" t="s">
        <v>3308</v>
      </c>
      <c r="C42" s="327"/>
      <c r="D42" s="1666"/>
      <c r="E42" s="1667"/>
      <c r="F42" s="1674"/>
      <c r="G42" s="1668"/>
      <c r="H42" s="1668"/>
      <c r="I42" s="1668"/>
      <c r="J42" s="1669"/>
      <c r="K42" s="288" t="s">
        <v>2863</v>
      </c>
    </row>
    <row r="43" spans="1:11">
      <c r="A43" s="329"/>
      <c r="B43" s="131"/>
      <c r="C43" s="131"/>
      <c r="D43" s="184"/>
      <c r="E43" s="282"/>
      <c r="F43" s="1252"/>
      <c r="G43" s="131"/>
      <c r="H43" s="131"/>
      <c r="I43" s="131"/>
      <c r="J43" s="184"/>
      <c r="K43" s="1598"/>
    </row>
    <row r="44" spans="1:11">
      <c r="A44" s="329"/>
      <c r="B44" s="131"/>
      <c r="C44" s="131"/>
      <c r="D44" s="184"/>
      <c r="E44" s="282"/>
      <c r="F44" s="1252"/>
      <c r="G44" s="131"/>
      <c r="H44" s="131"/>
      <c r="I44" s="131"/>
      <c r="J44" s="184"/>
      <c r="K44" s="1598"/>
    </row>
    <row r="45" spans="1:11">
      <c r="A45" s="329"/>
      <c r="B45" s="131"/>
      <c r="C45" s="131"/>
      <c r="D45" s="184"/>
      <c r="E45" s="282"/>
      <c r="F45" s="1252"/>
      <c r="G45" s="149"/>
      <c r="H45" s="131"/>
      <c r="I45" s="131"/>
      <c r="J45" s="184"/>
      <c r="K45" s="1598"/>
    </row>
    <row r="46" spans="1:11">
      <c r="A46" s="329"/>
      <c r="B46" s="149"/>
      <c r="C46" s="131"/>
      <c r="D46" s="184"/>
      <c r="E46" s="282"/>
      <c r="F46" s="1252"/>
      <c r="G46" s="149"/>
      <c r="H46" s="131"/>
      <c r="I46" s="131"/>
      <c r="J46" s="184"/>
      <c r="K46" s="1598"/>
    </row>
    <row r="47" spans="1:11">
      <c r="A47" s="329"/>
      <c r="B47" s="149"/>
      <c r="C47" s="131"/>
      <c r="D47" s="184"/>
      <c r="E47" s="282"/>
      <c r="F47" s="1252"/>
      <c r="G47" s="149"/>
      <c r="H47" s="131"/>
      <c r="I47" s="131"/>
      <c r="J47" s="184"/>
      <c r="K47" s="1598"/>
    </row>
    <row r="48" spans="1:11">
      <c r="A48" s="329"/>
      <c r="B48" s="149"/>
      <c r="C48" s="131"/>
      <c r="D48" s="184"/>
      <c r="E48" s="282"/>
      <c r="F48" s="1252"/>
      <c r="G48" s="149"/>
      <c r="H48" s="131"/>
      <c r="I48" s="131"/>
      <c r="J48" s="184"/>
      <c r="K48" s="1598"/>
    </row>
    <row r="49" spans="1:11">
      <c r="A49" s="329"/>
      <c r="B49" s="149"/>
      <c r="C49" s="131"/>
      <c r="D49" s="184"/>
      <c r="E49" s="282"/>
      <c r="F49" s="1252"/>
      <c r="G49" s="149"/>
      <c r="H49" s="131"/>
      <c r="I49" s="131"/>
      <c r="J49" s="184"/>
      <c r="K49" s="1598"/>
    </row>
    <row r="50" spans="1:11">
      <c r="A50" s="329"/>
      <c r="B50" s="149"/>
      <c r="C50" s="131"/>
      <c r="D50" s="184"/>
      <c r="E50" s="282"/>
      <c r="F50" s="1252"/>
      <c r="G50" s="149"/>
      <c r="H50" s="131"/>
      <c r="I50" s="131"/>
      <c r="J50" s="184"/>
      <c r="K50" s="1598"/>
    </row>
    <row r="51" spans="1:11">
      <c r="A51" s="329"/>
      <c r="B51" s="149"/>
      <c r="C51" s="131"/>
      <c r="D51" s="184"/>
      <c r="E51" s="282"/>
      <c r="F51" s="1252"/>
      <c r="G51" s="149"/>
      <c r="H51" s="131"/>
      <c r="I51" s="131"/>
      <c r="J51" s="184"/>
      <c r="K51" s="1598"/>
    </row>
    <row r="52" spans="1:11">
      <c r="A52" s="329"/>
      <c r="B52" s="149"/>
      <c r="C52" s="131"/>
      <c r="D52" s="184"/>
      <c r="E52" s="282"/>
      <c r="F52" s="1252"/>
      <c r="G52" s="149"/>
      <c r="H52" s="131"/>
      <c r="I52" s="131"/>
      <c r="J52" s="184"/>
      <c r="K52" s="1598"/>
    </row>
    <row r="53" spans="1:11">
      <c r="A53" s="329"/>
      <c r="B53" s="149"/>
      <c r="C53" s="131"/>
      <c r="D53" s="184"/>
      <c r="E53" s="282"/>
      <c r="F53" s="1252"/>
      <c r="G53" s="149"/>
      <c r="H53" s="131"/>
      <c r="I53" s="131"/>
      <c r="J53" s="184"/>
      <c r="K53" s="1598"/>
    </row>
    <row r="54" spans="1:11">
      <c r="A54" s="329"/>
      <c r="B54" s="149"/>
      <c r="C54" s="131"/>
      <c r="D54" s="184"/>
      <c r="E54" s="282"/>
      <c r="F54" s="1252"/>
      <c r="G54" s="149"/>
      <c r="H54" s="131"/>
      <c r="I54" s="131"/>
      <c r="J54" s="184"/>
      <c r="K54" s="1598"/>
    </row>
    <row r="55" spans="1:11">
      <c r="A55" s="329"/>
      <c r="B55" s="149"/>
      <c r="C55" s="131"/>
      <c r="D55" s="184"/>
      <c r="E55" s="282"/>
      <c r="F55" s="1252"/>
      <c r="G55" s="149"/>
      <c r="H55" s="131"/>
      <c r="I55" s="131"/>
      <c r="J55" s="184"/>
      <c r="K55" s="1598"/>
    </row>
    <row r="56" spans="1:11">
      <c r="A56" s="329"/>
      <c r="B56" s="149"/>
      <c r="C56" s="131"/>
      <c r="D56" s="184"/>
      <c r="E56" s="282"/>
      <c r="F56" s="1252"/>
      <c r="G56" s="149"/>
      <c r="H56" s="131"/>
      <c r="I56" s="131"/>
      <c r="J56" s="184"/>
      <c r="K56" s="1598"/>
    </row>
    <row r="57" spans="1:11">
      <c r="A57" s="329"/>
      <c r="B57" s="149"/>
      <c r="C57" s="131"/>
      <c r="D57" s="184"/>
      <c r="E57" s="282"/>
      <c r="F57" s="1252"/>
      <c r="G57" s="149"/>
      <c r="H57" s="131"/>
      <c r="I57" s="131"/>
      <c r="J57" s="184"/>
      <c r="K57" s="1598"/>
    </row>
    <row r="58" spans="1:11">
      <c r="A58" s="329"/>
      <c r="B58" s="149"/>
      <c r="C58" s="131"/>
      <c r="D58" s="184"/>
      <c r="E58" s="282"/>
      <c r="F58" s="1252"/>
      <c r="G58" s="149"/>
      <c r="H58" s="131"/>
      <c r="I58" s="131"/>
      <c r="J58" s="184"/>
      <c r="K58" s="1598"/>
    </row>
    <row r="59" spans="1:11">
      <c r="A59" s="329"/>
      <c r="B59" s="149"/>
      <c r="C59" s="131"/>
      <c r="D59" s="184"/>
      <c r="E59" s="282"/>
      <c r="F59" s="1252"/>
      <c r="G59" s="149"/>
      <c r="H59" s="131"/>
      <c r="I59" s="131"/>
      <c r="J59" s="184"/>
      <c r="K59" s="1598"/>
    </row>
    <row r="60" spans="1:11" ht="15.75" thickBot="1">
      <c r="A60" s="330"/>
      <c r="B60" s="168"/>
      <c r="C60" s="181"/>
      <c r="D60" s="331"/>
      <c r="E60" s="332"/>
      <c r="F60" s="180"/>
      <c r="G60" s="168"/>
      <c r="H60" s="181"/>
      <c r="I60" s="181"/>
      <c r="J60" s="331"/>
      <c r="K60" s="1599"/>
    </row>
    <row r="61" spans="1:11">
      <c r="A61" s="163" t="s">
        <v>3309</v>
      </c>
      <c r="B61" s="149"/>
      <c r="C61" s="131"/>
      <c r="D61" s="184"/>
      <c r="E61" s="184"/>
      <c r="F61" s="131"/>
      <c r="G61" s="149"/>
      <c r="H61" s="131"/>
      <c r="I61" s="131"/>
      <c r="J61" s="131" t="s">
        <v>3309</v>
      </c>
      <c r="K61" s="1600"/>
    </row>
    <row r="62" spans="1:11">
      <c r="A62" s="131" t="s">
        <v>3209</v>
      </c>
      <c r="B62" s="131"/>
      <c r="C62" s="93"/>
      <c r="D62" s="184"/>
      <c r="E62" s="184"/>
      <c r="F62" s="131" t="s">
        <v>3210</v>
      </c>
      <c r="G62" s="131"/>
      <c r="H62" s="93"/>
      <c r="I62" s="131"/>
      <c r="J62" s="184"/>
      <c r="K62" s="1600"/>
    </row>
    <row r="63" spans="1:11">
      <c r="A63" s="992"/>
      <c r="B63" s="149"/>
      <c r="C63" s="149"/>
      <c r="D63" s="178"/>
      <c r="E63" s="178"/>
      <c r="F63" s="149"/>
      <c r="G63" s="149"/>
      <c r="H63" s="149"/>
      <c r="I63" s="149"/>
      <c r="J63" s="178"/>
      <c r="K63" s="149"/>
    </row>
    <row r="64" spans="1:11">
      <c r="A64" s="329"/>
      <c r="B64" s="149"/>
      <c r="C64" s="149"/>
      <c r="D64" s="178"/>
      <c r="E64" s="178"/>
      <c r="F64" s="149"/>
      <c r="G64" s="149"/>
      <c r="H64" s="149"/>
      <c r="I64" s="149"/>
      <c r="J64" s="178"/>
      <c r="K64" s="149"/>
    </row>
    <row r="65" spans="1:11">
      <c r="A65" s="329"/>
      <c r="B65" s="149"/>
      <c r="C65" s="149"/>
      <c r="D65" s="178"/>
      <c r="E65" s="178"/>
      <c r="F65" s="149"/>
      <c r="G65" s="149"/>
      <c r="H65" s="149"/>
      <c r="I65" s="149"/>
      <c r="J65" s="178"/>
      <c r="K65" s="149"/>
    </row>
    <row r="66" spans="1:11">
      <c r="A66" s="329"/>
      <c r="B66" s="149"/>
      <c r="C66" s="149"/>
      <c r="D66" s="178"/>
      <c r="E66" s="178"/>
      <c r="F66" s="149"/>
      <c r="G66" s="149"/>
      <c r="H66" s="149"/>
      <c r="I66" s="149"/>
      <c r="J66" s="178"/>
      <c r="K66" s="149"/>
    </row>
    <row r="67" spans="1:11">
      <c r="A67" s="329"/>
      <c r="B67" s="149"/>
      <c r="C67" s="149"/>
      <c r="D67" s="178"/>
      <c r="E67" s="178"/>
      <c r="F67" s="149"/>
      <c r="G67" s="149"/>
      <c r="H67" s="149"/>
      <c r="I67" s="149"/>
      <c r="J67" s="178"/>
      <c r="K67" s="149"/>
    </row>
    <row r="68" spans="1:11">
      <c r="A68" s="329"/>
      <c r="B68" s="149"/>
      <c r="C68" s="149"/>
      <c r="D68" s="178"/>
      <c r="E68" s="178"/>
      <c r="F68" s="149"/>
      <c r="G68" s="149"/>
      <c r="H68" s="149"/>
      <c r="I68" s="149"/>
      <c r="J68" s="178"/>
      <c r="K68" s="149"/>
    </row>
    <row r="69" spans="1:11">
      <c r="A69" s="329"/>
      <c r="B69" s="149"/>
      <c r="C69" s="149"/>
      <c r="D69" s="178"/>
      <c r="E69" s="178"/>
      <c r="F69" s="149"/>
      <c r="G69" s="149"/>
      <c r="H69" s="149"/>
      <c r="I69" s="149"/>
      <c r="J69" s="178"/>
      <c r="K69" s="149"/>
    </row>
    <row r="70" spans="1:11">
      <c r="A70" s="329"/>
      <c r="B70" s="149"/>
      <c r="C70" s="149"/>
      <c r="D70" s="178"/>
      <c r="E70" s="178"/>
      <c r="F70" s="149"/>
      <c r="G70" s="149"/>
      <c r="H70" s="149"/>
      <c r="I70" s="149"/>
      <c r="J70" s="178"/>
      <c r="K70" s="149"/>
    </row>
    <row r="71" spans="1:11">
      <c r="A71" s="149"/>
      <c r="B71" s="149"/>
      <c r="C71" s="149"/>
      <c r="D71" s="178"/>
      <c r="E71" s="178"/>
      <c r="F71" s="149"/>
      <c r="G71" s="149"/>
      <c r="H71" s="149"/>
      <c r="I71" s="149"/>
      <c r="J71" s="178"/>
      <c r="K71" s="178"/>
    </row>
    <row r="72" spans="1:11">
      <c r="A72" s="149"/>
      <c r="B72" s="149"/>
      <c r="C72" s="149"/>
      <c r="D72" s="178"/>
      <c r="E72" s="178"/>
      <c r="F72" s="149"/>
      <c r="G72" s="149"/>
      <c r="H72" s="149"/>
      <c r="I72" s="149"/>
      <c r="J72" s="178"/>
      <c r="K72" s="178"/>
    </row>
    <row r="73" spans="1:11">
      <c r="A73" s="149"/>
      <c r="B73" s="149"/>
      <c r="C73" s="149"/>
      <c r="D73" s="149"/>
      <c r="E73" s="149"/>
      <c r="F73" s="149"/>
      <c r="G73" s="149"/>
      <c r="H73" s="149"/>
      <c r="I73" s="149"/>
      <c r="J73" s="149"/>
      <c r="K73" s="149"/>
    </row>
    <row r="74" spans="1:11">
      <c r="A74" s="149"/>
      <c r="B74" s="149"/>
      <c r="C74" s="149"/>
      <c r="D74" s="149"/>
      <c r="E74" s="149"/>
      <c r="F74" s="149"/>
      <c r="G74" s="149"/>
      <c r="H74" s="149"/>
      <c r="I74" s="149"/>
      <c r="J74" s="149"/>
      <c r="K74" s="149"/>
    </row>
    <row r="75" spans="1:11">
      <c r="A75" s="149"/>
      <c r="B75" s="149"/>
      <c r="C75" s="149"/>
      <c r="D75" s="149"/>
      <c r="E75" s="149"/>
      <c r="F75" s="149"/>
      <c r="G75" s="149"/>
      <c r="H75" s="149"/>
      <c r="I75" s="149"/>
      <c r="J75" s="149"/>
      <c r="K75" s="149"/>
    </row>
    <row r="76" spans="1:11">
      <c r="A76" s="149"/>
      <c r="B76" s="149"/>
      <c r="C76" s="149"/>
      <c r="D76" s="149"/>
      <c r="E76" s="149"/>
      <c r="F76" s="149"/>
      <c r="G76" s="149"/>
      <c r="H76" s="149"/>
      <c r="I76" s="149"/>
      <c r="J76" s="149"/>
      <c r="K76" s="149"/>
    </row>
  </sheetData>
  <customSheetViews>
    <customSheetView guid="{60A1409A-66AA-463E-93B8-ECD35AF44482}" scale="75" colorId="22">
      <selection activeCell="E30" sqref="E30"/>
      <pageMargins left="0.17" right="0.37" top="0.3" bottom="0.3" header="0" footer="0"/>
      <printOptions horizontalCentered="1" verticalCentered="1"/>
      <pageSetup scale="75" fitToWidth="2" orientation="portrait" r:id="rId1"/>
      <headerFooter alignWithMargins="0"/>
    </customSheetView>
    <customSheetView guid="{DF531E20-5321-459E-ADC3-AB7A1AE91EEB}" scale="75" colorId="22" showPageBreaks="1" printArea="1">
      <selection activeCell="E30" sqref="E30"/>
      <pageMargins left="0.17" right="0.37" top="0.3" bottom="0.3" header="0" footer="0"/>
      <printOptions horizontalCentered="1" verticalCentered="1"/>
      <pageSetup scale="75" fitToWidth="2" orientation="portrait" r:id="rId2"/>
      <headerFooter alignWithMargins="0"/>
    </customSheetView>
    <customSheetView guid="{D9BAA3C6-1D9B-487C-B947-51E67F089DA8}" scale="75" colorId="22" topLeftCell="A13">
      <selection activeCell="D45" sqref="D45"/>
      <colBreaks count="1" manualBreakCount="1">
        <brk id="5" max="61" man="1"/>
      </colBreaks>
      <pageMargins left="0.17" right="0.37" top="0.3" bottom="0.3" header="0" footer="0"/>
      <printOptions horizontalCentered="1" verticalCentered="1"/>
      <pageSetup scale="74" fitToWidth="2" orientation="portrait" r:id="rId3"/>
      <headerFooter alignWithMargins="0"/>
    </customSheetView>
    <customSheetView guid="{FE043F0F-666D-484B-8A7C-7EC2529158CA}" scale="75" colorId="22" showPageBreaks="1" printArea="1" topLeftCell="A13">
      <selection activeCell="D45" sqref="D45"/>
      <colBreaks count="1" manualBreakCount="1">
        <brk id="5" max="61" man="1"/>
      </colBreaks>
      <pageMargins left="0.17" right="0.37" top="0.3" bottom="0.3" header="0" footer="0"/>
      <printOptions horizontalCentered="1" verticalCentered="1"/>
      <pageSetup scale="74" fitToWidth="2" orientation="portrait" r:id="rId4"/>
      <headerFooter alignWithMargins="0"/>
    </customSheetView>
  </customSheetViews>
  <phoneticPr fontId="0" type="noConversion"/>
  <printOptions horizontalCentered="1" verticalCentered="1"/>
  <pageMargins left="0.17" right="0.37" top="0.3" bottom="0.3" header="0" footer="0"/>
  <pageSetup scale="74" fitToWidth="2" orientation="portrait" r:id="rId5"/>
  <headerFooter alignWithMargins="0"/>
  <colBreaks count="1" manualBreakCount="1">
    <brk id="5" max="61" man="1"/>
  </colBreaks>
  <customProperties>
    <customPr name="_pios_id" r:id="rId6"/>
  </customProperties>
</worksheet>
</file>

<file path=xl/worksheets/sheet2.xml><?xml version="1.0" encoding="utf-8"?>
<worksheet xmlns="http://schemas.openxmlformats.org/spreadsheetml/2006/main" xmlns:r="http://schemas.openxmlformats.org/officeDocument/2006/relationships">
  <sheetPr transitionEvaluation="1" codeName="Sheet1">
    <pageSetUpPr fitToPage="1"/>
  </sheetPr>
  <dimension ref="A1:H58"/>
  <sheetViews>
    <sheetView defaultGridColor="0" colorId="22" zoomScale="87" zoomScaleNormal="87" workbookViewId="0">
      <selection activeCell="D47" sqref="D47"/>
    </sheetView>
  </sheetViews>
  <sheetFormatPr defaultColWidth="9.77734375" defaultRowHeight="15"/>
  <sheetData>
    <row r="1" spans="1:8" ht="18">
      <c r="A1" s="1" t="s">
        <v>3420</v>
      </c>
      <c r="B1" s="1"/>
      <c r="C1" s="1"/>
      <c r="D1" s="1"/>
      <c r="E1" s="1"/>
      <c r="F1" s="1"/>
      <c r="G1" s="1"/>
      <c r="H1" s="1"/>
    </row>
    <row r="2" spans="1:8">
      <c r="A2" s="2"/>
      <c r="B2" s="2"/>
      <c r="C2" s="2"/>
      <c r="D2" s="2"/>
      <c r="E2" s="2"/>
      <c r="F2" s="2"/>
      <c r="G2" s="2"/>
      <c r="H2" s="2"/>
    </row>
    <row r="3" spans="1:8" ht="15.75">
      <c r="A3" s="3" t="s">
        <v>1172</v>
      </c>
      <c r="B3" s="3"/>
      <c r="C3" s="3"/>
      <c r="D3" s="3"/>
      <c r="E3" s="3"/>
      <c r="F3" s="3"/>
      <c r="G3" s="3"/>
      <c r="H3" s="3"/>
    </row>
    <row r="4" spans="1:8" ht="15.75">
      <c r="A4" s="4"/>
      <c r="B4" s="2"/>
      <c r="C4" s="2"/>
      <c r="D4" s="2"/>
      <c r="E4" s="2"/>
      <c r="F4" s="2"/>
      <c r="G4" s="2"/>
      <c r="H4" s="2"/>
    </row>
    <row r="5" spans="1:8">
      <c r="A5" s="2"/>
      <c r="B5" s="2"/>
      <c r="C5" s="2"/>
      <c r="D5" s="2"/>
      <c r="E5" s="2"/>
      <c r="F5" s="2"/>
      <c r="G5" s="2"/>
      <c r="H5" s="2"/>
    </row>
    <row r="6" spans="1:8">
      <c r="A6" s="2"/>
      <c r="B6" s="2"/>
      <c r="C6" s="2"/>
      <c r="D6" s="2"/>
      <c r="E6" s="2"/>
      <c r="F6" s="2"/>
      <c r="G6" s="2"/>
      <c r="H6" s="2"/>
    </row>
    <row r="7" spans="1:8" ht="15.75">
      <c r="A7" s="4" t="s">
        <v>1176</v>
      </c>
      <c r="B7" s="2"/>
      <c r="C7" s="2"/>
      <c r="D7" s="2"/>
      <c r="E7" s="2"/>
      <c r="F7" s="2"/>
      <c r="G7" s="2"/>
      <c r="H7" s="2"/>
    </row>
    <row r="8" spans="1:8" ht="45">
      <c r="A8" s="2" t="s">
        <v>1034</v>
      </c>
      <c r="B8" s="2"/>
      <c r="C8" s="2"/>
      <c r="D8" s="2"/>
      <c r="E8" s="2"/>
      <c r="F8" s="2"/>
      <c r="G8" s="2"/>
      <c r="H8" s="2"/>
    </row>
    <row r="9" spans="1:8">
      <c r="A9" s="2"/>
      <c r="B9" s="2"/>
      <c r="C9" s="2"/>
      <c r="D9" s="2"/>
      <c r="E9" s="2"/>
      <c r="F9" s="2"/>
      <c r="G9" s="2"/>
      <c r="H9" s="2"/>
    </row>
    <row r="10" spans="1:8" ht="45">
      <c r="A10" s="2" t="s">
        <v>2278</v>
      </c>
      <c r="B10" s="2"/>
      <c r="C10" s="2"/>
      <c r="D10" s="2"/>
      <c r="E10" s="2"/>
      <c r="F10" s="2"/>
      <c r="G10" s="2"/>
      <c r="H10" s="2"/>
    </row>
    <row r="11" spans="1:8">
      <c r="A11" s="2"/>
      <c r="B11" s="2"/>
      <c r="C11" s="2"/>
      <c r="D11" s="2"/>
      <c r="E11" s="2"/>
      <c r="F11" s="2"/>
      <c r="G11" s="2"/>
      <c r="H11" s="2"/>
    </row>
    <row r="12" spans="1:8" ht="45">
      <c r="A12" s="2" t="s">
        <v>3496</v>
      </c>
      <c r="B12" s="2"/>
      <c r="C12" s="2"/>
      <c r="D12" s="2"/>
      <c r="E12" s="2"/>
      <c r="F12" s="2"/>
      <c r="G12" s="2"/>
      <c r="H12" s="2"/>
    </row>
    <row r="13" spans="1:8">
      <c r="A13" s="2"/>
      <c r="B13" s="2"/>
      <c r="C13" s="2"/>
      <c r="D13" s="2"/>
      <c r="E13" s="2"/>
      <c r="F13" s="2"/>
      <c r="G13" s="2"/>
      <c r="H13" s="2"/>
    </row>
    <row r="14" spans="1:8" ht="60">
      <c r="A14" s="2" t="s">
        <v>720</v>
      </c>
      <c r="B14" s="2"/>
      <c r="C14" s="2"/>
      <c r="D14" s="2"/>
      <c r="E14" s="2"/>
      <c r="F14" s="2"/>
      <c r="G14" s="2"/>
      <c r="H14" s="2"/>
    </row>
    <row r="15" spans="1:8">
      <c r="A15" s="2"/>
      <c r="B15" s="2"/>
      <c r="C15" s="2"/>
      <c r="D15" s="2"/>
      <c r="E15" s="2"/>
      <c r="F15" s="2"/>
      <c r="G15" s="2"/>
      <c r="H15" s="2"/>
    </row>
    <row r="16" spans="1:8" ht="60">
      <c r="A16" s="2" t="s">
        <v>3134</v>
      </c>
      <c r="B16" s="2"/>
      <c r="C16" s="2"/>
      <c r="D16" s="2"/>
      <c r="E16" s="2"/>
      <c r="F16" s="2"/>
      <c r="G16" s="2"/>
      <c r="H16" s="2"/>
    </row>
    <row r="17" spans="1:8">
      <c r="A17" s="2"/>
      <c r="B17" s="2"/>
      <c r="C17" s="2"/>
      <c r="D17" s="2"/>
      <c r="E17" s="2"/>
      <c r="F17" s="2"/>
      <c r="G17" s="2"/>
      <c r="H17" s="2"/>
    </row>
    <row r="18" spans="1:8">
      <c r="A18" s="2"/>
      <c r="B18" s="2"/>
      <c r="C18" s="2"/>
      <c r="D18" s="2"/>
      <c r="E18" s="2"/>
      <c r="F18" s="2"/>
      <c r="G18" s="2"/>
      <c r="H18" s="2"/>
    </row>
    <row r="19" spans="1:8" ht="15.75">
      <c r="A19" s="4" t="s">
        <v>837</v>
      </c>
      <c r="B19" s="2"/>
      <c r="C19" s="2"/>
      <c r="D19" s="2"/>
      <c r="E19" s="2"/>
      <c r="F19" s="2"/>
      <c r="G19" s="2"/>
      <c r="H19" s="2"/>
    </row>
    <row r="20" spans="1:8" ht="75">
      <c r="A20" s="2" t="s">
        <v>3533</v>
      </c>
      <c r="B20" s="2"/>
      <c r="C20" s="2"/>
      <c r="D20" s="2"/>
      <c r="E20" s="2"/>
      <c r="F20" s="2"/>
      <c r="G20" s="2"/>
      <c r="H20" s="2"/>
    </row>
    <row r="21" spans="1:8">
      <c r="A21" s="2"/>
      <c r="B21" s="2"/>
      <c r="C21" s="2"/>
      <c r="D21" s="2"/>
      <c r="E21" s="2"/>
      <c r="F21" s="2"/>
      <c r="G21" s="2"/>
      <c r="H21" s="2"/>
    </row>
    <row r="22" spans="1:8">
      <c r="A22" s="2"/>
      <c r="B22" s="2"/>
      <c r="C22" s="2"/>
      <c r="D22" s="2"/>
      <c r="E22" s="2"/>
      <c r="F22" s="2"/>
      <c r="G22" s="2"/>
      <c r="H22" s="2"/>
    </row>
    <row r="23" spans="1:8" ht="15.75">
      <c r="A23" s="4" t="s">
        <v>1674</v>
      </c>
      <c r="B23" s="2"/>
      <c r="C23" s="2"/>
      <c r="D23" s="2"/>
      <c r="E23" s="2"/>
      <c r="F23" s="2"/>
      <c r="G23" s="2"/>
      <c r="H23" s="2"/>
    </row>
    <row r="24" spans="1:8" ht="30">
      <c r="A24" s="2" t="s">
        <v>721</v>
      </c>
      <c r="B24" s="2"/>
      <c r="C24" s="2"/>
      <c r="D24" s="2"/>
      <c r="E24" s="2"/>
      <c r="F24" s="2"/>
      <c r="G24" s="2"/>
      <c r="H24" s="2"/>
    </row>
    <row r="25" spans="1:8">
      <c r="A25" s="2"/>
      <c r="B25" s="2"/>
      <c r="C25" s="2"/>
      <c r="D25" s="2"/>
      <c r="E25" s="2"/>
      <c r="F25" s="2"/>
      <c r="G25" s="2"/>
      <c r="H25" s="2"/>
    </row>
    <row r="26" spans="1:8" ht="15.75">
      <c r="A26" s="4" t="s">
        <v>3097</v>
      </c>
      <c r="B26" s="2"/>
      <c r="C26" s="2"/>
      <c r="D26" s="2"/>
      <c r="E26" s="2"/>
      <c r="F26" s="2"/>
      <c r="G26" s="2"/>
      <c r="H26" s="2"/>
    </row>
    <row r="27" spans="1:8" ht="45">
      <c r="A27" s="2" t="s">
        <v>2159</v>
      </c>
      <c r="B27" s="2"/>
      <c r="C27" s="2"/>
      <c r="D27" s="2"/>
      <c r="E27" s="2"/>
      <c r="F27" s="2"/>
      <c r="G27" s="2"/>
      <c r="H27" s="2"/>
    </row>
    <row r="28" spans="1:8">
      <c r="A28" s="2"/>
      <c r="B28" s="2"/>
      <c r="C28" s="2"/>
      <c r="D28" s="2"/>
      <c r="E28" s="2"/>
      <c r="F28" s="2"/>
      <c r="G28" s="2"/>
      <c r="H28" s="2"/>
    </row>
    <row r="29" spans="1:8" ht="15.75">
      <c r="A29" s="4" t="s">
        <v>3117</v>
      </c>
      <c r="B29" s="2"/>
      <c r="C29" s="2"/>
      <c r="D29" s="2"/>
      <c r="E29" s="2"/>
      <c r="F29" s="2"/>
      <c r="G29" s="2"/>
      <c r="H29" s="2"/>
    </row>
    <row r="30" spans="1:8" ht="60">
      <c r="A30" s="2" t="s">
        <v>2906</v>
      </c>
      <c r="B30" s="2"/>
      <c r="C30" s="2"/>
      <c r="D30" s="2"/>
      <c r="E30" s="2"/>
      <c r="F30" s="2"/>
      <c r="G30" s="2"/>
      <c r="H30" s="2"/>
    </row>
    <row r="31" spans="1:8">
      <c r="A31" s="2"/>
      <c r="B31" s="2"/>
      <c r="C31" s="2"/>
      <c r="D31" s="2"/>
      <c r="E31" s="2"/>
      <c r="F31" s="2"/>
      <c r="G31" s="2"/>
      <c r="H31" s="2"/>
    </row>
    <row r="32" spans="1:8">
      <c r="A32" s="2"/>
      <c r="B32" s="2"/>
      <c r="C32" s="2"/>
      <c r="D32" s="2"/>
      <c r="E32" s="2"/>
      <c r="F32" s="2"/>
      <c r="G32" s="2"/>
      <c r="H32" s="2"/>
    </row>
    <row r="33" spans="1:7" ht="15.75">
      <c r="B33" s="5"/>
      <c r="C33" s="6" t="s">
        <v>2885</v>
      </c>
      <c r="D33" s="7"/>
      <c r="E33" s="6"/>
      <c r="F33" s="8"/>
      <c r="G33" s="5"/>
    </row>
    <row r="34" spans="1:7" ht="15.75">
      <c r="A34" s="9" t="s">
        <v>3118</v>
      </c>
      <c r="B34" s="8"/>
      <c r="C34" s="9" t="s">
        <v>3119</v>
      </c>
      <c r="D34" s="10"/>
      <c r="E34" s="9"/>
      <c r="F34" s="10"/>
    </row>
    <row r="35" spans="1:7" ht="18">
      <c r="A35" s="999" t="s">
        <v>1204</v>
      </c>
      <c r="B35" s="8"/>
      <c r="C35" s="9"/>
      <c r="D35" s="221" t="s">
        <v>1205</v>
      </c>
      <c r="E35" s="9"/>
      <c r="F35" s="10"/>
    </row>
    <row r="36" spans="1:7" ht="18">
      <c r="A36" s="12" t="s">
        <v>1787</v>
      </c>
      <c r="D36" t="s">
        <v>2886</v>
      </c>
    </row>
    <row r="37" spans="1:7" ht="18">
      <c r="A37" s="12" t="s">
        <v>3599</v>
      </c>
      <c r="D37" t="s">
        <v>2887</v>
      </c>
    </row>
    <row r="38" spans="1:7" ht="18">
      <c r="A38" s="12" t="s">
        <v>3600</v>
      </c>
      <c r="D38" t="s">
        <v>2888</v>
      </c>
    </row>
    <row r="39" spans="1:7" ht="18">
      <c r="A39" s="12" t="s">
        <v>3601</v>
      </c>
      <c r="D39" t="s">
        <v>2889</v>
      </c>
    </row>
    <row r="40" spans="1:7" ht="18">
      <c r="A40" s="12" t="s">
        <v>3602</v>
      </c>
      <c r="D40" t="s">
        <v>2890</v>
      </c>
    </row>
    <row r="41" spans="1:7" ht="18">
      <c r="A41" s="12" t="s">
        <v>3603</v>
      </c>
      <c r="D41" t="s">
        <v>2891</v>
      </c>
    </row>
    <row r="42" spans="1:7" ht="18">
      <c r="A42" s="12" t="s">
        <v>3604</v>
      </c>
      <c r="D42" t="s">
        <v>1203</v>
      </c>
    </row>
    <row r="43" spans="1:7">
      <c r="A43" s="2"/>
      <c r="B43" s="2"/>
      <c r="C43" s="2"/>
      <c r="D43" s="2"/>
      <c r="E43" s="2"/>
      <c r="F43" s="2"/>
      <c r="G43" s="2"/>
    </row>
    <row r="44" spans="1:7">
      <c r="A44" s="2"/>
      <c r="B44" s="2"/>
      <c r="C44" s="2"/>
      <c r="D44" s="2"/>
      <c r="E44" s="2"/>
      <c r="F44" s="2"/>
      <c r="G44" s="2"/>
    </row>
    <row r="45" spans="1:7">
      <c r="A45" s="2"/>
      <c r="B45" s="2"/>
      <c r="C45" s="2"/>
      <c r="D45" s="2"/>
      <c r="E45" s="2"/>
      <c r="F45" s="2"/>
      <c r="G45" s="2"/>
    </row>
    <row r="46" spans="1:7">
      <c r="A46" s="2"/>
      <c r="B46" s="2"/>
      <c r="C46" s="2"/>
      <c r="D46" s="2"/>
      <c r="E46" s="2"/>
      <c r="F46" s="2"/>
      <c r="G46" s="2"/>
    </row>
    <row r="47" spans="1:7">
      <c r="A47" s="2"/>
      <c r="B47" s="2"/>
      <c r="C47" s="2"/>
      <c r="D47" s="2"/>
      <c r="E47" s="2"/>
      <c r="F47" s="2"/>
      <c r="G47" s="2"/>
    </row>
    <row r="48" spans="1:7">
      <c r="A48" s="2"/>
      <c r="B48" s="2"/>
      <c r="C48" s="2"/>
      <c r="D48" s="2"/>
      <c r="E48" s="2"/>
      <c r="F48" s="2"/>
      <c r="G48" s="2"/>
    </row>
    <row r="49" spans="1:7">
      <c r="A49" s="13"/>
      <c r="C49" s="2"/>
      <c r="D49" s="2"/>
      <c r="E49" s="2"/>
      <c r="F49" s="2"/>
      <c r="G49" s="2"/>
    </row>
    <row r="50" spans="1:7">
      <c r="A50" s="13"/>
      <c r="C50" s="2"/>
      <c r="D50" s="2"/>
      <c r="E50" s="2"/>
      <c r="F50" s="2"/>
      <c r="G50" s="2"/>
    </row>
    <row r="51" spans="1:7">
      <c r="A51" s="13"/>
      <c r="C51" s="2"/>
      <c r="D51" s="2"/>
      <c r="E51" s="2"/>
      <c r="F51" s="2"/>
      <c r="G51" s="2"/>
    </row>
    <row r="52" spans="1:7">
      <c r="A52" s="13"/>
      <c r="C52" s="2"/>
      <c r="D52" s="2"/>
      <c r="E52" s="2"/>
      <c r="F52" s="2"/>
      <c r="G52" s="2"/>
    </row>
    <row r="53" spans="1:7">
      <c r="A53" s="13"/>
      <c r="C53" s="2"/>
      <c r="D53" s="2"/>
      <c r="E53" s="2"/>
      <c r="F53" s="2"/>
      <c r="G53" s="2"/>
    </row>
    <row r="54" spans="1:7">
      <c r="A54" s="13"/>
      <c r="C54" s="2"/>
      <c r="D54" s="2"/>
      <c r="E54" s="2"/>
      <c r="F54" s="2"/>
      <c r="G54" s="2"/>
    </row>
    <row r="55" spans="1:7">
      <c r="A55" s="13"/>
      <c r="C55" s="2"/>
      <c r="D55" s="2"/>
      <c r="E55" s="2"/>
      <c r="F55" s="2"/>
      <c r="G55" s="2"/>
    </row>
    <row r="56" spans="1:7">
      <c r="C56" s="2"/>
      <c r="D56" s="2"/>
      <c r="E56" s="2"/>
      <c r="F56" s="2"/>
      <c r="G56" s="2"/>
    </row>
    <row r="57" spans="1:7">
      <c r="A57" s="13"/>
      <c r="C57" s="2"/>
      <c r="D57" s="2"/>
      <c r="E57" s="2"/>
      <c r="F57" s="2"/>
      <c r="G57" s="2"/>
    </row>
    <row r="58" spans="1:7">
      <c r="A58" s="13"/>
      <c r="C58" s="2"/>
      <c r="D58" s="2"/>
      <c r="E58" s="2"/>
      <c r="F58" s="2"/>
      <c r="G58" s="2"/>
    </row>
  </sheetData>
  <customSheetViews>
    <customSheetView guid="{60A1409A-66AA-463E-93B8-ECD35AF44482}" scale="87" colorId="22" fitToPage="1">
      <selection activeCell="D47" sqref="D47"/>
      <rowBreaks count="1" manualBreakCount="1">
        <brk id="28" max="16383" man="1"/>
      </rowBreaks>
      <pageMargins left="0.4" right="0.4" top="0.3" bottom="0.3" header="0" footer="0"/>
      <printOptions horizontalCentered="1" verticalCentered="1"/>
      <pageSetup scale="61" orientation="portrait" r:id="rId1"/>
      <headerFooter alignWithMargins="0"/>
    </customSheetView>
    <customSheetView guid="{DF531E20-5321-459E-ADC3-AB7A1AE91EEB}" scale="87" colorId="22" showPageBreaks="1" fitToPage="1">
      <selection activeCell="D47" sqref="D47"/>
      <rowBreaks count="1" manualBreakCount="1">
        <brk id="28" max="16383" man="1"/>
      </rowBreaks>
      <pageMargins left="0.4" right="0.4" top="0.3" bottom="0.3" header="0" footer="0"/>
      <printOptions horizontalCentered="1" verticalCentered="1"/>
      <pageSetup scale="61" orientation="portrait" r:id="rId2"/>
      <headerFooter alignWithMargins="0"/>
    </customSheetView>
    <customSheetView guid="{D9BAA3C6-1D9B-487C-B947-51E67F089DA8}" scale="87" colorId="22" fitToPage="1">
      <selection activeCell="D47" sqref="D47"/>
      <rowBreaks count="1" manualBreakCount="1">
        <brk id="28" max="16383" man="1"/>
      </rowBreaks>
      <pageMargins left="0.4" right="0.4" top="0.3" bottom="0.3" header="0" footer="0"/>
      <printOptions horizontalCentered="1" verticalCentered="1"/>
      <pageSetup scale="61" orientation="portrait" r:id="rId3"/>
      <headerFooter alignWithMargins="0"/>
    </customSheetView>
    <customSheetView guid="{FE043F0F-666D-484B-8A7C-7EC2529158CA}" scale="87" colorId="22" fitToPage="1">
      <selection activeCell="D47" sqref="D47"/>
      <rowBreaks count="1" manualBreakCount="1">
        <brk id="28" max="16383" man="1"/>
      </rowBreaks>
      <pageMargins left="0.4" right="0.4" top="0.3" bottom="0.3" header="0" footer="0"/>
      <printOptions horizontalCentered="1" verticalCentered="1"/>
      <pageSetup scale="61" orientation="portrait" r:id="rId4"/>
      <headerFooter alignWithMargins="0"/>
    </customSheetView>
  </customSheetViews>
  <phoneticPr fontId="0" type="noConversion"/>
  <printOptions horizontalCentered="1" verticalCentered="1"/>
  <pageMargins left="0.4" right="0.4" top="0.3" bottom="0.3" header="0" footer="0"/>
  <pageSetup scale="61" orientation="portrait" r:id="rId5"/>
  <headerFooter alignWithMargins="0"/>
  <rowBreaks count="1" manualBreakCount="1">
    <brk id="28" max="16383" man="1"/>
  </rowBreaks>
  <customProperties>
    <customPr name="_pios_id" r:id="rId6"/>
  </customProperties>
  <drawing r:id="rId7"/>
</worksheet>
</file>

<file path=xl/worksheets/sheet20.xml><?xml version="1.0" encoding="utf-8"?>
<worksheet xmlns="http://schemas.openxmlformats.org/spreadsheetml/2006/main" xmlns:r="http://schemas.openxmlformats.org/officeDocument/2006/relationships">
  <sheetPr transitionEvaluation="1" codeName="Sheet19"/>
  <dimension ref="A1:K141"/>
  <sheetViews>
    <sheetView defaultGridColor="0" colorId="22" zoomScale="65" zoomScaleNormal="65" workbookViewId="0"/>
  </sheetViews>
  <sheetFormatPr defaultColWidth="9.77734375" defaultRowHeight="15"/>
  <cols>
    <col min="1" max="1" width="6.6640625" style="1068" customWidth="1"/>
    <col min="2" max="2" width="40.6640625" style="1068" customWidth="1"/>
    <col min="3" max="3" width="15.109375" style="1068" customWidth="1"/>
    <col min="4" max="4" width="57.88671875" style="1068" customWidth="1"/>
    <col min="5" max="6" width="26.77734375" style="1068" customWidth="1"/>
    <col min="7" max="7" width="26.33203125" style="1068" customWidth="1"/>
    <col min="8" max="8" width="26.88671875" style="1068" customWidth="1"/>
    <col min="9" max="9" width="25.77734375" style="1068" customWidth="1"/>
    <col min="10" max="10" width="15.109375" style="1068" customWidth="1"/>
    <col min="11" max="11" width="22.33203125" style="1068" customWidth="1"/>
    <col min="12" max="16384" width="9.77734375" style="1068"/>
  </cols>
  <sheetData>
    <row r="1" spans="1:11" ht="18.75" thickBot="1">
      <c r="A1" s="1217" t="str">
        <f>+'Data sheet'!A53</f>
        <v>Annual Report of New York American Water Company, Inc.  (f/k/a Aqua New York of Sea Cliff)                                          Year Ended  December 31, 2013</v>
      </c>
      <c r="B1" s="1217"/>
      <c r="C1" s="1217"/>
      <c r="D1" s="1217"/>
      <c r="E1" s="1217"/>
      <c r="F1" s="1217" t="str">
        <f>+_202205</f>
        <v>Annual Report of New York American Water Company, Inc.  (f/k/a Aqua New York of Sea Cliff)                                          Year Ended  December 31, 2013</v>
      </c>
      <c r="G1" s="1217"/>
      <c r="H1" s="1217"/>
      <c r="I1" s="1217"/>
      <c r="J1" s="1217"/>
      <c r="K1" s="1217"/>
    </row>
    <row r="2" spans="1:11" ht="18">
      <c r="A2" s="2173"/>
      <c r="B2" s="2174"/>
      <c r="C2" s="2174"/>
      <c r="D2" s="2174"/>
      <c r="E2" s="2175"/>
      <c r="F2" s="2173"/>
      <c r="G2" s="2174"/>
      <c r="H2" s="2174"/>
      <c r="I2" s="2174"/>
      <c r="J2" s="2174"/>
      <c r="K2" s="2175"/>
    </row>
    <row r="3" spans="1:11" ht="18">
      <c r="A3" s="2176" t="s">
        <v>2687</v>
      </c>
      <c r="B3" s="2177"/>
      <c r="C3" s="2177"/>
      <c r="D3" s="2177"/>
      <c r="E3" s="2178"/>
      <c r="F3" s="2176" t="s">
        <v>2687</v>
      </c>
      <c r="G3" s="2177"/>
      <c r="H3" s="2177"/>
      <c r="I3" s="2177"/>
      <c r="J3" s="2177"/>
      <c r="K3" s="2178"/>
    </row>
    <row r="4" spans="1:11" ht="18">
      <c r="A4" s="2179"/>
      <c r="B4" s="2180"/>
      <c r="C4" s="2180"/>
      <c r="D4" s="2181"/>
      <c r="E4" s="2182"/>
      <c r="F4" s="2179"/>
      <c r="G4" s="2180"/>
      <c r="H4" s="2181"/>
      <c r="I4" s="2180"/>
      <c r="J4" s="2180"/>
      <c r="K4" s="2182"/>
    </row>
    <row r="5" spans="1:11" ht="18">
      <c r="A5" s="2183"/>
      <c r="B5" s="2184"/>
      <c r="C5" s="2184"/>
      <c r="D5" s="2184"/>
      <c r="E5" s="2185"/>
      <c r="F5" s="2183"/>
      <c r="G5" s="2184"/>
      <c r="H5" s="2184"/>
      <c r="I5" s="2184"/>
      <c r="J5" s="2184"/>
      <c r="K5" s="2185"/>
    </row>
    <row r="6" spans="1:11" ht="18">
      <c r="A6" s="2183" t="s">
        <v>1019</v>
      </c>
      <c r="B6" s="2184"/>
      <c r="C6" s="2184"/>
      <c r="D6" s="2184"/>
      <c r="E6" s="2185"/>
      <c r="F6" s="2183" t="s">
        <v>3741</v>
      </c>
      <c r="G6" s="2184"/>
      <c r="H6" s="2184"/>
      <c r="I6" s="2184"/>
      <c r="J6" s="2184"/>
      <c r="K6" s="2185"/>
    </row>
    <row r="7" spans="1:11" ht="18">
      <c r="A7" s="2183"/>
      <c r="B7" s="2184"/>
      <c r="C7" s="2184"/>
      <c r="D7" s="2184"/>
      <c r="E7" s="2185"/>
      <c r="F7" s="2183" t="s">
        <v>2342</v>
      </c>
      <c r="G7" s="2184"/>
      <c r="H7" s="2184"/>
      <c r="I7" s="2184"/>
      <c r="J7" s="2184"/>
      <c r="K7" s="2185"/>
    </row>
    <row r="8" spans="1:11" ht="18">
      <c r="A8" s="2183" t="s">
        <v>2343</v>
      </c>
      <c r="B8" s="2184"/>
      <c r="C8" s="2184"/>
      <c r="D8" s="2184"/>
      <c r="E8" s="2185"/>
      <c r="F8" s="2183" t="s">
        <v>2740</v>
      </c>
      <c r="G8" s="2184"/>
      <c r="H8" s="2184"/>
      <c r="I8" s="2184"/>
      <c r="J8" s="2184"/>
      <c r="K8" s="2185"/>
    </row>
    <row r="9" spans="1:11" ht="18">
      <c r="A9" s="2183" t="s">
        <v>2741</v>
      </c>
      <c r="B9" s="2184"/>
      <c r="C9" s="2184"/>
      <c r="D9" s="2184"/>
      <c r="E9" s="2185"/>
      <c r="F9" s="2183" t="s">
        <v>3678</v>
      </c>
      <c r="G9" s="2184"/>
      <c r="H9" s="2184"/>
      <c r="I9" s="2184"/>
      <c r="J9" s="2184"/>
      <c r="K9" s="2185"/>
    </row>
    <row r="10" spans="1:11" ht="18">
      <c r="A10" s="2183"/>
      <c r="B10" s="2184"/>
      <c r="C10" s="2184"/>
      <c r="D10" s="2184"/>
      <c r="E10" s="2185"/>
      <c r="F10" s="2183"/>
      <c r="G10" s="2184"/>
      <c r="H10" s="2184"/>
      <c r="I10" s="2184"/>
      <c r="J10" s="2184"/>
      <c r="K10" s="2185"/>
    </row>
    <row r="11" spans="1:11" ht="18">
      <c r="A11" s="2183" t="s">
        <v>3809</v>
      </c>
      <c r="B11" s="2184"/>
      <c r="C11" s="2184"/>
      <c r="D11" s="2184"/>
      <c r="E11" s="2185"/>
      <c r="F11" s="2183" t="s">
        <v>2790</v>
      </c>
      <c r="G11" s="2184"/>
      <c r="H11" s="2184"/>
      <c r="I11" s="2184"/>
      <c r="J11" s="2184"/>
      <c r="K11" s="2185"/>
    </row>
    <row r="12" spans="1:11" ht="18">
      <c r="A12" s="2183"/>
      <c r="B12" s="2184"/>
      <c r="C12" s="2184"/>
      <c r="D12" s="2184"/>
      <c r="E12" s="2185"/>
      <c r="F12" s="2183" t="s">
        <v>810</v>
      </c>
      <c r="G12" s="2184"/>
      <c r="H12" s="2184"/>
      <c r="I12" s="2184"/>
      <c r="J12" s="2184"/>
      <c r="K12" s="2185"/>
    </row>
    <row r="13" spans="1:11" ht="18">
      <c r="A13" s="2183" t="s">
        <v>3349</v>
      </c>
      <c r="B13" s="2184"/>
      <c r="C13" s="2184"/>
      <c r="D13" s="2184"/>
      <c r="E13" s="2185"/>
      <c r="F13" s="2183"/>
      <c r="G13" s="2184"/>
      <c r="H13" s="2184"/>
      <c r="I13" s="2184"/>
      <c r="J13" s="2184"/>
      <c r="K13" s="2185"/>
    </row>
    <row r="14" spans="1:11" ht="18">
      <c r="A14" s="2183"/>
      <c r="B14" s="2186"/>
      <c r="C14" s="2184"/>
      <c r="D14" s="2184"/>
      <c r="E14" s="2185"/>
      <c r="F14" s="2183" t="s">
        <v>1908</v>
      </c>
      <c r="G14" s="2184"/>
      <c r="H14" s="2184"/>
      <c r="I14" s="2184"/>
      <c r="J14" s="2184"/>
      <c r="K14" s="2185"/>
    </row>
    <row r="15" spans="1:11" ht="18">
      <c r="A15" s="2183" t="s">
        <v>3364</v>
      </c>
      <c r="B15" s="2184"/>
      <c r="C15" s="2184"/>
      <c r="D15" s="2184"/>
      <c r="E15" s="2185"/>
      <c r="F15" s="2183" t="s">
        <v>1728</v>
      </c>
      <c r="G15" s="2184"/>
      <c r="H15" s="2184"/>
      <c r="I15" s="2184"/>
      <c r="J15" s="2184"/>
      <c r="K15" s="2185"/>
    </row>
    <row r="16" spans="1:11" ht="18">
      <c r="A16" s="2183"/>
      <c r="B16" s="2184"/>
      <c r="C16" s="2184"/>
      <c r="D16" s="2184"/>
      <c r="E16" s="2185"/>
      <c r="F16" s="2179" t="s">
        <v>1729</v>
      </c>
      <c r="G16" s="2180"/>
      <c r="H16" s="2180"/>
      <c r="I16" s="2180"/>
      <c r="J16" s="2180"/>
      <c r="K16" s="2182"/>
    </row>
    <row r="17" spans="1:11" ht="18">
      <c r="A17" s="2187"/>
      <c r="B17" s="2188"/>
      <c r="C17" s="2189"/>
      <c r="D17" s="2190" t="s">
        <v>3465</v>
      </c>
      <c r="E17" s="2191"/>
      <c r="F17" s="2183"/>
      <c r="G17" s="2258"/>
      <c r="H17" s="2184"/>
      <c r="I17" s="2195" t="s">
        <v>3465</v>
      </c>
      <c r="J17" s="2259"/>
      <c r="K17" s="2228"/>
    </row>
    <row r="18" spans="1:11" ht="18">
      <c r="A18" s="2192" t="s">
        <v>2263</v>
      </c>
      <c r="B18" s="2193" t="s">
        <v>307</v>
      </c>
      <c r="C18" s="2194"/>
      <c r="D18" s="2195" t="s">
        <v>1730</v>
      </c>
      <c r="E18" s="2196" t="s">
        <v>1731</v>
      </c>
      <c r="F18" s="2192" t="s">
        <v>1732</v>
      </c>
      <c r="G18" s="2195" t="s">
        <v>1790</v>
      </c>
      <c r="H18" s="2227" t="s">
        <v>1733</v>
      </c>
      <c r="I18" s="2195" t="s">
        <v>3917</v>
      </c>
      <c r="J18" s="2259"/>
      <c r="K18" s="2228" t="s">
        <v>2263</v>
      </c>
    </row>
    <row r="19" spans="1:11" ht="18">
      <c r="A19" s="2197" t="s">
        <v>2286</v>
      </c>
      <c r="B19" s="2198" t="s">
        <v>3377</v>
      </c>
      <c r="C19" s="2199"/>
      <c r="D19" s="2200" t="s">
        <v>3378</v>
      </c>
      <c r="E19" s="2201" t="s">
        <v>3379</v>
      </c>
      <c r="F19" s="2197" t="s">
        <v>3380</v>
      </c>
      <c r="G19" s="2200" t="s">
        <v>189</v>
      </c>
      <c r="H19" s="2230" t="s">
        <v>190</v>
      </c>
      <c r="I19" s="2200" t="s">
        <v>191</v>
      </c>
      <c r="J19" s="2232"/>
      <c r="K19" s="2231" t="s">
        <v>2286</v>
      </c>
    </row>
    <row r="20" spans="1:11" ht="18">
      <c r="A20" s="2202" t="s">
        <v>3682</v>
      </c>
      <c r="B20" s="2203" t="s">
        <v>1734</v>
      </c>
      <c r="C20" s="2204"/>
      <c r="D20" s="2205"/>
      <c r="E20" s="2206"/>
      <c r="F20" s="2260"/>
      <c r="G20" s="2261"/>
      <c r="H20" s="2261"/>
      <c r="I20" s="2262"/>
      <c r="J20" s="2232"/>
      <c r="K20" s="2263" t="s">
        <v>3682</v>
      </c>
    </row>
    <row r="21" spans="1:11" ht="18">
      <c r="A21" s="2202">
        <v>2</v>
      </c>
      <c r="B21" s="2207" t="s">
        <v>1735</v>
      </c>
      <c r="C21" s="2204"/>
      <c r="D21" s="2094">
        <v>0</v>
      </c>
      <c r="E21" s="2208"/>
      <c r="F21" s="2264"/>
      <c r="G21" s="2265"/>
      <c r="H21" s="2265"/>
      <c r="I21" s="2265">
        <f>D21+E21-F21+G21+H21</f>
        <v>0</v>
      </c>
      <c r="J21" s="2266" t="s">
        <v>1736</v>
      </c>
      <c r="K21" s="2263">
        <v>2</v>
      </c>
    </row>
    <row r="22" spans="1:11" ht="18">
      <c r="A22" s="2202">
        <v>3</v>
      </c>
      <c r="B22" s="2207" t="s">
        <v>1737</v>
      </c>
      <c r="C22" s="2204"/>
      <c r="D22" s="2035">
        <v>0</v>
      </c>
      <c r="E22" s="2209"/>
      <c r="F22" s="2267"/>
      <c r="G22" s="2268"/>
      <c r="H22" s="2268"/>
      <c r="I22" s="2268">
        <f>D22+E22-F22+G22+H22</f>
        <v>0</v>
      </c>
      <c r="J22" s="2266" t="s">
        <v>1738</v>
      </c>
      <c r="K22" s="2263">
        <v>3</v>
      </c>
    </row>
    <row r="23" spans="1:11" ht="18">
      <c r="A23" s="2202">
        <v>4</v>
      </c>
      <c r="B23" s="2207" t="s">
        <v>1739</v>
      </c>
      <c r="C23" s="2204"/>
      <c r="D23" s="2035">
        <v>0</v>
      </c>
      <c r="E23" s="2209"/>
      <c r="F23" s="2267"/>
      <c r="G23" s="2268"/>
      <c r="H23" s="2268"/>
      <c r="I23" s="2268">
        <f>D23+E23-F23+G23+H23</f>
        <v>0</v>
      </c>
      <c r="J23" s="2266" t="s">
        <v>1740</v>
      </c>
      <c r="K23" s="2263">
        <v>4</v>
      </c>
    </row>
    <row r="24" spans="1:11" ht="18">
      <c r="A24" s="2202">
        <v>5</v>
      </c>
      <c r="B24" s="2207" t="s">
        <v>1507</v>
      </c>
      <c r="C24" s="2204"/>
      <c r="D24" s="2035">
        <v>0</v>
      </c>
      <c r="E24" s="2209">
        <f>SUM(E21:E23)</f>
        <v>0</v>
      </c>
      <c r="F24" s="2267">
        <f>SUM(F21:F23)</f>
        <v>0</v>
      </c>
      <c r="G24" s="2268">
        <f>SUM(G21:G23)</f>
        <v>0</v>
      </c>
      <c r="H24" s="2268">
        <f>SUM(H21:H23)</f>
        <v>0</v>
      </c>
      <c r="I24" s="2268">
        <f>SUM(I21:I23)</f>
        <v>0</v>
      </c>
      <c r="J24" s="2232"/>
      <c r="K24" s="2263">
        <v>5</v>
      </c>
    </row>
    <row r="25" spans="1:11" ht="18">
      <c r="A25" s="2202">
        <v>6</v>
      </c>
      <c r="B25" s="2203" t="s">
        <v>1508</v>
      </c>
      <c r="C25" s="2204"/>
      <c r="D25" s="2210" t="s">
        <v>2835</v>
      </c>
      <c r="E25" s="2211"/>
      <c r="F25" s="2269"/>
      <c r="G25" s="2270"/>
      <c r="H25" s="2270"/>
      <c r="I25" s="2271" t="s">
        <v>2835</v>
      </c>
      <c r="J25" s="2232"/>
      <c r="K25" s="2263">
        <v>6</v>
      </c>
    </row>
    <row r="26" spans="1:11" ht="18">
      <c r="A26" s="2202">
        <v>7</v>
      </c>
      <c r="B26" s="2207" t="s">
        <v>1509</v>
      </c>
      <c r="C26" s="2204"/>
      <c r="D26" s="2035">
        <v>25521.5</v>
      </c>
      <c r="E26" s="2208"/>
      <c r="F26" s="2267"/>
      <c r="G26" s="2268"/>
      <c r="H26" s="2268"/>
      <c r="I26" s="2268">
        <f>D26+E26-F26+G26+H26</f>
        <v>25521.5</v>
      </c>
      <c r="J26" s="2266" t="s">
        <v>1510</v>
      </c>
      <c r="K26" s="2263">
        <v>7</v>
      </c>
    </row>
    <row r="27" spans="1:11" ht="18">
      <c r="A27" s="2202">
        <v>8</v>
      </c>
      <c r="B27" s="2207" t="s">
        <v>1511</v>
      </c>
      <c r="C27" s="2204"/>
      <c r="D27" s="2035">
        <v>0</v>
      </c>
      <c r="E27" s="2209"/>
      <c r="F27" s="2264"/>
      <c r="G27" s="2268"/>
      <c r="H27" s="2268"/>
      <c r="I27" s="2268">
        <f t="shared" ref="I27:I33" si="0">D27+E27-F27+G27+H27</f>
        <v>0</v>
      </c>
      <c r="J27" s="2266" t="s">
        <v>1512</v>
      </c>
      <c r="K27" s="2263">
        <v>8</v>
      </c>
    </row>
    <row r="28" spans="1:11" ht="18">
      <c r="A28" s="2202">
        <v>9</v>
      </c>
      <c r="B28" s="2207" t="s">
        <v>3136</v>
      </c>
      <c r="C28" s="2204"/>
      <c r="D28" s="2035">
        <v>0</v>
      </c>
      <c r="E28" s="2209"/>
      <c r="F28" s="2267"/>
      <c r="G28" s="2268"/>
      <c r="H28" s="2268"/>
      <c r="I28" s="2268">
        <f t="shared" si="0"/>
        <v>0</v>
      </c>
      <c r="J28" s="2266" t="s">
        <v>3137</v>
      </c>
      <c r="K28" s="2263">
        <v>9</v>
      </c>
    </row>
    <row r="29" spans="1:11" ht="18">
      <c r="A29" s="2202">
        <v>10</v>
      </c>
      <c r="B29" s="2207" t="s">
        <v>3138</v>
      </c>
      <c r="C29" s="2204"/>
      <c r="D29" s="2035">
        <v>0</v>
      </c>
      <c r="E29" s="2209"/>
      <c r="F29" s="2267"/>
      <c r="G29" s="2268"/>
      <c r="H29" s="2268"/>
      <c r="I29" s="2268">
        <f t="shared" si="0"/>
        <v>0</v>
      </c>
      <c r="J29" s="2266" t="s">
        <v>3139</v>
      </c>
      <c r="K29" s="2263">
        <v>10</v>
      </c>
    </row>
    <row r="30" spans="1:11" ht="18">
      <c r="A30" s="2202">
        <v>11</v>
      </c>
      <c r="B30" s="2207" t="s">
        <v>3140</v>
      </c>
      <c r="C30" s="2204"/>
      <c r="D30" s="2035">
        <v>160200.07999999999</v>
      </c>
      <c r="E30" s="2209"/>
      <c r="F30" s="2267" t="s">
        <v>2835</v>
      </c>
      <c r="G30" s="2268"/>
      <c r="H30" s="2268"/>
      <c r="I30" s="2268">
        <f>D30+E30-F30+G30+H30</f>
        <v>160200.07999999999</v>
      </c>
      <c r="J30" s="2266" t="s">
        <v>3141</v>
      </c>
      <c r="K30" s="2263">
        <v>11</v>
      </c>
    </row>
    <row r="31" spans="1:11" ht="18">
      <c r="A31" s="2202">
        <v>12</v>
      </c>
      <c r="B31" s="2207" t="s">
        <v>2076</v>
      </c>
      <c r="C31" s="2204"/>
      <c r="D31" s="2035">
        <v>0</v>
      </c>
      <c r="E31" s="2209"/>
      <c r="F31" s="2267"/>
      <c r="G31" s="2268"/>
      <c r="H31" s="2268"/>
      <c r="I31" s="2268">
        <f t="shared" si="0"/>
        <v>0</v>
      </c>
      <c r="J31" s="2266" t="s">
        <v>2088</v>
      </c>
      <c r="K31" s="2263">
        <v>12</v>
      </c>
    </row>
    <row r="32" spans="1:11" ht="18">
      <c r="A32" s="2202">
        <v>13</v>
      </c>
      <c r="B32" s="2207" t="s">
        <v>2089</v>
      </c>
      <c r="C32" s="2204"/>
      <c r="D32" s="2035">
        <v>50681.93</v>
      </c>
      <c r="E32" s="2209"/>
      <c r="F32" s="2267"/>
      <c r="G32" s="2268"/>
      <c r="H32" s="2268"/>
      <c r="I32" s="2268">
        <f t="shared" si="0"/>
        <v>50681.93</v>
      </c>
      <c r="J32" s="2266" t="s">
        <v>2090</v>
      </c>
      <c r="K32" s="2263">
        <v>13</v>
      </c>
    </row>
    <row r="33" spans="1:11" ht="18">
      <c r="A33" s="2202">
        <v>14</v>
      </c>
      <c r="B33" s="2207" t="s">
        <v>394</v>
      </c>
      <c r="C33" s="2204"/>
      <c r="D33" s="2035">
        <v>0</v>
      </c>
      <c r="E33" s="2209"/>
      <c r="F33" s="2267"/>
      <c r="G33" s="2268"/>
      <c r="H33" s="2268"/>
      <c r="I33" s="2268">
        <f t="shared" si="0"/>
        <v>0</v>
      </c>
      <c r="J33" s="2266" t="s">
        <v>395</v>
      </c>
      <c r="K33" s="2263">
        <v>14</v>
      </c>
    </row>
    <row r="34" spans="1:11" ht="18">
      <c r="A34" s="2202">
        <v>15</v>
      </c>
      <c r="B34" s="2207" t="s">
        <v>396</v>
      </c>
      <c r="C34" s="2204"/>
      <c r="D34" s="2035">
        <f t="shared" ref="D34:I34" si="1">SUM(D26:D33)</f>
        <v>236403.50999999998</v>
      </c>
      <c r="E34" s="2212">
        <f t="shared" si="1"/>
        <v>0</v>
      </c>
      <c r="F34" s="2267">
        <f t="shared" si="1"/>
        <v>0</v>
      </c>
      <c r="G34" s="2035">
        <f t="shared" si="1"/>
        <v>0</v>
      </c>
      <c r="H34" s="2035">
        <f t="shared" si="1"/>
        <v>0</v>
      </c>
      <c r="I34" s="2035">
        <f t="shared" si="1"/>
        <v>236403.50999999998</v>
      </c>
      <c r="J34" s="2232"/>
      <c r="K34" s="2263">
        <v>15</v>
      </c>
    </row>
    <row r="35" spans="1:11" ht="18">
      <c r="A35" s="2202">
        <v>16</v>
      </c>
      <c r="B35" s="2203" t="s">
        <v>397</v>
      </c>
      <c r="C35" s="2204"/>
      <c r="D35" s="2213" t="s">
        <v>2835</v>
      </c>
      <c r="E35" s="2214"/>
      <c r="F35" s="2272"/>
      <c r="G35" s="2273"/>
      <c r="H35" s="2273"/>
      <c r="I35" s="2274" t="s">
        <v>2835</v>
      </c>
      <c r="J35" s="2232"/>
      <c r="K35" s="2263">
        <v>16</v>
      </c>
    </row>
    <row r="36" spans="1:11" ht="18">
      <c r="A36" s="2202">
        <v>17</v>
      </c>
      <c r="B36" s="2207" t="s">
        <v>398</v>
      </c>
      <c r="C36" s="2204"/>
      <c r="D36" s="2035">
        <v>0</v>
      </c>
      <c r="E36" s="2209"/>
      <c r="F36" s="2267"/>
      <c r="G36" s="2268"/>
      <c r="H36" s="2268"/>
      <c r="I36" s="2268">
        <f t="shared" ref="I36:I44" si="2">D36+E36-F36+G36+H36</f>
        <v>0</v>
      </c>
      <c r="J36" s="2266" t="s">
        <v>399</v>
      </c>
      <c r="K36" s="2263">
        <v>17</v>
      </c>
    </row>
    <row r="37" spans="1:11" ht="18">
      <c r="A37" s="2202">
        <v>18</v>
      </c>
      <c r="B37" s="2207" t="s">
        <v>400</v>
      </c>
      <c r="C37" s="2204"/>
      <c r="D37" s="2035">
        <v>3277.1199999999953</v>
      </c>
      <c r="E37" s="2209"/>
      <c r="F37" s="2267" t="s">
        <v>2835</v>
      </c>
      <c r="G37" s="2268"/>
      <c r="H37" s="2268" t="s">
        <v>2835</v>
      </c>
      <c r="I37" s="2268">
        <f t="shared" si="2"/>
        <v>3277.1199999999953</v>
      </c>
      <c r="J37" s="2266" t="s">
        <v>401</v>
      </c>
      <c r="K37" s="2263">
        <v>18</v>
      </c>
    </row>
    <row r="38" spans="1:11" ht="18">
      <c r="A38" s="2202">
        <v>19</v>
      </c>
      <c r="B38" s="2207" t="s">
        <v>402</v>
      </c>
      <c r="C38" s="2204"/>
      <c r="D38" s="2035">
        <v>0</v>
      </c>
      <c r="E38" s="2209"/>
      <c r="F38" s="2267"/>
      <c r="G38" s="2268"/>
      <c r="H38" s="2268" t="s">
        <v>2835</v>
      </c>
      <c r="I38" s="2268">
        <f t="shared" si="2"/>
        <v>0</v>
      </c>
      <c r="J38" s="2266" t="s">
        <v>403</v>
      </c>
      <c r="K38" s="2263">
        <v>19</v>
      </c>
    </row>
    <row r="39" spans="1:11" ht="18">
      <c r="A39" s="2202">
        <v>20</v>
      </c>
      <c r="B39" s="2207" t="s">
        <v>404</v>
      </c>
      <c r="C39" s="2204"/>
      <c r="D39" s="2035">
        <v>8184.51</v>
      </c>
      <c r="E39" s="2209"/>
      <c r="F39" s="2267"/>
      <c r="G39" s="2268"/>
      <c r="H39" s="2268" t="s">
        <v>2835</v>
      </c>
      <c r="I39" s="2268">
        <f t="shared" si="2"/>
        <v>8184.51</v>
      </c>
      <c r="J39" s="2266" t="s">
        <v>405</v>
      </c>
      <c r="K39" s="2263">
        <v>20</v>
      </c>
    </row>
    <row r="40" spans="1:11" ht="18">
      <c r="A40" s="2202">
        <v>21</v>
      </c>
      <c r="B40" s="2207" t="s">
        <v>406</v>
      </c>
      <c r="C40" s="2204"/>
      <c r="D40" s="2035">
        <v>0</v>
      </c>
      <c r="E40" s="2209"/>
      <c r="F40" s="2267"/>
      <c r="G40" s="2268"/>
      <c r="H40" s="2268" t="s">
        <v>2835</v>
      </c>
      <c r="I40" s="2268">
        <f t="shared" si="2"/>
        <v>0</v>
      </c>
      <c r="J40" s="2266" t="s">
        <v>407</v>
      </c>
      <c r="K40" s="2263">
        <v>21</v>
      </c>
    </row>
    <row r="41" spans="1:11" ht="18">
      <c r="A41" s="2202">
        <v>22</v>
      </c>
      <c r="B41" s="2207" t="s">
        <v>408</v>
      </c>
      <c r="C41" s="2204"/>
      <c r="D41" s="2035">
        <v>855884.08</v>
      </c>
      <c r="E41" s="2209" t="s">
        <v>2835</v>
      </c>
      <c r="F41" s="2267" t="s">
        <v>2850</v>
      </c>
      <c r="G41" s="2268"/>
      <c r="H41" s="2268"/>
      <c r="I41" s="2268">
        <f t="shared" si="2"/>
        <v>855884.08</v>
      </c>
      <c r="J41" s="2266" t="s">
        <v>409</v>
      </c>
      <c r="K41" s="2263">
        <v>22</v>
      </c>
    </row>
    <row r="42" spans="1:11" ht="18">
      <c r="A42" s="2202">
        <v>23</v>
      </c>
      <c r="B42" s="2207" t="s">
        <v>410</v>
      </c>
      <c r="C42" s="2204"/>
      <c r="D42" s="2035">
        <v>3796.41</v>
      </c>
      <c r="E42" s="2209" t="s">
        <v>2835</v>
      </c>
      <c r="F42" s="2267" t="s">
        <v>2835</v>
      </c>
      <c r="G42" s="2268"/>
      <c r="H42" s="2268" t="s">
        <v>2835</v>
      </c>
      <c r="I42" s="2268">
        <f t="shared" si="2"/>
        <v>3796.41</v>
      </c>
      <c r="J42" s="2266" t="s">
        <v>411</v>
      </c>
      <c r="K42" s="2263">
        <v>23</v>
      </c>
    </row>
    <row r="43" spans="1:11" ht="18">
      <c r="A43" s="2202">
        <v>24</v>
      </c>
      <c r="B43" s="2207" t="s">
        <v>412</v>
      </c>
      <c r="C43" s="2204"/>
      <c r="D43" s="2035">
        <v>0</v>
      </c>
      <c r="E43" s="2209"/>
      <c r="F43" s="2267"/>
      <c r="G43" s="2268"/>
      <c r="H43" s="2268"/>
      <c r="I43" s="2268">
        <f t="shared" si="2"/>
        <v>0</v>
      </c>
      <c r="J43" s="2266" t="s">
        <v>413</v>
      </c>
      <c r="K43" s="2263">
        <v>24</v>
      </c>
    </row>
    <row r="44" spans="1:11" ht="18">
      <c r="A44" s="2202">
        <v>25</v>
      </c>
      <c r="B44" s="2207" t="s">
        <v>1339</v>
      </c>
      <c r="C44" s="2204"/>
      <c r="D44" s="2035">
        <v>35534.75</v>
      </c>
      <c r="E44" s="2209"/>
      <c r="F44" s="2267"/>
      <c r="G44" s="2268"/>
      <c r="H44" s="2268"/>
      <c r="I44" s="2268">
        <f t="shared" si="2"/>
        <v>35534.75</v>
      </c>
      <c r="J44" s="2266" t="s">
        <v>1340</v>
      </c>
      <c r="K44" s="2263">
        <v>25</v>
      </c>
    </row>
    <row r="45" spans="1:11" ht="18">
      <c r="A45" s="2202">
        <v>26</v>
      </c>
      <c r="B45" s="2207" t="s">
        <v>1341</v>
      </c>
      <c r="C45" s="2204"/>
      <c r="D45" s="2035">
        <f t="shared" ref="D45:I45" si="3">SUM(D36:D44)</f>
        <v>906676.87</v>
      </c>
      <c r="E45" s="2212">
        <f t="shared" si="3"/>
        <v>0</v>
      </c>
      <c r="F45" s="2267">
        <f t="shared" si="3"/>
        <v>0</v>
      </c>
      <c r="G45" s="2035">
        <f t="shared" si="3"/>
        <v>0</v>
      </c>
      <c r="H45" s="2035">
        <f t="shared" si="3"/>
        <v>0</v>
      </c>
      <c r="I45" s="2035">
        <f t="shared" si="3"/>
        <v>906676.87</v>
      </c>
      <c r="J45" s="2232"/>
      <c r="K45" s="2263">
        <v>26</v>
      </c>
    </row>
    <row r="46" spans="1:11" ht="18">
      <c r="A46" s="2202">
        <v>27</v>
      </c>
      <c r="B46" s="2203" t="s">
        <v>1342</v>
      </c>
      <c r="C46" s="2204"/>
      <c r="D46" s="2213" t="s">
        <v>2835</v>
      </c>
      <c r="E46" s="2214"/>
      <c r="F46" s="2272"/>
      <c r="G46" s="2273"/>
      <c r="H46" s="2273"/>
      <c r="I46" s="2274" t="s">
        <v>2835</v>
      </c>
      <c r="J46" s="2232"/>
      <c r="K46" s="2263">
        <v>27</v>
      </c>
    </row>
    <row r="47" spans="1:11" ht="18">
      <c r="A47" s="2202">
        <v>28</v>
      </c>
      <c r="B47" s="2207" t="s">
        <v>2565</v>
      </c>
      <c r="C47" s="2204"/>
      <c r="D47" s="2035">
        <v>0</v>
      </c>
      <c r="E47" s="2209"/>
      <c r="F47" s="2267"/>
      <c r="G47" s="2268" t="s">
        <v>2835</v>
      </c>
      <c r="H47" s="2268"/>
      <c r="I47" s="2268">
        <f>D47+E47-F47+G47+H47</f>
        <v>0</v>
      </c>
      <c r="J47" s="2266" t="s">
        <v>2566</v>
      </c>
      <c r="K47" s="2263">
        <v>28</v>
      </c>
    </row>
    <row r="48" spans="1:11" ht="18">
      <c r="A48" s="2202">
        <v>29</v>
      </c>
      <c r="B48" s="2207" t="s">
        <v>2567</v>
      </c>
      <c r="C48" s="2204"/>
      <c r="D48" s="2035">
        <v>98692.22</v>
      </c>
      <c r="E48" s="2209"/>
      <c r="F48" s="2267"/>
      <c r="G48" s="2268"/>
      <c r="H48" s="2268" t="s">
        <v>2835</v>
      </c>
      <c r="I48" s="2268">
        <f>D48+E48-F48+G48+H48</f>
        <v>98692.22</v>
      </c>
      <c r="J48" s="2266" t="s">
        <v>2568</v>
      </c>
      <c r="K48" s="2263">
        <v>29</v>
      </c>
    </row>
    <row r="49" spans="1:11" ht="18">
      <c r="A49" s="2202">
        <v>30</v>
      </c>
      <c r="B49" s="2207" t="s">
        <v>2569</v>
      </c>
      <c r="C49" s="2204"/>
      <c r="D49" s="2035">
        <v>346069.95</v>
      </c>
      <c r="E49" s="2209"/>
      <c r="F49" s="2267" t="s">
        <v>2835</v>
      </c>
      <c r="G49" s="2268"/>
      <c r="H49" s="2268" t="s">
        <v>2835</v>
      </c>
      <c r="I49" s="2268">
        <f>D49+E49-F49+G49+H49</f>
        <v>346069.95</v>
      </c>
      <c r="J49" s="2266" t="s">
        <v>2570</v>
      </c>
      <c r="K49" s="2263">
        <v>30</v>
      </c>
    </row>
    <row r="50" spans="1:11" ht="18">
      <c r="A50" s="2202">
        <v>31</v>
      </c>
      <c r="B50" s="2207" t="s">
        <v>2571</v>
      </c>
      <c r="C50" s="2204"/>
      <c r="D50" s="2035">
        <f t="shared" ref="D50:I50" si="4">SUM(D47:D49)</f>
        <v>444762.17000000004</v>
      </c>
      <c r="E50" s="2209">
        <f t="shared" si="4"/>
        <v>0</v>
      </c>
      <c r="F50" s="2267">
        <f t="shared" si="4"/>
        <v>0</v>
      </c>
      <c r="G50" s="2268">
        <f t="shared" si="4"/>
        <v>0</v>
      </c>
      <c r="H50" s="2268">
        <f t="shared" si="4"/>
        <v>0</v>
      </c>
      <c r="I50" s="2268">
        <f t="shared" si="4"/>
        <v>444762.17000000004</v>
      </c>
      <c r="J50" s="2232"/>
      <c r="K50" s="2263">
        <v>31</v>
      </c>
    </row>
    <row r="51" spans="1:11" ht="18">
      <c r="A51" s="2202">
        <v>32</v>
      </c>
      <c r="B51" s="2203" t="s">
        <v>1425</v>
      </c>
      <c r="C51" s="2204"/>
      <c r="D51" s="2213" t="s">
        <v>2835</v>
      </c>
      <c r="E51" s="2214"/>
      <c r="F51" s="2272"/>
      <c r="G51" s="2273"/>
      <c r="H51" s="2273"/>
      <c r="I51" s="2274" t="s">
        <v>2835</v>
      </c>
      <c r="J51" s="2232"/>
      <c r="K51" s="2263">
        <v>32</v>
      </c>
    </row>
    <row r="52" spans="1:11" ht="18">
      <c r="A52" s="2202">
        <v>33</v>
      </c>
      <c r="B52" s="2207" t="s">
        <v>1426</v>
      </c>
      <c r="C52" s="2204"/>
      <c r="D52" s="2035">
        <v>4581.76</v>
      </c>
      <c r="E52" s="2209"/>
      <c r="F52" s="2267"/>
      <c r="G52" s="2268"/>
      <c r="H52" s="2268"/>
      <c r="I52" s="2268">
        <f t="shared" ref="I52:I60" si="5">D52+E52-F52+G52+H52</f>
        <v>4581.76</v>
      </c>
      <c r="J52" s="2266" t="s">
        <v>1427</v>
      </c>
      <c r="K52" s="2263">
        <v>33</v>
      </c>
    </row>
    <row r="53" spans="1:11" ht="18">
      <c r="A53" s="2202">
        <v>34</v>
      </c>
      <c r="B53" s="2207" t="s">
        <v>1428</v>
      </c>
      <c r="C53" s="2204"/>
      <c r="D53" s="2035">
        <v>0</v>
      </c>
      <c r="E53" s="2209"/>
      <c r="F53" s="2267"/>
      <c r="G53" s="2268"/>
      <c r="H53" s="2268"/>
      <c r="I53" s="2268">
        <f t="shared" si="5"/>
        <v>0</v>
      </c>
      <c r="J53" s="2266" t="s">
        <v>1429</v>
      </c>
      <c r="K53" s="2263">
        <v>34</v>
      </c>
    </row>
    <row r="54" spans="1:11" ht="18">
      <c r="A54" s="2202">
        <v>35</v>
      </c>
      <c r="B54" s="2207" t="s">
        <v>1430</v>
      </c>
      <c r="C54" s="2204"/>
      <c r="D54" s="2035">
        <v>2370427.0699999998</v>
      </c>
      <c r="E54" s="2209"/>
      <c r="F54" s="2267"/>
      <c r="G54" s="2268"/>
      <c r="H54" s="2268"/>
      <c r="I54" s="2268">
        <f t="shared" si="5"/>
        <v>2370427.0699999998</v>
      </c>
      <c r="J54" s="2266" t="s">
        <v>1431</v>
      </c>
      <c r="K54" s="2263">
        <v>35</v>
      </c>
    </row>
    <row r="55" spans="1:11" ht="18">
      <c r="A55" s="2202">
        <v>36</v>
      </c>
      <c r="B55" s="2207" t="s">
        <v>1432</v>
      </c>
      <c r="C55" s="2204"/>
      <c r="D55" s="2035">
        <v>4929642.47</v>
      </c>
      <c r="E55" s="2209">
        <f>12720.09+1048.12</f>
        <v>13768.21</v>
      </c>
      <c r="F55" s="2267"/>
      <c r="G55" s="2268"/>
      <c r="H55" s="2268"/>
      <c r="I55" s="2268">
        <f>D55+E55-F55+G55+H55</f>
        <v>4943410.68</v>
      </c>
      <c r="J55" s="2266" t="s">
        <v>1433</v>
      </c>
      <c r="K55" s="2263">
        <v>36</v>
      </c>
    </row>
    <row r="56" spans="1:11" ht="18">
      <c r="A56" s="2202">
        <v>37</v>
      </c>
      <c r="B56" s="2207" t="s">
        <v>1434</v>
      </c>
      <c r="C56" s="2204"/>
      <c r="D56" s="2035">
        <v>0</v>
      </c>
      <c r="E56" s="2209"/>
      <c r="F56" s="2267"/>
      <c r="G56" s="2268"/>
      <c r="H56" s="2268"/>
      <c r="I56" s="2268">
        <f t="shared" si="5"/>
        <v>0</v>
      </c>
      <c r="J56" s="2266" t="s">
        <v>1435</v>
      </c>
      <c r="K56" s="2263">
        <v>37</v>
      </c>
    </row>
    <row r="57" spans="1:11" ht="18">
      <c r="A57" s="2202">
        <v>39</v>
      </c>
      <c r="B57" s="2207" t="s">
        <v>1436</v>
      </c>
      <c r="C57" s="2204"/>
      <c r="D57" s="2035">
        <v>1337371.82</v>
      </c>
      <c r="E57" s="2209">
        <v>48469.3</v>
      </c>
      <c r="F57" s="2267"/>
      <c r="G57" s="2268"/>
      <c r="H57" s="2268"/>
      <c r="I57" s="2268">
        <f t="shared" si="5"/>
        <v>1385841.12</v>
      </c>
      <c r="J57" s="2266" t="s">
        <v>3874</v>
      </c>
      <c r="K57" s="2263">
        <v>38</v>
      </c>
    </row>
    <row r="58" spans="1:11" ht="18">
      <c r="A58" s="2202">
        <v>40</v>
      </c>
      <c r="B58" s="2207" t="s">
        <v>3875</v>
      </c>
      <c r="C58" s="2204"/>
      <c r="D58" s="2035">
        <v>1129957.05</v>
      </c>
      <c r="E58" s="2209">
        <f>5272.69+168603.64</f>
        <v>173876.33000000002</v>
      </c>
      <c r="F58" s="2267"/>
      <c r="G58" s="2268"/>
      <c r="H58" s="2268"/>
      <c r="I58" s="2268">
        <f>D58+E58-F58+G58+H58</f>
        <v>1303833.3800000001</v>
      </c>
      <c r="J58" s="2266" t="s">
        <v>3876</v>
      </c>
      <c r="K58" s="2263">
        <v>39</v>
      </c>
    </row>
    <row r="59" spans="1:11" ht="18">
      <c r="A59" s="2202">
        <v>41</v>
      </c>
      <c r="B59" s="2207" t="s">
        <v>3877</v>
      </c>
      <c r="C59" s="2204"/>
      <c r="D59" s="2035">
        <v>353931.68</v>
      </c>
      <c r="E59" s="2209">
        <v>10744.14</v>
      </c>
      <c r="F59" s="2267"/>
      <c r="G59" s="2268"/>
      <c r="H59" s="2268"/>
      <c r="I59" s="2268">
        <f t="shared" si="5"/>
        <v>364675.82</v>
      </c>
      <c r="J59" s="2266" t="s">
        <v>3878</v>
      </c>
      <c r="K59" s="2263">
        <v>40</v>
      </c>
    </row>
    <row r="60" spans="1:11" ht="18">
      <c r="A60" s="2202">
        <v>42</v>
      </c>
      <c r="B60" s="2207" t="s">
        <v>3879</v>
      </c>
      <c r="C60" s="2204"/>
      <c r="D60" s="2035">
        <v>124.64999999999964</v>
      </c>
      <c r="E60" s="2209"/>
      <c r="F60" s="2267"/>
      <c r="G60" s="2268"/>
      <c r="H60" s="2268"/>
      <c r="I60" s="2268">
        <f t="shared" si="5"/>
        <v>124.64999999999964</v>
      </c>
      <c r="J60" s="2266" t="s">
        <v>3880</v>
      </c>
      <c r="K60" s="2263">
        <v>41</v>
      </c>
    </row>
    <row r="61" spans="1:11" ht="18.75" thickBot="1">
      <c r="A61" s="2215">
        <v>43</v>
      </c>
      <c r="B61" s="2216" t="s">
        <v>3881</v>
      </c>
      <c r="C61" s="2217"/>
      <c r="D61" s="2218">
        <f t="shared" ref="D61:I61" si="6">SUM(D52:D60)</f>
        <v>10126036.5</v>
      </c>
      <c r="E61" s="2219">
        <f t="shared" si="6"/>
        <v>246857.98000000004</v>
      </c>
      <c r="F61" s="2275">
        <f t="shared" si="6"/>
        <v>0</v>
      </c>
      <c r="G61" s="2218">
        <f t="shared" si="6"/>
        <v>0</v>
      </c>
      <c r="H61" s="2218">
        <f t="shared" si="6"/>
        <v>0</v>
      </c>
      <c r="I61" s="2218">
        <f t="shared" si="6"/>
        <v>10372894.48</v>
      </c>
      <c r="J61" s="2276"/>
      <c r="K61" s="2277">
        <v>42</v>
      </c>
    </row>
    <row r="62" spans="1:11" ht="18">
      <c r="A62" s="2220" t="s">
        <v>110</v>
      </c>
      <c r="B62" s="2184"/>
      <c r="C62" s="2184"/>
      <c r="D62" s="2221"/>
      <c r="E62" s="2221"/>
      <c r="F62" s="2221"/>
      <c r="G62" s="2221"/>
      <c r="H62" s="2221"/>
      <c r="I62" s="2278"/>
      <c r="J62" s="2278" t="s">
        <v>110</v>
      </c>
      <c r="K62" s="2227"/>
    </row>
    <row r="63" spans="1:11" ht="18">
      <c r="A63" s="2177" t="s">
        <v>3882</v>
      </c>
      <c r="B63" s="2177"/>
      <c r="C63" s="2177"/>
      <c r="D63" s="2222"/>
      <c r="E63" s="2222"/>
      <c r="F63" s="2222" t="s">
        <v>3883</v>
      </c>
      <c r="G63" s="2222"/>
      <c r="H63" s="2222"/>
      <c r="I63" s="2222"/>
      <c r="J63" s="2177"/>
      <c r="K63" s="2177"/>
    </row>
    <row r="64" spans="1:11" ht="18.75" thickBot="1">
      <c r="A64" s="2184" t="str">
        <f>+_202205</f>
        <v>Annual Report of New York American Water Company, Inc.  (f/k/a Aqua New York of Sea Cliff)                                          Year Ended  December 31, 2013</v>
      </c>
      <c r="B64" s="1217"/>
      <c r="C64" s="2184"/>
      <c r="D64" s="2184"/>
      <c r="E64" s="2184"/>
      <c r="F64" s="2184" t="str">
        <f>+_202205</f>
        <v>Annual Report of New York American Water Company, Inc.  (f/k/a Aqua New York of Sea Cliff)                                          Year Ended  December 31, 2013</v>
      </c>
      <c r="G64" s="2184"/>
      <c r="H64" s="2184"/>
      <c r="I64" s="2184"/>
      <c r="J64" s="2184"/>
      <c r="K64" s="2184"/>
    </row>
    <row r="65" spans="1:11" ht="18">
      <c r="A65" s="2173"/>
      <c r="B65" s="2174"/>
      <c r="C65" s="2174"/>
      <c r="D65" s="2174"/>
      <c r="E65" s="2175"/>
      <c r="F65" s="2173"/>
      <c r="G65" s="2174"/>
      <c r="H65" s="2174"/>
      <c r="I65" s="2174"/>
      <c r="J65" s="2174"/>
      <c r="K65" s="2175"/>
    </row>
    <row r="66" spans="1:11" ht="18">
      <c r="A66" s="2176" t="s">
        <v>3884</v>
      </c>
      <c r="B66" s="2177"/>
      <c r="C66" s="2177"/>
      <c r="D66" s="2177"/>
      <c r="E66" s="2178"/>
      <c r="F66" s="2176" t="s">
        <v>3884</v>
      </c>
      <c r="G66" s="2177"/>
      <c r="H66" s="2177"/>
      <c r="I66" s="2177"/>
      <c r="J66" s="2177"/>
      <c r="K66" s="2178"/>
    </row>
    <row r="67" spans="1:11" ht="18">
      <c r="A67" s="2179"/>
      <c r="B67" s="2180"/>
      <c r="C67" s="2180"/>
      <c r="D67" s="2181"/>
      <c r="E67" s="2182"/>
      <c r="F67" s="2179"/>
      <c r="G67" s="2180"/>
      <c r="H67" s="2181"/>
      <c r="I67" s="2180"/>
      <c r="J67" s="2180"/>
      <c r="K67" s="2182"/>
    </row>
    <row r="68" spans="1:11" ht="18">
      <c r="A68" s="2223"/>
      <c r="B68" s="2224"/>
      <c r="C68" s="2189"/>
      <c r="D68" s="2190" t="s">
        <v>3465</v>
      </c>
      <c r="E68" s="2225"/>
      <c r="F68" s="2183"/>
      <c r="G68" s="2279"/>
      <c r="H68" s="2279"/>
      <c r="I68" s="2195" t="s">
        <v>3465</v>
      </c>
      <c r="J68" s="2184"/>
      <c r="K68" s="2228"/>
    </row>
    <row r="69" spans="1:11" ht="18">
      <c r="A69" s="2223"/>
      <c r="B69" s="2226" t="s">
        <v>307</v>
      </c>
      <c r="C69" s="2194"/>
      <c r="D69" s="2195" t="s">
        <v>1730</v>
      </c>
      <c r="E69" s="2228" t="s">
        <v>3885</v>
      </c>
      <c r="F69" s="2192" t="s">
        <v>1732</v>
      </c>
      <c r="G69" s="2280" t="s">
        <v>1790</v>
      </c>
      <c r="H69" s="2280" t="s">
        <v>1733</v>
      </c>
      <c r="I69" s="2195" t="s">
        <v>3917</v>
      </c>
      <c r="J69" s="2184"/>
      <c r="K69" s="2228" t="s">
        <v>2263</v>
      </c>
    </row>
    <row r="70" spans="1:11" ht="18">
      <c r="A70" s="2223"/>
      <c r="B70" s="2229" t="s">
        <v>3377</v>
      </c>
      <c r="C70" s="2199"/>
      <c r="D70" s="2200" t="s">
        <v>3378</v>
      </c>
      <c r="E70" s="2231" t="s">
        <v>3379</v>
      </c>
      <c r="F70" s="2197" t="s">
        <v>3380</v>
      </c>
      <c r="G70" s="2281" t="s">
        <v>189</v>
      </c>
      <c r="H70" s="2281" t="s">
        <v>190</v>
      </c>
      <c r="I70" s="2200" t="s">
        <v>191</v>
      </c>
      <c r="J70" s="2180"/>
      <c r="K70" s="2231" t="s">
        <v>2286</v>
      </c>
    </row>
    <row r="71" spans="1:11" ht="18">
      <c r="A71" s="2202">
        <v>44</v>
      </c>
      <c r="B71" s="2203" t="s">
        <v>3886</v>
      </c>
      <c r="C71" s="2232"/>
      <c r="D71" s="2213"/>
      <c r="E71" s="2214"/>
      <c r="F71" s="2272"/>
      <c r="G71" s="2273"/>
      <c r="H71" s="2273"/>
      <c r="I71" s="2274"/>
      <c r="J71" s="2282"/>
      <c r="K71" s="2263">
        <v>43</v>
      </c>
    </row>
    <row r="72" spans="1:11" ht="18">
      <c r="A72" s="2202">
        <v>45</v>
      </c>
      <c r="B72" s="2207" t="s">
        <v>3887</v>
      </c>
      <c r="C72" s="2232"/>
      <c r="D72" s="2035">
        <v>21002.69</v>
      </c>
      <c r="E72" s="2212"/>
      <c r="F72" s="2267"/>
      <c r="G72" s="2283"/>
      <c r="H72" s="2284"/>
      <c r="I72" s="2035">
        <f t="shared" ref="I72:I82" si="7">D72+E72-F72+G72+H72</f>
        <v>21002.69</v>
      </c>
      <c r="J72" s="2285" t="s">
        <v>1138</v>
      </c>
      <c r="K72" s="2263">
        <v>44</v>
      </c>
    </row>
    <row r="73" spans="1:11" ht="18">
      <c r="A73" s="2202">
        <v>46</v>
      </c>
      <c r="B73" s="2207" t="s">
        <v>1139</v>
      </c>
      <c r="C73" s="2232"/>
      <c r="D73" s="2035">
        <v>174155.67</v>
      </c>
      <c r="E73" s="2212"/>
      <c r="F73" s="2267"/>
      <c r="G73" s="2283"/>
      <c r="H73" s="2284"/>
      <c r="I73" s="2035">
        <f t="shared" si="7"/>
        <v>174155.67</v>
      </c>
      <c r="J73" s="2285" t="s">
        <v>1140</v>
      </c>
      <c r="K73" s="2263">
        <v>45</v>
      </c>
    </row>
    <row r="74" spans="1:11" ht="18">
      <c r="A74" s="2202">
        <v>47</v>
      </c>
      <c r="B74" s="2233" t="s">
        <v>1141</v>
      </c>
      <c r="C74" s="2232"/>
      <c r="D74" s="2035">
        <v>132684.64000000001</v>
      </c>
      <c r="E74" s="2212">
        <v>130711.99</v>
      </c>
      <c r="F74" s="2267">
        <v>116256.08</v>
      </c>
      <c r="G74" s="2283">
        <f>-11.47+12321.17</f>
        <v>12309.7</v>
      </c>
      <c r="H74" s="2286"/>
      <c r="I74" s="2035">
        <f t="shared" si="7"/>
        <v>159450.25</v>
      </c>
      <c r="J74" s="2285" t="s">
        <v>1142</v>
      </c>
      <c r="K74" s="2263">
        <v>46</v>
      </c>
    </row>
    <row r="75" spans="1:11" ht="18">
      <c r="A75" s="2202">
        <v>48</v>
      </c>
      <c r="B75" s="2233" t="s">
        <v>1143</v>
      </c>
      <c r="C75" s="2232"/>
      <c r="D75" s="2035">
        <v>194091.91</v>
      </c>
      <c r="E75" s="2212"/>
      <c r="F75" s="2267">
        <v>83306.84</v>
      </c>
      <c r="G75" s="2283"/>
      <c r="H75" s="2284"/>
      <c r="I75" s="2035">
        <f t="shared" si="7"/>
        <v>110785.07</v>
      </c>
      <c r="J75" s="2285" t="s">
        <v>1144</v>
      </c>
      <c r="K75" s="2263">
        <v>47</v>
      </c>
    </row>
    <row r="76" spans="1:11" ht="18">
      <c r="A76" s="2202">
        <v>49</v>
      </c>
      <c r="B76" s="2233" t="s">
        <v>1145</v>
      </c>
      <c r="C76" s="2232"/>
      <c r="D76" s="2035">
        <v>0</v>
      </c>
      <c r="E76" s="2212"/>
      <c r="F76" s="2267"/>
      <c r="G76" s="2283"/>
      <c r="H76" s="2284"/>
      <c r="I76" s="2035">
        <f t="shared" si="7"/>
        <v>0</v>
      </c>
      <c r="J76" s="2285" t="s">
        <v>1146</v>
      </c>
      <c r="K76" s="2263">
        <v>48</v>
      </c>
    </row>
    <row r="77" spans="1:11" ht="18">
      <c r="A77" s="2202">
        <v>50</v>
      </c>
      <c r="B77" s="2233" t="s">
        <v>1147</v>
      </c>
      <c r="C77" s="2232"/>
      <c r="D77" s="2035">
        <v>101997.67</v>
      </c>
      <c r="E77" s="2212"/>
      <c r="F77" s="2267">
        <v>14424.54</v>
      </c>
      <c r="G77" s="2283"/>
      <c r="H77" s="2284"/>
      <c r="I77" s="2035">
        <f t="shared" si="7"/>
        <v>87573.13</v>
      </c>
      <c r="J77" s="2285" t="s">
        <v>1148</v>
      </c>
      <c r="K77" s="2263">
        <v>49</v>
      </c>
    </row>
    <row r="78" spans="1:11" ht="18">
      <c r="A78" s="2202">
        <v>51</v>
      </c>
      <c r="B78" s="2233" t="s">
        <v>3567</v>
      </c>
      <c r="C78" s="2232"/>
      <c r="D78" s="2035">
        <v>0</v>
      </c>
      <c r="E78" s="2212"/>
      <c r="F78" s="2267"/>
      <c r="G78" s="2283"/>
      <c r="H78" s="2284"/>
      <c r="I78" s="2035">
        <f t="shared" si="7"/>
        <v>0</v>
      </c>
      <c r="J78" s="2285" t="s">
        <v>3568</v>
      </c>
      <c r="K78" s="2263">
        <v>50</v>
      </c>
    </row>
    <row r="79" spans="1:11" ht="18">
      <c r="A79" s="2202">
        <v>52</v>
      </c>
      <c r="B79" s="2233" t="s">
        <v>2645</v>
      </c>
      <c r="C79" s="2232"/>
      <c r="D79" s="2035">
        <v>2212.5100000000002</v>
      </c>
      <c r="E79" s="2212"/>
      <c r="F79" s="2267"/>
      <c r="G79" s="2283"/>
      <c r="H79" s="2284"/>
      <c r="I79" s="2035">
        <f t="shared" si="7"/>
        <v>2212.5100000000002</v>
      </c>
      <c r="J79" s="2285" t="s">
        <v>2646</v>
      </c>
      <c r="K79" s="2263">
        <v>51</v>
      </c>
    </row>
    <row r="80" spans="1:11" ht="18">
      <c r="A80" s="2202">
        <v>53</v>
      </c>
      <c r="B80" s="2233" t="s">
        <v>2647</v>
      </c>
      <c r="C80" s="2232"/>
      <c r="D80" s="2035">
        <v>12238.51</v>
      </c>
      <c r="E80" s="2212"/>
      <c r="F80" s="2267">
        <v>3130.67</v>
      </c>
      <c r="G80" s="2283"/>
      <c r="H80" s="2284"/>
      <c r="I80" s="2035">
        <f t="shared" si="7"/>
        <v>9107.84</v>
      </c>
      <c r="J80" s="2285" t="s">
        <v>2648</v>
      </c>
      <c r="K80" s="2263">
        <v>52</v>
      </c>
    </row>
    <row r="81" spans="1:11" ht="18">
      <c r="A81" s="2202">
        <v>54</v>
      </c>
      <c r="B81" s="2233" t="s">
        <v>2649</v>
      </c>
      <c r="C81" s="2232"/>
      <c r="D81" s="2035">
        <v>70916.59</v>
      </c>
      <c r="E81" s="2212"/>
      <c r="F81" s="2267"/>
      <c r="G81" s="2283"/>
      <c r="H81" s="2284"/>
      <c r="I81" s="2035">
        <f>D81+E81-F81+G81+H81</f>
        <v>70916.59</v>
      </c>
      <c r="J81" s="2285" t="s">
        <v>2650</v>
      </c>
      <c r="K81" s="2263">
        <v>53</v>
      </c>
    </row>
    <row r="82" spans="1:11" ht="18">
      <c r="A82" s="2202">
        <v>55</v>
      </c>
      <c r="B82" s="2234" t="s">
        <v>2651</v>
      </c>
      <c r="C82" s="2232"/>
      <c r="D82" s="2035">
        <v>686.5</v>
      </c>
      <c r="E82" s="2212"/>
      <c r="F82" s="2267"/>
      <c r="G82" s="2283"/>
      <c r="H82" s="2284"/>
      <c r="I82" s="2035">
        <f t="shared" si="7"/>
        <v>686.5</v>
      </c>
      <c r="J82" s="2285" t="s">
        <v>2652</v>
      </c>
      <c r="K82" s="2263">
        <v>54</v>
      </c>
    </row>
    <row r="83" spans="1:11" ht="18">
      <c r="A83" s="2202">
        <v>56</v>
      </c>
      <c r="B83" s="2207" t="s">
        <v>1150</v>
      </c>
      <c r="C83" s="2232"/>
      <c r="D83" s="2035">
        <f t="shared" ref="D83:I83" si="8">SUM(D72:D82)</f>
        <v>709986.69000000006</v>
      </c>
      <c r="E83" s="2212">
        <f t="shared" si="8"/>
        <v>130711.99</v>
      </c>
      <c r="F83" s="2212">
        <f t="shared" si="8"/>
        <v>217118.13</v>
      </c>
      <c r="G83" s="2035">
        <f t="shared" si="8"/>
        <v>12309.7</v>
      </c>
      <c r="H83" s="2035">
        <f t="shared" si="8"/>
        <v>0</v>
      </c>
      <c r="I83" s="2035">
        <f t="shared" si="8"/>
        <v>635890.25</v>
      </c>
      <c r="J83" s="2282"/>
      <c r="K83" s="2263">
        <v>55</v>
      </c>
    </row>
    <row r="84" spans="1:11" ht="18">
      <c r="A84" s="2202">
        <v>57</v>
      </c>
      <c r="B84" s="2207" t="s">
        <v>1151</v>
      </c>
      <c r="C84" s="2232"/>
      <c r="D84" s="2035">
        <f>D83+D61+D50+D45+D34</f>
        <v>12423865.739999998</v>
      </c>
      <c r="E84" s="2035">
        <f>E24+E34+E45+E50+E61+E83</f>
        <v>377569.97000000003</v>
      </c>
      <c r="F84" s="2035">
        <f>F83+F61+F50+F45+F34</f>
        <v>217118.13</v>
      </c>
      <c r="G84" s="2035">
        <f>G83+G61+G50+G45+G34</f>
        <v>12309.7</v>
      </c>
      <c r="H84" s="2035">
        <f>H83+H61+H50+H45+H34</f>
        <v>0</v>
      </c>
      <c r="I84" s="2035">
        <f>I24+I34+I45+I50+I61+I83</f>
        <v>12596627.280000001</v>
      </c>
      <c r="J84" s="2285" t="s">
        <v>1152</v>
      </c>
      <c r="K84" s="2263">
        <v>56</v>
      </c>
    </row>
    <row r="85" spans="1:11" ht="18">
      <c r="A85" s="2202">
        <v>58</v>
      </c>
      <c r="B85" s="2207" t="s">
        <v>2939</v>
      </c>
      <c r="C85" s="2232"/>
      <c r="D85" s="2035"/>
      <c r="E85" s="2212"/>
      <c r="F85" s="2267"/>
      <c r="G85" s="2035"/>
      <c r="H85" s="2035"/>
      <c r="I85" s="2035"/>
      <c r="J85" s="2285" t="s">
        <v>2164</v>
      </c>
      <c r="K85" s="2263">
        <v>57</v>
      </c>
    </row>
    <row r="86" spans="1:11" ht="18.75" thickBot="1">
      <c r="A86" s="2202">
        <v>59</v>
      </c>
      <c r="B86" s="2207" t="s">
        <v>2784</v>
      </c>
      <c r="C86" s="2232"/>
      <c r="D86" s="2035">
        <f>SUM(D84:D85)</f>
        <v>12423865.739999998</v>
      </c>
      <c r="E86" s="2212">
        <f>E84+E85</f>
        <v>377569.97000000003</v>
      </c>
      <c r="F86" s="2035">
        <f>SUM(F84:F85)</f>
        <v>217118.13</v>
      </c>
      <c r="G86" s="2035">
        <f>G84+G85</f>
        <v>12309.7</v>
      </c>
      <c r="H86" s="2035">
        <f>H84+H85</f>
        <v>0</v>
      </c>
      <c r="I86" s="2035">
        <f>I84+I85</f>
        <v>12596627.280000001</v>
      </c>
      <c r="J86" s="2282"/>
      <c r="K86" s="2263">
        <v>58</v>
      </c>
    </row>
    <row r="87" spans="1:11" ht="18">
      <c r="A87" s="2235"/>
      <c r="B87" s="2236"/>
      <c r="C87" s="2174"/>
      <c r="D87" s="2237"/>
      <c r="E87" s="2238"/>
      <c r="F87" s="2287"/>
      <c r="G87" s="2237"/>
      <c r="H87" s="2237"/>
      <c r="I87" s="2237"/>
      <c r="J87" s="2174"/>
      <c r="K87" s="2288"/>
    </row>
    <row r="88" spans="1:11" ht="18">
      <c r="A88" s="2239" t="s">
        <v>743</v>
      </c>
      <c r="B88" s="2177"/>
      <c r="C88" s="2177"/>
      <c r="D88" s="2240"/>
      <c r="E88" s="2241"/>
      <c r="F88" s="2239" t="s">
        <v>744</v>
      </c>
      <c r="G88" s="2240"/>
      <c r="H88" s="2240"/>
      <c r="I88" s="2240"/>
      <c r="J88" s="2177"/>
      <c r="K88" s="2178"/>
    </row>
    <row r="89" spans="1:11" ht="18">
      <c r="A89" s="2242"/>
      <c r="B89" s="2180"/>
      <c r="C89" s="2180"/>
      <c r="D89" s="2243"/>
      <c r="E89" s="2244"/>
      <c r="F89" s="2289"/>
      <c r="G89" s="2243"/>
      <c r="H89" s="2243"/>
      <c r="I89" s="2243"/>
      <c r="J89" s="2180"/>
      <c r="K89" s="2201"/>
    </row>
    <row r="90" spans="1:11" ht="18">
      <c r="A90" s="2245"/>
      <c r="B90" s="2184"/>
      <c r="C90" s="2184"/>
      <c r="D90" s="2246"/>
      <c r="E90" s="2247"/>
      <c r="F90" s="2290"/>
      <c r="G90" s="2246"/>
      <c r="H90" s="2246"/>
      <c r="I90" s="2246"/>
      <c r="J90" s="2184"/>
      <c r="K90" s="2196"/>
    </row>
    <row r="91" spans="1:11" ht="18">
      <c r="A91" s="2245"/>
      <c r="B91" s="1943" t="s">
        <v>745</v>
      </c>
      <c r="C91" s="1944"/>
      <c r="D91" s="2037"/>
      <c r="E91" s="2247"/>
      <c r="F91" s="2290"/>
      <c r="G91" s="2246"/>
      <c r="H91" s="2246"/>
      <c r="I91" s="2246"/>
      <c r="J91" s="2184"/>
      <c r="K91" s="2196"/>
    </row>
    <row r="92" spans="1:11" ht="18">
      <c r="A92" s="2245"/>
      <c r="B92" s="1943" t="s">
        <v>3804</v>
      </c>
      <c r="C92" s="1944"/>
      <c r="D92" s="2037"/>
      <c r="E92" s="2247"/>
      <c r="F92" s="2290"/>
      <c r="G92" s="2246"/>
      <c r="H92" s="2246"/>
      <c r="I92" s="2246"/>
      <c r="J92" s="2184"/>
      <c r="K92" s="2196"/>
    </row>
    <row r="93" spans="1:11" ht="18">
      <c r="A93" s="2245"/>
      <c r="B93" s="1943" t="s">
        <v>3805</v>
      </c>
      <c r="C93" s="1944"/>
      <c r="D93" s="2037"/>
      <c r="E93" s="2247"/>
      <c r="F93" s="2290"/>
      <c r="G93" s="2246"/>
      <c r="H93" s="2246"/>
      <c r="I93" s="2246"/>
      <c r="J93" s="2184"/>
      <c r="K93" s="2196"/>
    </row>
    <row r="94" spans="1:11" ht="18">
      <c r="A94" s="2245"/>
      <c r="B94" s="1943" t="s">
        <v>3806</v>
      </c>
      <c r="C94" s="1944"/>
      <c r="D94" s="2037"/>
      <c r="E94" s="2247"/>
      <c r="F94" s="2290"/>
      <c r="G94" s="2246"/>
      <c r="H94" s="2246"/>
      <c r="I94" s="2246"/>
      <c r="J94" s="2184"/>
      <c r="K94" s="2196"/>
    </row>
    <row r="95" spans="1:11" ht="18">
      <c r="A95" s="2245"/>
      <c r="B95" s="1943" t="s">
        <v>643</v>
      </c>
      <c r="C95" s="1944"/>
      <c r="D95" s="2037"/>
      <c r="E95" s="2247"/>
      <c r="F95" s="2290"/>
      <c r="G95" s="2246"/>
      <c r="H95" s="2246"/>
      <c r="I95" s="2246"/>
      <c r="J95" s="2184"/>
      <c r="K95" s="2196"/>
    </row>
    <row r="96" spans="1:11" ht="18">
      <c r="A96" s="2248"/>
      <c r="B96" s="1943"/>
      <c r="C96" s="1944"/>
      <c r="D96" s="2037"/>
      <c r="E96" s="2247"/>
      <c r="F96" s="2290"/>
      <c r="G96" s="2246"/>
      <c r="H96" s="2246"/>
      <c r="I96" s="2246"/>
      <c r="J96" s="2184"/>
      <c r="K96" s="2196"/>
    </row>
    <row r="97" spans="1:11" ht="18">
      <c r="A97" s="2249"/>
      <c r="B97" s="1944" t="s">
        <v>644</v>
      </c>
      <c r="C97" s="2250" t="s">
        <v>645</v>
      </c>
      <c r="D97" s="2037"/>
      <c r="E97" s="2247"/>
      <c r="F97" s="2290"/>
      <c r="G97" s="2246"/>
      <c r="H97" s="2246"/>
      <c r="I97" s="2246"/>
      <c r="J97" s="2184"/>
      <c r="K97" s="2196"/>
    </row>
    <row r="98" spans="1:11" ht="18">
      <c r="A98" s="2249"/>
      <c r="B98" s="1931"/>
      <c r="C98" s="2250" t="s">
        <v>646</v>
      </c>
      <c r="D98" s="2037"/>
      <c r="E98" s="2247"/>
      <c r="F98" s="2290"/>
      <c r="G98" s="2246"/>
      <c r="H98" s="2246"/>
      <c r="I98" s="2246"/>
      <c r="J98" s="2184"/>
      <c r="K98" s="2196"/>
    </row>
    <row r="99" spans="1:11" ht="18">
      <c r="A99" s="2249"/>
      <c r="B99" s="1931" t="s">
        <v>212</v>
      </c>
      <c r="C99" s="2250"/>
      <c r="D99" s="2037"/>
      <c r="E99" s="2247"/>
      <c r="F99" s="2290"/>
      <c r="G99" s="2246"/>
      <c r="H99" s="2246"/>
      <c r="I99" s="2246"/>
      <c r="J99" s="2184"/>
      <c r="K99" s="2196"/>
    </row>
    <row r="100" spans="1:11" ht="18">
      <c r="A100" s="2249"/>
      <c r="B100" s="1931"/>
      <c r="C100" s="2250" t="s">
        <v>213</v>
      </c>
      <c r="D100" s="2037"/>
      <c r="E100" s="2247"/>
      <c r="F100" s="2290"/>
      <c r="G100" s="2246"/>
      <c r="H100" s="2246"/>
      <c r="I100" s="2246"/>
      <c r="J100" s="2184"/>
      <c r="K100" s="2196"/>
    </row>
    <row r="101" spans="1:11" ht="18">
      <c r="A101" s="2249"/>
      <c r="B101" s="1931" t="s">
        <v>2077</v>
      </c>
      <c r="C101" s="2250" t="s">
        <v>2078</v>
      </c>
      <c r="D101" s="2037"/>
      <c r="E101" s="2247"/>
      <c r="F101" s="2290"/>
      <c r="G101" s="2246"/>
      <c r="H101" s="2246"/>
      <c r="I101" s="2246"/>
      <c r="J101" s="2184"/>
      <c r="K101" s="2196"/>
    </row>
    <row r="102" spans="1:11" ht="18">
      <c r="A102" s="2249"/>
      <c r="B102" s="1931"/>
      <c r="C102" s="2250"/>
      <c r="D102" s="2037"/>
      <c r="E102" s="2247"/>
      <c r="F102" s="2290"/>
      <c r="G102" s="2246"/>
      <c r="H102" s="2246"/>
      <c r="I102" s="2246"/>
      <c r="J102" s="2184"/>
      <c r="K102" s="2196"/>
    </row>
    <row r="103" spans="1:11" ht="18">
      <c r="A103" s="2249"/>
      <c r="B103" s="1931" t="s">
        <v>764</v>
      </c>
      <c r="C103" s="2250" t="s">
        <v>765</v>
      </c>
      <c r="D103" s="2037"/>
      <c r="E103" s="2247"/>
      <c r="F103" s="2290"/>
      <c r="G103" s="2246"/>
      <c r="H103" s="2246"/>
      <c r="I103" s="2246"/>
      <c r="J103" s="2184"/>
      <c r="K103" s="2196"/>
    </row>
    <row r="104" spans="1:11" ht="18">
      <c r="A104" s="2249"/>
      <c r="B104" s="1931"/>
      <c r="C104" s="2250" t="s">
        <v>646</v>
      </c>
      <c r="D104" s="2037"/>
      <c r="E104" s="2247"/>
      <c r="F104" s="2290"/>
      <c r="G104" s="2246"/>
      <c r="H104" s="2246"/>
      <c r="I104" s="2246"/>
      <c r="J104" s="2184"/>
      <c r="K104" s="2196"/>
    </row>
    <row r="105" spans="1:11" ht="18">
      <c r="A105" s="2249"/>
      <c r="B105" s="1931" t="s">
        <v>766</v>
      </c>
      <c r="C105" s="2250"/>
      <c r="D105" s="2037"/>
      <c r="E105" s="2247"/>
      <c r="F105" s="2290"/>
      <c r="G105" s="2246"/>
      <c r="H105" s="2246"/>
      <c r="I105" s="2246"/>
      <c r="J105" s="2184"/>
      <c r="K105" s="2196"/>
    </row>
    <row r="106" spans="1:11" ht="18">
      <c r="A106" s="2249"/>
      <c r="B106" s="1931"/>
      <c r="C106" s="2250" t="s">
        <v>767</v>
      </c>
      <c r="D106" s="2037"/>
      <c r="E106" s="2247"/>
      <c r="F106" s="2290"/>
      <c r="G106" s="2246"/>
      <c r="H106" s="2246"/>
      <c r="I106" s="2246"/>
      <c r="J106" s="2184"/>
      <c r="K106" s="2196"/>
    </row>
    <row r="107" spans="1:11" ht="18">
      <c r="A107" s="2249"/>
      <c r="B107" s="1931" t="s">
        <v>768</v>
      </c>
      <c r="C107" s="2250" t="s">
        <v>2078</v>
      </c>
      <c r="D107" s="2037"/>
      <c r="E107" s="2247"/>
      <c r="F107" s="2290"/>
      <c r="G107" s="2246"/>
      <c r="H107" s="2246"/>
      <c r="I107" s="2246"/>
      <c r="J107" s="2184"/>
      <c r="K107" s="2196"/>
    </row>
    <row r="108" spans="1:11" ht="18">
      <c r="A108" s="2249"/>
      <c r="B108" s="1931" t="s">
        <v>769</v>
      </c>
      <c r="C108" s="2250"/>
      <c r="D108" s="2037"/>
      <c r="E108" s="2247"/>
      <c r="F108" s="2290"/>
      <c r="G108" s="2246"/>
      <c r="H108" s="2246"/>
      <c r="I108" s="2246"/>
      <c r="J108" s="2184"/>
      <c r="K108" s="2196"/>
    </row>
    <row r="109" spans="1:11" ht="18">
      <c r="A109" s="2249"/>
      <c r="B109" s="1931" t="s">
        <v>770</v>
      </c>
      <c r="C109" s="2250" t="s">
        <v>1621</v>
      </c>
      <c r="D109" s="2037"/>
      <c r="E109" s="2247"/>
      <c r="F109" s="2290"/>
      <c r="G109" s="2246"/>
      <c r="H109" s="2246"/>
      <c r="I109" s="2246"/>
      <c r="J109" s="2184"/>
      <c r="K109" s="2196"/>
    </row>
    <row r="110" spans="1:11" ht="18">
      <c r="A110" s="2249"/>
      <c r="B110" s="1931"/>
      <c r="C110" s="2250" t="s">
        <v>1622</v>
      </c>
      <c r="D110" s="2037"/>
      <c r="E110" s="2247"/>
      <c r="F110" s="2290"/>
      <c r="G110" s="2246"/>
      <c r="H110" s="2246"/>
      <c r="I110" s="2246"/>
      <c r="J110" s="2184"/>
      <c r="K110" s="2196"/>
    </row>
    <row r="111" spans="1:11" ht="18">
      <c r="A111" s="2249"/>
      <c r="B111" s="1931"/>
      <c r="C111" s="2250"/>
      <c r="D111" s="2037"/>
      <c r="E111" s="2247"/>
      <c r="F111" s="2290"/>
      <c r="G111" s="2246"/>
      <c r="H111" s="2246"/>
      <c r="I111" s="2246"/>
      <c r="J111" s="2184"/>
      <c r="K111" s="2196"/>
    </row>
    <row r="112" spans="1:11" ht="18">
      <c r="A112" s="2249"/>
      <c r="B112" s="1931" t="s">
        <v>1623</v>
      </c>
      <c r="C112" s="2250" t="s">
        <v>1624</v>
      </c>
      <c r="D112" s="2037"/>
      <c r="E112" s="2247"/>
      <c r="F112" s="2290"/>
      <c r="G112" s="2246"/>
      <c r="H112" s="2246"/>
      <c r="I112" s="2246"/>
      <c r="J112" s="2184"/>
      <c r="K112" s="2196"/>
    </row>
    <row r="113" spans="1:11" ht="18">
      <c r="A113" s="2251"/>
      <c r="B113" s="1960"/>
      <c r="C113" s="2252" t="s">
        <v>1625</v>
      </c>
      <c r="D113" s="2253"/>
      <c r="E113" s="2244"/>
      <c r="F113" s="2290"/>
      <c r="G113" s="2246"/>
      <c r="H113" s="2246"/>
      <c r="I113" s="2246"/>
      <c r="J113" s="2184"/>
      <c r="K113" s="2196"/>
    </row>
    <row r="114" spans="1:11" ht="18">
      <c r="A114" s="2249"/>
      <c r="B114" s="2234"/>
      <c r="C114" s="2234"/>
      <c r="D114" s="2246"/>
      <c r="E114" s="2247"/>
      <c r="F114" s="2290"/>
      <c r="G114" s="2246"/>
      <c r="H114" s="2246"/>
      <c r="I114" s="2246"/>
      <c r="J114" s="2184"/>
      <c r="K114" s="2196"/>
    </row>
    <row r="115" spans="1:11" ht="18.75" thickBot="1">
      <c r="A115" s="2254"/>
      <c r="B115" s="2255"/>
      <c r="C115" s="2255"/>
      <c r="D115" s="2256"/>
      <c r="E115" s="2257"/>
      <c r="F115" s="2291"/>
      <c r="G115" s="2256"/>
      <c r="H115" s="2256"/>
      <c r="I115" s="2256"/>
      <c r="J115" s="2255"/>
      <c r="K115" s="2292"/>
    </row>
    <row r="116" spans="1:11" ht="18">
      <c r="A116" s="2220" t="s">
        <v>110</v>
      </c>
      <c r="B116" s="2184"/>
      <c r="C116" s="2184"/>
      <c r="D116" s="2221"/>
      <c r="E116" s="2221"/>
      <c r="F116" s="2221"/>
      <c r="G116" s="2221"/>
      <c r="H116" s="2221"/>
      <c r="I116" s="2278"/>
      <c r="J116" s="2278" t="s">
        <v>110</v>
      </c>
      <c r="K116" s="2227"/>
    </row>
    <row r="117" spans="1:11" ht="18">
      <c r="A117" s="2177" t="s">
        <v>1626</v>
      </c>
      <c r="B117" s="2177"/>
      <c r="C117" s="2177"/>
      <c r="D117" s="2222"/>
      <c r="E117" s="2222"/>
      <c r="F117" s="2222" t="s">
        <v>1627</v>
      </c>
      <c r="G117" s="2222"/>
      <c r="H117" s="2222"/>
      <c r="I117" s="2222"/>
      <c r="J117" s="2177"/>
      <c r="K117" s="2177"/>
    </row>
    <row r="118" spans="1:11">
      <c r="A118" s="1049"/>
      <c r="B118" s="1049"/>
      <c r="C118" s="1049"/>
      <c r="D118" s="1049"/>
      <c r="E118" s="1049"/>
      <c r="F118" s="1049"/>
      <c r="G118" s="1049"/>
      <c r="H118" s="1049"/>
      <c r="I118" s="1049"/>
      <c r="J118" s="1049"/>
      <c r="K118" s="1049"/>
    </row>
    <row r="119" spans="1:11">
      <c r="A119" s="1056"/>
      <c r="B119" s="1253"/>
      <c r="C119" s="1253"/>
      <c r="D119" s="1253"/>
      <c r="E119" s="1056"/>
      <c r="F119" s="1056"/>
      <c r="G119" s="1056"/>
      <c r="H119" s="1056"/>
      <c r="I119" s="1056"/>
      <c r="J119" s="1056"/>
      <c r="K119" s="1056"/>
    </row>
    <row r="120" spans="1:11">
      <c r="A120" s="1056"/>
      <c r="B120" s="1253"/>
      <c r="C120" s="1253"/>
      <c r="D120" s="1253"/>
      <c r="E120" s="1056"/>
      <c r="F120" s="1056"/>
      <c r="G120" s="1056"/>
      <c r="H120" s="1253"/>
      <c r="I120" s="1056"/>
      <c r="J120" s="1056"/>
      <c r="K120" s="1056"/>
    </row>
    <row r="121" spans="1:11">
      <c r="A121" s="1056"/>
      <c r="B121" s="1253"/>
      <c r="C121" s="1253"/>
      <c r="D121" s="1253"/>
      <c r="E121" s="1056"/>
      <c r="F121" s="1056"/>
      <c r="G121" s="1056"/>
      <c r="H121" s="1056"/>
      <c r="I121" s="1056"/>
      <c r="J121" s="1056"/>
      <c r="K121" s="1056"/>
    </row>
    <row r="122" spans="1:11">
      <c r="A122" s="1056"/>
      <c r="B122" s="1253"/>
      <c r="C122" s="1253"/>
      <c r="D122" s="1253"/>
      <c r="E122" s="1056"/>
      <c r="F122" s="1056"/>
      <c r="G122" s="1056"/>
      <c r="H122" s="1056"/>
      <c r="I122" s="1056"/>
      <c r="J122" s="1056"/>
      <c r="K122" s="1056"/>
    </row>
    <row r="123" spans="1:11">
      <c r="A123" s="1056"/>
      <c r="B123" s="1253"/>
      <c r="C123" s="1253"/>
      <c r="D123" s="1253"/>
      <c r="E123" s="1056"/>
      <c r="F123" s="1056"/>
      <c r="G123" s="1056"/>
      <c r="H123" s="1056"/>
      <c r="I123" s="1056"/>
      <c r="J123" s="1056"/>
      <c r="K123" s="1056"/>
    </row>
    <row r="124" spans="1:11">
      <c r="A124" s="1056"/>
      <c r="B124" s="1253"/>
      <c r="C124" s="1253"/>
      <c r="D124" s="1253"/>
      <c r="E124" s="1056"/>
      <c r="F124" s="1056"/>
      <c r="G124" s="1056"/>
      <c r="H124" s="1056"/>
      <c r="I124" s="1056"/>
      <c r="J124" s="1056"/>
      <c r="K124" s="1056"/>
    </row>
    <row r="125" spans="1:11">
      <c r="A125" s="1056"/>
      <c r="B125" s="1056"/>
      <c r="C125" s="1253"/>
      <c r="D125" s="1253"/>
      <c r="E125" s="1056"/>
      <c r="F125" s="1056"/>
      <c r="G125" s="1056"/>
      <c r="H125" s="1056"/>
      <c r="I125" s="1056"/>
      <c r="J125" s="1056"/>
      <c r="K125" s="1056"/>
    </row>
    <row r="126" spans="1:11">
      <c r="A126" s="1056"/>
      <c r="B126" s="1056"/>
      <c r="C126" s="1253"/>
      <c r="D126" s="1253"/>
      <c r="E126" s="1056"/>
      <c r="F126" s="1056"/>
      <c r="G126" s="1056"/>
      <c r="H126" s="1056"/>
      <c r="I126" s="1056"/>
      <c r="J126" s="1056"/>
      <c r="K126" s="1056"/>
    </row>
    <row r="127" spans="1:11">
      <c r="A127" s="1056"/>
      <c r="B127" s="1056"/>
      <c r="C127" s="1253"/>
      <c r="D127" s="1253"/>
      <c r="E127" s="1056"/>
      <c r="F127" s="1056"/>
      <c r="G127" s="1056"/>
      <c r="H127" s="1056"/>
      <c r="I127" s="1056"/>
      <c r="J127" s="1056"/>
      <c r="K127" s="1056"/>
    </row>
    <row r="128" spans="1:11">
      <c r="A128" s="1056"/>
      <c r="B128" s="1056"/>
      <c r="C128" s="1253"/>
      <c r="D128" s="1253"/>
      <c r="E128" s="1056"/>
      <c r="F128" s="1056"/>
      <c r="G128" s="1056"/>
      <c r="H128" s="1056"/>
      <c r="I128" s="1056"/>
      <c r="J128" s="1056"/>
      <c r="K128" s="1056"/>
    </row>
    <row r="129" spans="1:11">
      <c r="A129" s="1056"/>
      <c r="B129" s="1056"/>
      <c r="C129" s="1253"/>
      <c r="D129" s="1253"/>
      <c r="E129" s="1056"/>
      <c r="F129" s="1056"/>
      <c r="G129" s="1056"/>
      <c r="H129" s="1056"/>
      <c r="I129" s="1056"/>
      <c r="J129" s="1056"/>
      <c r="K129" s="1056"/>
    </row>
    <row r="130" spans="1:11">
      <c r="A130" s="1056"/>
      <c r="B130" s="1056"/>
      <c r="C130" s="1253"/>
      <c r="D130" s="1253"/>
      <c r="E130" s="1056"/>
      <c r="F130" s="1056"/>
      <c r="G130" s="1056"/>
      <c r="H130" s="1056"/>
      <c r="I130" s="1056"/>
      <c r="J130" s="1056"/>
      <c r="K130" s="1056"/>
    </row>
    <row r="131" spans="1:11">
      <c r="A131" s="1056"/>
      <c r="B131" s="1056"/>
      <c r="C131" s="1253"/>
      <c r="D131" s="1253"/>
      <c r="E131" s="1056"/>
      <c r="F131" s="1056"/>
      <c r="G131" s="1056"/>
      <c r="H131" s="1056"/>
      <c r="I131" s="1056"/>
      <c r="J131" s="1056"/>
      <c r="K131" s="1056"/>
    </row>
    <row r="132" spans="1:11">
      <c r="A132" s="1056"/>
      <c r="B132" s="1056"/>
      <c r="C132" s="1253"/>
      <c r="D132" s="1253"/>
      <c r="E132" s="1056"/>
      <c r="F132" s="1056"/>
      <c r="G132" s="1056"/>
      <c r="H132" s="1056"/>
      <c r="I132" s="1056"/>
      <c r="J132" s="1056"/>
      <c r="K132" s="1056"/>
    </row>
    <row r="133" spans="1:11">
      <c r="A133" s="1253"/>
      <c r="B133" s="1056"/>
    </row>
    <row r="134" spans="1:11">
      <c r="A134" s="1253"/>
      <c r="B134" s="1056"/>
    </row>
    <row r="135" spans="1:11">
      <c r="A135" s="1253"/>
      <c r="B135" s="1056"/>
    </row>
    <row r="136" spans="1:11">
      <c r="A136" s="1253"/>
      <c r="B136" s="1056"/>
    </row>
    <row r="137" spans="1:11">
      <c r="A137" s="1253"/>
      <c r="B137" s="1056"/>
    </row>
    <row r="138" spans="1:11">
      <c r="A138" s="1253"/>
      <c r="B138" s="1056"/>
    </row>
    <row r="139" spans="1:11">
      <c r="A139" s="1253"/>
      <c r="B139" s="1056"/>
    </row>
    <row r="140" spans="1:11">
      <c r="A140" s="1253"/>
      <c r="B140" s="1056"/>
    </row>
    <row r="141" spans="1:11">
      <c r="A141" s="1253"/>
      <c r="B141" s="1056"/>
    </row>
  </sheetData>
  <customSheetViews>
    <customSheetView guid="{60A1409A-66AA-463E-93B8-ECD35AF44482}" scale="65" colorId="22" fitToPage="1">
      <selection activeCell="K34" sqref="K34"/>
      <pageMargins left="0.99" right="0.57999999999999996" top="0.5" bottom="0.3" header="0.17" footer="0"/>
      <printOptions horizontalCentered="1" verticalCentered="1"/>
      <pageSetup scale="58" fitToHeight="0" pageOrder="overThenDown" orientation="portrait" r:id="rId1"/>
      <headerFooter alignWithMargins="0"/>
    </customSheetView>
    <customSheetView guid="{DF531E20-5321-459E-ADC3-AB7A1AE91EEB}" scale="65" colorId="22" showPageBreaks="1" fitToPage="1" printArea="1">
      <selection activeCell="K34" sqref="K34"/>
      <pageMargins left="0.99" right="0.57999999999999996" top="0.5" bottom="0.3" header="0.17" footer="0"/>
      <printOptions horizontalCentered="1" verticalCentered="1"/>
      <pageSetup scale="58" fitToHeight="0" pageOrder="overThenDown" orientation="portrait" r:id="rId2"/>
      <headerFooter alignWithMargins="0"/>
    </customSheetView>
    <customSheetView guid="{D9BAA3C6-1D9B-487C-B947-51E67F089DA8}" scale="65" colorId="22" topLeftCell="C64">
      <selection activeCell="I78" sqref="I78"/>
      <rowBreaks count="1" manualBreakCount="1">
        <brk id="63" max="10" man="1"/>
      </rowBreaks>
      <colBreaks count="1" manualBreakCount="1">
        <brk id="5" max="116" man="1"/>
      </colBreaks>
      <pageMargins left="0.34" right="0.26" top="0.36" bottom="0.3" header="0.17" footer="0"/>
      <printOptions horizontalCentered="1" verticalCentered="1"/>
      <pageSetup scale="57" pageOrder="overThenDown" orientation="portrait" r:id="rId3"/>
      <headerFooter alignWithMargins="0"/>
    </customSheetView>
    <customSheetView guid="{FE043F0F-666D-484B-8A7C-7EC2529158CA}" scale="65" colorId="22" showPageBreaks="1" printArea="1" topLeftCell="C64">
      <selection activeCell="I78" sqref="I78"/>
      <rowBreaks count="1" manualBreakCount="1">
        <brk id="63" max="10" man="1"/>
      </rowBreaks>
      <colBreaks count="1" manualBreakCount="1">
        <brk id="5" max="116" man="1"/>
      </colBreaks>
      <pageMargins left="0.34" right="0.26" top="0.36" bottom="0.3" header="0.17" footer="0"/>
      <printOptions horizontalCentered="1" verticalCentered="1"/>
      <pageSetup scale="57" pageOrder="overThenDown" orientation="portrait" r:id="rId4"/>
      <headerFooter alignWithMargins="0"/>
    </customSheetView>
  </customSheetViews>
  <phoneticPr fontId="0" type="noConversion"/>
  <printOptions horizontalCentered="1" verticalCentered="1"/>
  <pageMargins left="0.34" right="0.26" top="0.36" bottom="0.3" header="0.17" footer="0"/>
  <pageSetup scale="57" pageOrder="overThenDown" orientation="portrait" r:id="rId5"/>
  <headerFooter alignWithMargins="0"/>
  <rowBreaks count="1" manualBreakCount="1">
    <brk id="63" max="10" man="1"/>
  </rowBreaks>
  <colBreaks count="1" manualBreakCount="1">
    <brk id="5" max="116" man="1"/>
  </colBreaks>
  <customProperties>
    <customPr name="_pios_id" r:id="rId6"/>
  </customProperties>
</worksheet>
</file>

<file path=xl/worksheets/sheet21.xml><?xml version="1.0" encoding="utf-8"?>
<worksheet xmlns="http://schemas.openxmlformats.org/spreadsheetml/2006/main" xmlns:r="http://schemas.openxmlformats.org/officeDocument/2006/relationships">
  <sheetPr transitionEvaluation="1" codeName="Sheet20">
    <pageSetUpPr fitToPage="1"/>
  </sheetPr>
  <dimension ref="A1:L126"/>
  <sheetViews>
    <sheetView defaultGridColor="0" topLeftCell="A31" colorId="22" zoomScale="87" zoomScaleNormal="87" workbookViewId="0"/>
  </sheetViews>
  <sheetFormatPr defaultColWidth="9.77734375" defaultRowHeight="15"/>
  <cols>
    <col min="1" max="1" width="4.77734375" style="1068" customWidth="1"/>
    <col min="2" max="2" width="21.77734375" style="1068" customWidth="1"/>
    <col min="3" max="3" width="32.77734375" style="1068" bestFit="1" customWidth="1"/>
    <col min="4" max="4" width="27.44140625" style="1068" customWidth="1"/>
    <col min="5" max="5" width="20.77734375" style="1068" customWidth="1"/>
    <col min="6" max="6" width="14.109375" style="1068" bestFit="1" customWidth="1"/>
    <col min="7" max="7" width="13.21875" style="1068" bestFit="1" customWidth="1"/>
    <col min="8" max="8" width="16.33203125" style="1068" bestFit="1" customWidth="1"/>
    <col min="9" max="16384" width="9.77734375" style="1068"/>
  </cols>
  <sheetData>
    <row r="1" spans="1:12" ht="15.75" thickBot="1">
      <c r="A1" s="2128" t="str">
        <f>+'Data sheet'!A53</f>
        <v>Annual Report of New York American Water Company, Inc.  (f/k/a Aqua New York of Sea Cliff)                                          Year Ended  December 31, 2013</v>
      </c>
    </row>
    <row r="2" spans="1:12">
      <c r="A2" s="1045"/>
      <c r="B2" s="1046"/>
      <c r="C2" s="1046"/>
      <c r="D2" s="1046"/>
      <c r="E2" s="1047"/>
    </row>
    <row r="3" spans="1:12" ht="15.75">
      <c r="A3" s="1048" t="s">
        <v>1628</v>
      </c>
      <c r="B3" s="1049"/>
      <c r="C3" s="1049"/>
      <c r="D3" s="1049"/>
      <c r="E3" s="1050"/>
    </row>
    <row r="4" spans="1:12">
      <c r="A4" s="1301"/>
      <c r="B4" s="1302"/>
      <c r="C4" s="1302"/>
      <c r="D4" s="1303"/>
      <c r="E4" s="1246"/>
    </row>
    <row r="5" spans="1:12">
      <c r="A5" s="1061"/>
      <c r="B5" s="1056"/>
      <c r="C5" s="1056"/>
      <c r="D5" s="1056"/>
      <c r="E5" s="1317"/>
    </row>
    <row r="6" spans="1:12">
      <c r="A6" s="1061" t="s">
        <v>1629</v>
      </c>
      <c r="B6" s="1056"/>
      <c r="C6" s="1056"/>
      <c r="D6" s="1056"/>
      <c r="E6" s="1317"/>
    </row>
    <row r="7" spans="1:12">
      <c r="A7" s="1061" t="s">
        <v>2442</v>
      </c>
      <c r="B7" s="1056"/>
      <c r="C7" s="1056"/>
      <c r="D7" s="1056"/>
      <c r="E7" s="1317"/>
    </row>
    <row r="8" spans="1:12">
      <c r="A8" s="1061" t="s">
        <v>2443</v>
      </c>
      <c r="B8" s="1056"/>
      <c r="C8" s="1056"/>
      <c r="D8" s="1056"/>
      <c r="E8" s="1317"/>
    </row>
    <row r="9" spans="1:12">
      <c r="A9" s="1301"/>
      <c r="B9" s="1302"/>
      <c r="C9" s="1302"/>
      <c r="D9" s="1302"/>
      <c r="E9" s="1053"/>
    </row>
    <row r="10" spans="1:12">
      <c r="A10" s="1305"/>
      <c r="B10" s="1417"/>
      <c r="C10" s="1417"/>
      <c r="D10" s="1429"/>
      <c r="E10" s="1381" t="s">
        <v>2444</v>
      </c>
    </row>
    <row r="11" spans="1:12">
      <c r="A11" s="1306" t="s">
        <v>2263</v>
      </c>
      <c r="B11" s="1253"/>
      <c r="C11" s="2645" t="s">
        <v>2445</v>
      </c>
      <c r="D11" s="2646"/>
      <c r="E11" s="1381" t="s">
        <v>2446</v>
      </c>
    </row>
    <row r="12" spans="1:12">
      <c r="A12" s="1307" t="s">
        <v>2286</v>
      </c>
      <c r="B12" s="1308" t="s">
        <v>3377</v>
      </c>
      <c r="C12" s="1244"/>
      <c r="D12" s="1430"/>
      <c r="E12" s="1391" t="s">
        <v>3378</v>
      </c>
      <c r="F12" s="2653"/>
      <c r="G12" s="2653"/>
      <c r="H12" s="2653"/>
    </row>
    <row r="13" spans="1:12">
      <c r="A13" s="1306">
        <v>1</v>
      </c>
      <c r="B13" s="2654" t="s">
        <v>4152</v>
      </c>
      <c r="C13" s="1056" t="s">
        <v>4153</v>
      </c>
      <c r="D13" s="1056"/>
      <c r="E13" s="375">
        <v>383.71</v>
      </c>
      <c r="F13" s="2655"/>
      <c r="G13" s="2312"/>
      <c r="H13" s="2312"/>
    </row>
    <row r="14" spans="1:12">
      <c r="A14" s="1306">
        <v>2</v>
      </c>
      <c r="B14" s="1068" t="s">
        <v>4154</v>
      </c>
      <c r="C14" s="60" t="s">
        <v>4101</v>
      </c>
      <c r="D14" s="60"/>
      <c r="E14" s="376">
        <f>88581.74-57.04</f>
        <v>88524.700000000012</v>
      </c>
      <c r="F14" s="2655"/>
      <c r="G14" s="2311"/>
      <c r="H14" s="2311"/>
      <c r="I14" s="1176"/>
      <c r="J14" s="1176"/>
      <c r="K14" s="1176"/>
      <c r="L14" s="1717"/>
    </row>
    <row r="15" spans="1:12">
      <c r="A15" s="1306">
        <v>3</v>
      </c>
      <c r="B15" s="1068" t="s">
        <v>4155</v>
      </c>
      <c r="C15" s="60" t="s">
        <v>4156</v>
      </c>
      <c r="D15" s="60"/>
      <c r="E15" s="666">
        <v>3626.06</v>
      </c>
      <c r="F15" s="2655"/>
      <c r="G15" s="2311"/>
      <c r="H15" s="2311"/>
      <c r="I15" s="1176"/>
      <c r="J15" s="1176"/>
      <c r="K15" s="1176"/>
      <c r="L15" s="1718"/>
    </row>
    <row r="16" spans="1:12">
      <c r="A16" s="1306">
        <v>4</v>
      </c>
      <c r="B16" s="1068" t="s">
        <v>4157</v>
      </c>
      <c r="C16" s="60" t="s">
        <v>4158</v>
      </c>
      <c r="D16" s="60"/>
      <c r="E16" s="376">
        <v>62299.73</v>
      </c>
      <c r="F16" s="2655"/>
      <c r="G16" s="2311"/>
      <c r="H16" s="2311"/>
      <c r="I16" s="1176"/>
      <c r="J16" s="1176"/>
      <c r="K16" s="1176"/>
      <c r="L16" s="1718"/>
    </row>
    <row r="17" spans="1:12">
      <c r="A17" s="1306">
        <v>5</v>
      </c>
      <c r="B17" s="1068" t="s">
        <v>4159</v>
      </c>
      <c r="C17" s="1056" t="s">
        <v>4160</v>
      </c>
      <c r="D17" s="1056"/>
      <c r="E17" s="666">
        <v>453.98</v>
      </c>
      <c r="F17" s="2655"/>
      <c r="G17" s="2311"/>
      <c r="H17" s="2311"/>
      <c r="I17" s="1176"/>
      <c r="J17" s="1176"/>
      <c r="K17" s="1176"/>
      <c r="L17" s="1718"/>
    </row>
    <row r="18" spans="1:12">
      <c r="A18" s="1306">
        <v>6</v>
      </c>
      <c r="B18" s="1068" t="s">
        <v>4161</v>
      </c>
      <c r="C18" s="1056" t="s">
        <v>4102</v>
      </c>
      <c r="D18" s="1056"/>
      <c r="E18" s="666">
        <v>64846.37</v>
      </c>
      <c r="F18" s="2655"/>
      <c r="G18" s="2311"/>
      <c r="H18" s="2311"/>
      <c r="I18" s="1176"/>
      <c r="J18" s="1176"/>
      <c r="K18" s="1176"/>
      <c r="L18" s="1718"/>
    </row>
    <row r="19" spans="1:12">
      <c r="A19" s="1306">
        <v>7</v>
      </c>
      <c r="B19" s="1056" t="s">
        <v>4162</v>
      </c>
      <c r="C19" s="60" t="s">
        <v>4163</v>
      </c>
      <c r="D19" s="1056"/>
      <c r="E19" s="666">
        <v>908.44</v>
      </c>
      <c r="F19" s="2655"/>
      <c r="G19" s="2311"/>
      <c r="H19" s="2311"/>
      <c r="I19" s="1176"/>
      <c r="J19" s="1176"/>
      <c r="K19" s="1176"/>
      <c r="L19" s="1176"/>
    </row>
    <row r="20" spans="1:12">
      <c r="A20" s="1306">
        <v>8</v>
      </c>
      <c r="B20" s="1056" t="s">
        <v>4164</v>
      </c>
      <c r="C20" s="1056" t="s">
        <v>4103</v>
      </c>
      <c r="D20" s="1056"/>
      <c r="E20" s="666">
        <v>50641.27</v>
      </c>
      <c r="F20" s="2655"/>
      <c r="G20" s="2311"/>
      <c r="H20" s="2311"/>
    </row>
    <row r="21" spans="1:12">
      <c r="A21" s="1306">
        <v>9</v>
      </c>
      <c r="B21" s="1056" t="s">
        <v>4165</v>
      </c>
      <c r="C21" s="1056" t="s">
        <v>4166</v>
      </c>
      <c r="D21" s="1056"/>
      <c r="E21" s="666">
        <v>1828.7765107704249</v>
      </c>
      <c r="F21" s="2655"/>
      <c r="G21" s="2311"/>
      <c r="H21" s="2311"/>
    </row>
    <row r="22" spans="1:12">
      <c r="A22" s="1306">
        <v>10</v>
      </c>
      <c r="B22" s="1056" t="s">
        <v>4167</v>
      </c>
      <c r="C22" s="1056" t="s">
        <v>4168</v>
      </c>
      <c r="D22" s="1056"/>
      <c r="E22" s="666">
        <v>406.83130797593634</v>
      </c>
      <c r="F22" s="2655"/>
      <c r="G22" s="2311"/>
      <c r="H22" s="2311"/>
    </row>
    <row r="23" spans="1:12">
      <c r="A23" s="1306">
        <v>11</v>
      </c>
      <c r="B23" s="1056" t="s">
        <v>4169</v>
      </c>
      <c r="C23" s="1056" t="s">
        <v>4170</v>
      </c>
      <c r="D23" s="1056"/>
      <c r="E23" s="666">
        <v>88.528775470599655</v>
      </c>
      <c r="F23" s="2655"/>
      <c r="G23" s="2311"/>
      <c r="H23" s="2311"/>
    </row>
    <row r="24" spans="1:12">
      <c r="A24" s="1306">
        <v>12</v>
      </c>
      <c r="B24" s="1056" t="s">
        <v>4171</v>
      </c>
      <c r="C24" s="1056" t="s">
        <v>4172</v>
      </c>
      <c r="D24" s="1056"/>
      <c r="E24" s="666">
        <v>1156.3332350087328</v>
      </c>
      <c r="F24" s="2655"/>
      <c r="G24" s="2311"/>
      <c r="H24" s="2311"/>
    </row>
    <row r="25" spans="1:12">
      <c r="A25" s="1306">
        <v>13</v>
      </c>
      <c r="B25" s="1056" t="s">
        <v>4173</v>
      </c>
      <c r="C25" s="1056" t="s">
        <v>4174</v>
      </c>
      <c r="D25" s="1056"/>
      <c r="E25" s="666">
        <v>51.899194643896756</v>
      </c>
      <c r="F25" s="2655"/>
      <c r="G25" s="2311"/>
      <c r="H25" s="2311"/>
    </row>
    <row r="26" spans="1:12">
      <c r="A26" s="1306">
        <v>14</v>
      </c>
      <c r="B26" s="1056" t="s">
        <v>4175</v>
      </c>
      <c r="C26" s="1056" t="s">
        <v>4176</v>
      </c>
      <c r="D26" s="1056"/>
      <c r="E26" s="666">
        <v>19.499035513293226</v>
      </c>
      <c r="F26" s="2655"/>
      <c r="G26" s="2311"/>
      <c r="H26" s="2311"/>
    </row>
    <row r="27" spans="1:12">
      <c r="A27" s="1306">
        <v>15</v>
      </c>
      <c r="B27" s="1056" t="s">
        <v>4177</v>
      </c>
      <c r="C27" s="1056" t="s">
        <v>4178</v>
      </c>
      <c r="D27" s="1056"/>
      <c r="E27" s="666">
        <v>29.570475451193481</v>
      </c>
      <c r="F27" s="2655"/>
      <c r="G27" s="2656"/>
      <c r="H27" s="2657"/>
    </row>
    <row r="28" spans="1:12">
      <c r="A28" s="1306">
        <v>16</v>
      </c>
      <c r="B28" s="1056" t="s">
        <v>4179</v>
      </c>
      <c r="C28" s="1056" t="s">
        <v>4180</v>
      </c>
      <c r="D28" s="1056"/>
      <c r="E28" s="666">
        <v>960.18269551717447</v>
      </c>
      <c r="F28" s="2655"/>
      <c r="G28" s="2656"/>
      <c r="H28" s="2657"/>
    </row>
    <row r="29" spans="1:12">
      <c r="A29" s="1306">
        <v>17</v>
      </c>
      <c r="B29" s="1056" t="s">
        <v>4181</v>
      </c>
      <c r="C29" s="1056" t="s">
        <v>4182</v>
      </c>
      <c r="D29" s="1056"/>
      <c r="E29" s="666">
        <v>364.06700163757637</v>
      </c>
      <c r="F29" s="2655"/>
      <c r="G29" s="2656"/>
      <c r="H29" s="2657"/>
    </row>
    <row r="30" spans="1:12">
      <c r="A30" s="1306">
        <v>18</v>
      </c>
      <c r="B30" s="1056" t="s">
        <v>4183</v>
      </c>
      <c r="C30" s="1056" t="s">
        <v>4184</v>
      </c>
      <c r="D30" s="1056"/>
      <c r="E30" s="666">
        <v>47.672610935814987</v>
      </c>
      <c r="F30" s="2655"/>
      <c r="G30" s="2656"/>
      <c r="H30" s="2657"/>
    </row>
    <row r="31" spans="1:12">
      <c r="A31" s="1306">
        <v>19</v>
      </c>
      <c r="B31" s="1253" t="s">
        <v>4185</v>
      </c>
      <c r="C31" s="1056" t="s">
        <v>4186</v>
      </c>
      <c r="D31" s="1056"/>
      <c r="E31" s="666">
        <v>166.49368534568839</v>
      </c>
      <c r="F31" s="2655"/>
      <c r="G31" s="2656"/>
      <c r="H31" s="2657"/>
    </row>
    <row r="32" spans="1:12">
      <c r="A32" s="1306">
        <v>20</v>
      </c>
      <c r="B32" s="1253" t="s">
        <v>4187</v>
      </c>
      <c r="C32" s="1056" t="s">
        <v>4188</v>
      </c>
      <c r="D32" s="1056"/>
      <c r="E32" s="666">
        <v>981.22401086392131</v>
      </c>
      <c r="F32" s="2655"/>
      <c r="G32" s="2656"/>
      <c r="H32" s="2657"/>
    </row>
    <row r="33" spans="1:8">
      <c r="A33" s="1306">
        <v>21</v>
      </c>
      <c r="B33" s="2654" t="s">
        <v>4189</v>
      </c>
      <c r="C33" s="1056" t="s">
        <v>4190</v>
      </c>
      <c r="D33" s="1056"/>
      <c r="E33" s="666">
        <v>2358.8100443343851</v>
      </c>
      <c r="F33" s="2655"/>
      <c r="G33" s="2656"/>
      <c r="H33" s="2657"/>
    </row>
    <row r="34" spans="1:8">
      <c r="A34" s="1306">
        <v>22</v>
      </c>
      <c r="B34" s="1056" t="s">
        <v>4191</v>
      </c>
      <c r="C34" s="1056" t="s">
        <v>4192</v>
      </c>
      <c r="D34" s="1056"/>
      <c r="E34" s="1367">
        <v>121.28568758237807</v>
      </c>
      <c r="F34" s="2655"/>
      <c r="G34" s="2656"/>
      <c r="H34" s="2657"/>
    </row>
    <row r="35" spans="1:8">
      <c r="A35" s="1306">
        <v>23</v>
      </c>
      <c r="B35" s="1056" t="s">
        <v>4193</v>
      </c>
      <c r="C35" s="1056" t="s">
        <v>4194</v>
      </c>
      <c r="D35" s="1056"/>
      <c r="E35" s="666">
        <v>56.606669901028525</v>
      </c>
      <c r="F35" s="2655"/>
      <c r="G35" s="2656"/>
      <c r="H35" s="2657"/>
    </row>
    <row r="36" spans="1:8">
      <c r="A36" s="1306">
        <v>24</v>
      </c>
      <c r="B36" s="1056" t="s">
        <v>4195</v>
      </c>
      <c r="C36" s="1056" t="s">
        <v>4196</v>
      </c>
      <c r="D36" s="1056"/>
      <c r="E36" s="666">
        <v>50.374411022705225</v>
      </c>
      <c r="F36" s="2655"/>
      <c r="G36" s="2656"/>
      <c r="H36" s="2657"/>
    </row>
    <row r="37" spans="1:8">
      <c r="A37" s="1306">
        <v>25</v>
      </c>
      <c r="B37" s="1056" t="s">
        <v>4197</v>
      </c>
      <c r="C37" s="1056" t="s">
        <v>4198</v>
      </c>
      <c r="D37" s="1056"/>
      <c r="E37" s="666">
        <v>116.67071026586456</v>
      </c>
      <c r="F37" s="2655"/>
      <c r="G37" s="2656"/>
      <c r="H37" s="2657"/>
    </row>
    <row r="38" spans="1:8">
      <c r="A38" s="1306">
        <v>26</v>
      </c>
      <c r="B38" s="1056"/>
      <c r="C38" s="1056"/>
      <c r="D38" s="1056"/>
      <c r="E38" s="666"/>
      <c r="F38" s="2655"/>
      <c r="G38" s="2656"/>
      <c r="H38" s="2657"/>
    </row>
    <row r="39" spans="1:8">
      <c r="A39" s="1306">
        <v>27</v>
      </c>
      <c r="B39" s="1056"/>
      <c r="C39" s="1056"/>
      <c r="D39" s="1056"/>
      <c r="E39" s="666"/>
      <c r="F39" s="2655"/>
      <c r="G39" s="2656"/>
      <c r="H39" s="2657"/>
    </row>
    <row r="40" spans="1:8">
      <c r="A40" s="1306">
        <v>28</v>
      </c>
      <c r="B40" s="1056"/>
      <c r="C40" s="1056"/>
      <c r="D40" s="1056"/>
      <c r="E40" s="666"/>
      <c r="F40" s="2655"/>
      <c r="G40" s="2656"/>
      <c r="H40" s="2657"/>
    </row>
    <row r="41" spans="1:8">
      <c r="A41" s="1306">
        <v>29</v>
      </c>
      <c r="B41" s="1056"/>
      <c r="C41" s="1056"/>
      <c r="D41" s="1056"/>
      <c r="E41" s="666"/>
      <c r="F41" s="2655"/>
      <c r="G41" s="2656"/>
      <c r="H41" s="2657"/>
    </row>
    <row r="42" spans="1:8">
      <c r="A42" s="1306">
        <v>30</v>
      </c>
      <c r="B42" s="1056"/>
      <c r="C42" s="1056"/>
      <c r="D42" s="1056"/>
      <c r="E42" s="666"/>
      <c r="F42" s="2655"/>
      <c r="G42" s="2656"/>
      <c r="H42" s="2657"/>
    </row>
    <row r="43" spans="1:8">
      <c r="A43" s="1306">
        <v>31</v>
      </c>
      <c r="B43" s="1253"/>
      <c r="C43" s="1056"/>
      <c r="D43" s="1056"/>
      <c r="E43" s="666"/>
      <c r="F43" s="2655"/>
      <c r="G43" s="2656"/>
      <c r="H43" s="2657"/>
    </row>
    <row r="44" spans="1:8">
      <c r="A44" s="1306">
        <v>32</v>
      </c>
      <c r="B44" s="1056"/>
      <c r="C44" s="1056"/>
      <c r="D44" s="1056"/>
      <c r="E44" s="666"/>
      <c r="F44" s="2655"/>
      <c r="G44" s="2656"/>
      <c r="H44" s="2657"/>
    </row>
    <row r="45" spans="1:8">
      <c r="A45" s="1306">
        <v>33</v>
      </c>
      <c r="B45" s="1431"/>
      <c r="C45" s="1056"/>
      <c r="D45" s="1056"/>
      <c r="E45" s="666"/>
      <c r="F45" s="2655"/>
      <c r="G45" s="2656"/>
      <c r="H45" s="2657"/>
    </row>
    <row r="46" spans="1:8">
      <c r="A46" s="1306">
        <v>34</v>
      </c>
      <c r="B46" s="1056"/>
      <c r="C46" s="1056"/>
      <c r="D46" s="1056"/>
      <c r="E46" s="666"/>
      <c r="F46" s="2655"/>
      <c r="G46" s="2656"/>
      <c r="H46" s="2657"/>
    </row>
    <row r="47" spans="1:8">
      <c r="A47" s="1306">
        <v>35</v>
      </c>
      <c r="B47" s="1056"/>
      <c r="C47" s="1056"/>
      <c r="D47" s="1056"/>
      <c r="E47" s="666"/>
      <c r="F47" s="2655"/>
      <c r="G47" s="2656"/>
      <c r="H47" s="2657"/>
    </row>
    <row r="48" spans="1:8">
      <c r="A48" s="1306">
        <v>36</v>
      </c>
      <c r="B48" s="1056"/>
      <c r="C48" s="1056"/>
      <c r="D48" s="1056"/>
      <c r="E48" s="666"/>
      <c r="F48" s="2655"/>
      <c r="G48" s="2656"/>
      <c r="H48" s="2657"/>
    </row>
    <row r="49" spans="1:8">
      <c r="A49" s="1306">
        <v>37</v>
      </c>
      <c r="B49" s="1056"/>
      <c r="C49" s="1056"/>
      <c r="D49" s="1056"/>
      <c r="E49" s="666"/>
      <c r="F49" s="2655"/>
      <c r="G49" s="2656"/>
      <c r="H49" s="2657"/>
    </row>
    <row r="50" spans="1:8">
      <c r="A50" s="1306">
        <v>38</v>
      </c>
      <c r="B50" s="1056"/>
      <c r="C50" s="1056"/>
      <c r="D50" s="1056"/>
      <c r="E50" s="666"/>
      <c r="F50" s="2655"/>
      <c r="G50" s="2656"/>
      <c r="H50" s="2657"/>
    </row>
    <row r="51" spans="1:8">
      <c r="A51" s="1306">
        <v>39</v>
      </c>
      <c r="B51" s="1056"/>
      <c r="C51" s="1056"/>
      <c r="D51" s="1056"/>
      <c r="E51" s="666"/>
      <c r="F51" s="2655"/>
      <c r="G51" s="2656"/>
      <c r="H51" s="2657"/>
    </row>
    <row r="52" spans="1:8">
      <c r="A52" s="1306">
        <v>40</v>
      </c>
      <c r="B52" s="1056"/>
      <c r="C52" s="1056"/>
      <c r="D52" s="1056"/>
      <c r="E52" s="666"/>
      <c r="F52" s="2655"/>
      <c r="G52" s="2656"/>
      <c r="H52" s="2657"/>
    </row>
    <row r="53" spans="1:8">
      <c r="A53" s="1306">
        <v>41</v>
      </c>
      <c r="B53" s="1056"/>
      <c r="C53" s="1056"/>
      <c r="D53" s="1056"/>
      <c r="E53" s="666"/>
      <c r="F53" s="2655"/>
      <c r="G53" s="2656"/>
      <c r="H53" s="2657"/>
    </row>
    <row r="54" spans="1:8">
      <c r="A54" s="1306">
        <v>42</v>
      </c>
      <c r="B54" s="1056"/>
      <c r="C54" s="1056"/>
      <c r="D54" s="1056"/>
      <c r="E54" s="666"/>
      <c r="F54" s="2655"/>
      <c r="G54" s="2656"/>
      <c r="H54" s="2657"/>
    </row>
    <row r="55" spans="1:8">
      <c r="A55" s="1306">
        <v>43</v>
      </c>
      <c r="B55" s="1056"/>
      <c r="C55" s="1056"/>
      <c r="D55" s="1056"/>
      <c r="E55" s="666"/>
      <c r="F55" s="2655"/>
      <c r="G55" s="2656"/>
      <c r="H55" s="2657"/>
    </row>
    <row r="56" spans="1:8">
      <c r="A56" s="1306">
        <v>44</v>
      </c>
      <c r="B56" s="1253"/>
      <c r="C56" s="1056"/>
      <c r="D56" s="1056"/>
      <c r="E56" s="666"/>
      <c r="F56" s="2655"/>
      <c r="G56" s="2656"/>
      <c r="H56" s="2657"/>
    </row>
    <row r="57" spans="1:8" ht="15.75" thickBot="1">
      <c r="A57" s="1322">
        <v>45</v>
      </c>
      <c r="B57" s="1432" t="s">
        <v>199</v>
      </c>
      <c r="C57" s="1432"/>
      <c r="D57" s="1314"/>
      <c r="E57" s="1235">
        <f>SUM(E13:E56)</f>
        <v>280489.08606224076</v>
      </c>
      <c r="F57" s="2655"/>
      <c r="G57" s="1717"/>
      <c r="H57" s="1717"/>
    </row>
    <row r="58" spans="1:8">
      <c r="A58" s="1068" t="s">
        <v>110</v>
      </c>
    </row>
    <row r="59" spans="1:8">
      <c r="A59" s="1249" t="s">
        <v>2447</v>
      </c>
      <c r="B59" s="1049"/>
      <c r="C59" s="1049"/>
      <c r="D59" s="1049"/>
      <c r="E59" s="1049"/>
    </row>
    <row r="60" spans="1:8">
      <c r="A60" s="1049"/>
      <c r="B60" s="1049"/>
      <c r="C60" s="1049"/>
      <c r="D60" s="1049"/>
      <c r="E60" s="1049"/>
    </row>
    <row r="61" spans="1:8">
      <c r="A61" s="1056"/>
      <c r="B61" s="1056"/>
      <c r="C61" s="1056"/>
      <c r="D61" s="1056"/>
      <c r="E61" s="1056"/>
    </row>
    <row r="62" spans="1:8">
      <c r="A62" s="1056"/>
      <c r="B62" s="1056"/>
      <c r="C62" s="1056"/>
      <c r="D62" s="1056"/>
      <c r="E62" s="1056"/>
    </row>
    <row r="63" spans="1:8">
      <c r="A63" s="1056"/>
      <c r="B63" s="1056"/>
      <c r="C63" s="1056"/>
      <c r="D63" s="1056"/>
      <c r="E63" s="1056"/>
    </row>
    <row r="64" spans="1:8">
      <c r="A64" s="1056"/>
      <c r="B64" s="1056"/>
      <c r="C64" s="1056"/>
      <c r="D64" s="1056"/>
      <c r="E64" s="1056"/>
    </row>
    <row r="65" spans="1:5">
      <c r="A65" s="1056"/>
      <c r="B65" s="1056"/>
      <c r="C65" s="1056"/>
      <c r="D65" s="1056"/>
      <c r="E65" s="1056"/>
    </row>
    <row r="66" spans="1:5">
      <c r="A66" s="1056"/>
      <c r="B66" s="1056"/>
      <c r="C66" s="1056"/>
      <c r="D66" s="1056"/>
      <c r="E66" s="1056"/>
    </row>
    <row r="67" spans="1:5">
      <c r="A67" s="1056"/>
      <c r="B67" s="1056"/>
      <c r="C67" s="1056"/>
      <c r="D67" s="1056"/>
      <c r="E67" s="1056"/>
    </row>
    <row r="68" spans="1:5">
      <c r="A68" s="1056"/>
      <c r="B68" s="1056"/>
      <c r="C68" s="1056"/>
      <c r="D68" s="1056"/>
      <c r="E68" s="1056"/>
    </row>
    <row r="69" spans="1:5">
      <c r="A69" s="1056"/>
      <c r="B69" s="1056"/>
      <c r="C69" s="1056"/>
      <c r="D69" s="1056"/>
      <c r="E69" s="1056"/>
    </row>
    <row r="70" spans="1:5">
      <c r="A70" s="1056"/>
      <c r="B70" s="1056"/>
      <c r="C70" s="1056"/>
      <c r="D70" s="1056"/>
      <c r="E70" s="1056"/>
    </row>
    <row r="71" spans="1:5">
      <c r="A71" s="1056"/>
      <c r="B71" s="1056"/>
      <c r="C71" s="1056"/>
      <c r="D71" s="1056"/>
      <c r="E71" s="1056"/>
    </row>
    <row r="72" spans="1:5">
      <c r="A72" s="1056"/>
      <c r="B72" s="1056"/>
      <c r="C72" s="1056"/>
      <c r="D72" s="1056"/>
      <c r="E72" s="1056"/>
    </row>
    <row r="73" spans="1:5">
      <c r="A73" s="1056"/>
      <c r="B73" s="1056"/>
      <c r="C73" s="1056"/>
      <c r="D73" s="1056"/>
      <c r="E73" s="1056"/>
    </row>
    <row r="74" spans="1:5">
      <c r="A74" s="1056"/>
      <c r="B74" s="1056"/>
      <c r="C74" s="1056"/>
      <c r="D74" s="1056"/>
      <c r="E74" s="1056"/>
    </row>
    <row r="75" spans="1:5">
      <c r="A75" s="1056"/>
      <c r="B75" s="1056"/>
      <c r="C75" s="1056"/>
      <c r="D75" s="1056"/>
      <c r="E75" s="1056"/>
    </row>
    <row r="76" spans="1:5">
      <c r="A76" s="1056"/>
      <c r="B76" s="1056"/>
      <c r="C76" s="1056"/>
      <c r="D76" s="1056"/>
      <c r="E76" s="1056"/>
    </row>
    <row r="77" spans="1:5">
      <c r="A77" s="1056"/>
      <c r="B77" s="1056"/>
      <c r="C77" s="1056"/>
      <c r="D77" s="1056"/>
      <c r="E77" s="1056"/>
    </row>
    <row r="78" spans="1:5">
      <c r="A78" s="1056"/>
      <c r="B78" s="1056"/>
      <c r="C78" s="1056"/>
      <c r="D78" s="1056"/>
      <c r="E78" s="1056"/>
    </row>
    <row r="79" spans="1:5">
      <c r="A79" s="1056"/>
      <c r="B79" s="1056"/>
      <c r="C79" s="1056"/>
      <c r="D79" s="1056"/>
      <c r="E79" s="1056"/>
    </row>
    <row r="80" spans="1:5">
      <c r="A80" s="1056"/>
      <c r="B80" s="1056"/>
      <c r="C80" s="1056"/>
      <c r="D80" s="1056"/>
      <c r="E80" s="1056"/>
    </row>
    <row r="81" spans="1:5">
      <c r="A81" s="1056"/>
      <c r="B81" s="1056"/>
      <c r="C81" s="1056"/>
      <c r="D81" s="1056"/>
      <c r="E81" s="1056"/>
    </row>
    <row r="82" spans="1:5">
      <c r="A82" s="1056"/>
      <c r="B82" s="1056"/>
      <c r="C82" s="1056"/>
      <c r="D82" s="1056"/>
      <c r="E82" s="1056"/>
    </row>
    <row r="83" spans="1:5">
      <c r="A83" s="1056"/>
      <c r="B83" s="1056"/>
      <c r="C83" s="1056"/>
      <c r="D83" s="1056"/>
      <c r="E83" s="1056"/>
    </row>
    <row r="84" spans="1:5">
      <c r="A84" s="1056"/>
      <c r="B84" s="1056"/>
      <c r="C84" s="1056"/>
      <c r="D84" s="1056"/>
      <c r="E84" s="1056"/>
    </row>
    <row r="85" spans="1:5">
      <c r="A85" s="1056"/>
      <c r="B85" s="1056"/>
      <c r="C85" s="1056"/>
      <c r="D85" s="1056"/>
      <c r="E85" s="1433"/>
    </row>
    <row r="86" spans="1:5">
      <c r="A86" s="1056"/>
      <c r="B86" s="1056"/>
      <c r="C86" s="1056"/>
      <c r="D86" s="1056"/>
      <c r="E86" s="1042"/>
    </row>
    <row r="87" spans="1:5">
      <c r="A87" s="1056"/>
      <c r="B87" s="1056"/>
      <c r="C87" s="1056"/>
      <c r="D87" s="1056"/>
      <c r="E87" s="1042"/>
    </row>
    <row r="88" spans="1:5">
      <c r="A88" s="1056"/>
      <c r="B88" s="1056"/>
      <c r="C88" s="1056"/>
      <c r="D88" s="1056"/>
      <c r="E88" s="1042"/>
    </row>
    <row r="89" spans="1:5">
      <c r="A89" s="1056"/>
      <c r="B89" s="1056"/>
      <c r="C89" s="1056"/>
      <c r="D89" s="1056"/>
      <c r="E89" s="1042"/>
    </row>
    <row r="90" spans="1:5">
      <c r="A90" s="1056"/>
      <c r="B90" s="1056"/>
      <c r="C90" s="1056"/>
      <c r="D90" s="1056"/>
      <c r="E90" s="1042"/>
    </row>
    <row r="91" spans="1:5">
      <c r="A91" s="1056"/>
      <c r="B91" s="1056"/>
      <c r="C91" s="1056"/>
      <c r="D91" s="1056"/>
      <c r="E91" s="1042"/>
    </row>
    <row r="92" spans="1:5">
      <c r="A92" s="1056"/>
      <c r="B92" s="1056"/>
      <c r="C92" s="1056"/>
      <c r="D92" s="1056"/>
      <c r="E92" s="1042"/>
    </row>
    <row r="93" spans="1:5">
      <c r="A93" s="1056"/>
      <c r="B93" s="1056"/>
      <c r="C93" s="1056"/>
      <c r="D93" s="1056"/>
      <c r="E93" s="1042"/>
    </row>
    <row r="94" spans="1:5">
      <c r="A94" s="1056"/>
      <c r="B94" s="1056"/>
      <c r="C94" s="1056"/>
      <c r="D94" s="1056"/>
      <c r="E94" s="1042"/>
    </row>
    <row r="95" spans="1:5">
      <c r="A95" s="1056"/>
      <c r="B95" s="1056"/>
      <c r="C95" s="1056"/>
      <c r="D95" s="1056"/>
      <c r="E95" s="1042"/>
    </row>
    <row r="96" spans="1:5">
      <c r="A96" s="1056"/>
      <c r="B96" s="1056"/>
      <c r="C96" s="1056"/>
      <c r="D96" s="1056"/>
      <c r="E96" s="1042"/>
    </row>
    <row r="97" spans="1:5">
      <c r="A97" s="1056"/>
      <c r="B97" s="1056"/>
      <c r="C97" s="1056"/>
      <c r="D97" s="1056"/>
      <c r="E97" s="1042"/>
    </row>
    <row r="98" spans="1:5">
      <c r="A98" s="1056"/>
      <c r="B98" s="1056"/>
      <c r="C98" s="1056"/>
      <c r="D98" s="1056"/>
      <c r="E98" s="1042"/>
    </row>
    <row r="99" spans="1:5">
      <c r="A99" s="1056"/>
      <c r="B99" s="1056"/>
      <c r="C99" s="1056"/>
      <c r="D99" s="1056"/>
      <c r="E99" s="1042"/>
    </row>
    <row r="100" spans="1:5">
      <c r="A100" s="1056"/>
      <c r="B100" s="1056"/>
      <c r="C100" s="1056"/>
      <c r="D100" s="1056"/>
      <c r="E100" s="1042"/>
    </row>
    <row r="101" spans="1:5">
      <c r="A101" s="1056"/>
      <c r="B101" s="1056"/>
      <c r="C101" s="1056"/>
      <c r="D101" s="1056"/>
      <c r="E101" s="1042"/>
    </row>
    <row r="102" spans="1:5">
      <c r="A102" s="1056"/>
      <c r="B102" s="1056"/>
      <c r="C102" s="1056"/>
      <c r="D102" s="1056"/>
      <c r="E102" s="1042"/>
    </row>
    <row r="103" spans="1:5">
      <c r="A103" s="1056"/>
      <c r="B103" s="1056"/>
      <c r="C103" s="1056"/>
      <c r="D103" s="1056"/>
      <c r="E103" s="1042"/>
    </row>
    <row r="104" spans="1:5">
      <c r="A104" s="1056"/>
      <c r="B104" s="1056"/>
      <c r="C104" s="1056"/>
      <c r="D104" s="1056"/>
      <c r="E104" s="1042"/>
    </row>
    <row r="105" spans="1:5">
      <c r="A105" s="1056"/>
      <c r="B105" s="1056"/>
      <c r="C105" s="1056"/>
      <c r="D105" s="1056"/>
      <c r="E105" s="1042"/>
    </row>
    <row r="106" spans="1:5">
      <c r="A106" s="1056"/>
      <c r="B106" s="1056"/>
      <c r="C106" s="1056"/>
      <c r="D106" s="1056"/>
      <c r="E106" s="1042"/>
    </row>
    <row r="107" spans="1:5">
      <c r="A107" s="1056"/>
      <c r="B107" s="1056"/>
      <c r="C107" s="1056"/>
      <c r="D107" s="1056"/>
      <c r="E107" s="1042"/>
    </row>
    <row r="108" spans="1:5">
      <c r="A108" s="1056"/>
      <c r="B108" s="1056"/>
      <c r="C108" s="1056"/>
      <c r="D108" s="1056"/>
      <c r="E108" s="1042"/>
    </row>
    <row r="109" spans="1:5">
      <c r="A109" s="1056"/>
      <c r="B109" s="1056"/>
      <c r="C109" s="1056"/>
      <c r="D109" s="1056"/>
      <c r="E109" s="1042"/>
    </row>
    <row r="110" spans="1:5">
      <c r="A110" s="1056"/>
      <c r="B110" s="1056"/>
      <c r="C110" s="1056"/>
      <c r="D110" s="1056"/>
      <c r="E110" s="1042"/>
    </row>
    <row r="111" spans="1:5">
      <c r="A111" s="1056"/>
      <c r="B111" s="1056"/>
      <c r="C111" s="1056"/>
      <c r="D111" s="1056"/>
      <c r="E111" s="1042"/>
    </row>
    <row r="112" spans="1:5">
      <c r="A112" s="1056"/>
      <c r="B112" s="1056"/>
      <c r="C112" s="1056"/>
      <c r="D112" s="1056"/>
      <c r="E112" s="1042"/>
    </row>
    <row r="113" spans="1:5">
      <c r="A113" s="1056"/>
      <c r="B113" s="1056"/>
      <c r="C113" s="1056"/>
      <c r="D113" s="1056"/>
      <c r="E113" s="1042"/>
    </row>
    <row r="114" spans="1:5">
      <c r="A114" s="1056"/>
      <c r="B114" s="1056"/>
      <c r="C114" s="1056"/>
      <c r="D114" s="1056"/>
      <c r="E114" s="1042"/>
    </row>
    <row r="115" spans="1:5">
      <c r="A115" s="1056"/>
      <c r="B115" s="1056"/>
      <c r="C115" s="1431"/>
      <c r="D115" s="1056"/>
      <c r="E115" s="1042"/>
    </row>
    <row r="116" spans="1:5">
      <c r="A116" s="1056"/>
      <c r="B116" s="1056"/>
      <c r="C116" s="1056"/>
      <c r="D116" s="1056"/>
      <c r="E116" s="1042"/>
    </row>
    <row r="117" spans="1:5">
      <c r="A117" s="1056"/>
      <c r="B117" s="1056"/>
      <c r="C117" s="1056"/>
      <c r="D117" s="1056"/>
      <c r="E117" s="1042"/>
    </row>
    <row r="118" spans="1:5">
      <c r="A118" s="1056"/>
      <c r="B118" s="1056"/>
      <c r="C118" s="1056"/>
      <c r="D118" s="1056"/>
      <c r="E118" s="1042"/>
    </row>
    <row r="119" spans="1:5">
      <c r="A119" s="1056"/>
      <c r="B119" s="1056"/>
      <c r="C119" s="1056"/>
      <c r="D119" s="1056"/>
      <c r="E119" s="1042"/>
    </row>
    <row r="120" spans="1:5">
      <c r="A120" s="1056"/>
      <c r="B120" s="1056"/>
      <c r="C120" s="1056"/>
      <c r="D120" s="1056"/>
      <c r="E120" s="1042"/>
    </row>
    <row r="121" spans="1:5">
      <c r="A121" s="1056"/>
      <c r="B121" s="1056"/>
      <c r="C121" s="1056"/>
      <c r="D121" s="1056"/>
      <c r="E121" s="1042"/>
    </row>
    <row r="122" spans="1:5">
      <c r="A122" s="1056"/>
      <c r="B122" s="1056"/>
      <c r="C122" s="1056"/>
      <c r="D122" s="1056"/>
      <c r="E122" s="1042"/>
    </row>
    <row r="123" spans="1:5">
      <c r="A123" s="1056"/>
      <c r="B123" s="1056"/>
      <c r="C123" s="1056"/>
      <c r="D123" s="1056"/>
      <c r="E123" s="1042"/>
    </row>
    <row r="124" spans="1:5">
      <c r="A124" s="1056"/>
      <c r="B124" s="1056"/>
      <c r="C124" s="1056"/>
      <c r="D124" s="1056"/>
      <c r="E124" s="1042"/>
    </row>
    <row r="125" spans="1:5">
      <c r="A125" s="1056"/>
      <c r="B125" s="1056"/>
      <c r="C125" s="1056"/>
      <c r="D125" s="1056"/>
      <c r="E125" s="1042"/>
    </row>
    <row r="126" spans="1:5">
      <c r="A126" s="1056"/>
      <c r="B126" s="1056"/>
      <c r="C126" s="1056"/>
      <c r="D126" s="1056"/>
      <c r="E126" s="1042"/>
    </row>
  </sheetData>
  <customSheetViews>
    <customSheetView guid="{60A1409A-66AA-463E-93B8-ECD35AF44482}" scale="87" colorId="22">
      <selection activeCell="E19" sqref="E19"/>
      <pageMargins left="0.4" right="0.4" top="0.3" bottom="0.3" header="0.5" footer="0.5"/>
      <pageSetup scale="80" orientation="portrait" r:id="rId1"/>
      <headerFooter alignWithMargins="0"/>
    </customSheetView>
    <customSheetView guid="{DF531E20-5321-459E-ADC3-AB7A1AE91EEB}" scale="87" colorId="22" showPageBreaks="1" printArea="1">
      <selection activeCell="E19" sqref="E19"/>
      <pageMargins left="0.4" right="0.4" top="0.3" bottom="0.3" header="0.5" footer="0.5"/>
      <pageSetup scale="80" orientation="portrait" r:id="rId2"/>
      <headerFooter alignWithMargins="0"/>
    </customSheetView>
    <customSheetView guid="{D9BAA3C6-1D9B-487C-B947-51E67F089DA8}" scale="87" colorId="22" fitToPage="1">
      <selection activeCell="D29" sqref="D29"/>
      <pageMargins left="0.4" right="0.4" top="0.3" bottom="0.3" header="0.5" footer="0.5"/>
      <pageSetup scale="76" orientation="portrait" r:id="rId3"/>
      <headerFooter alignWithMargins="0"/>
    </customSheetView>
    <customSheetView guid="{FE043F0F-666D-484B-8A7C-7EC2529158CA}" scale="87" colorId="22" showPageBreaks="1" fitToPage="1" printArea="1">
      <selection activeCell="D29" sqref="D29"/>
      <pageMargins left="0.4" right="0.4" top="0.3" bottom="0.3" header="0.5" footer="0.5"/>
      <pageSetup scale="10" orientation="portrait" r:id="rId4"/>
      <headerFooter alignWithMargins="0"/>
    </customSheetView>
  </customSheetViews>
  <phoneticPr fontId="0" type="noConversion"/>
  <pageMargins left="0.4" right="0.4" top="0.3" bottom="0.3" header="0.5" footer="0.5"/>
  <pageSetup scale="76" orientation="portrait" r:id="rId5"/>
  <headerFooter alignWithMargins="0"/>
  <customProperties>
    <customPr name="_pios_id" r:id="rId6"/>
  </customProperties>
</worksheet>
</file>

<file path=xl/worksheets/sheet22.xml><?xml version="1.0" encoding="utf-8"?>
<worksheet xmlns="http://schemas.openxmlformats.org/spreadsheetml/2006/main" xmlns:r="http://schemas.openxmlformats.org/officeDocument/2006/relationships">
  <sheetPr transitionEvaluation="1" codeName="Sheet21">
    <pageSetUpPr fitToPage="1"/>
  </sheetPr>
  <dimension ref="A1:G81"/>
  <sheetViews>
    <sheetView defaultGridColor="0" topLeftCell="A4" colorId="22" zoomScale="87" workbookViewId="0"/>
  </sheetViews>
  <sheetFormatPr defaultColWidth="9.77734375" defaultRowHeight="15"/>
  <cols>
    <col min="1" max="1" width="4.77734375" style="1068" customWidth="1"/>
    <col min="2" max="2" width="30.77734375" style="1068" customWidth="1"/>
    <col min="3" max="3" width="30.21875" style="1068" customWidth="1"/>
    <col min="4" max="4" width="14.6640625" style="1068" customWidth="1"/>
    <col min="5" max="5" width="23.88671875" style="1068" customWidth="1"/>
    <col min="6" max="16384" width="9.77734375" style="1068"/>
  </cols>
  <sheetData>
    <row r="1" spans="1:5" ht="15.75" thickBot="1">
      <c r="A1" s="2128" t="str">
        <f>+'Data sheet'!A53</f>
        <v>Annual Report of New York American Water Company, Inc.  (f/k/a Aqua New York of Sea Cliff)                                          Year Ended  December 31, 2013</v>
      </c>
    </row>
    <row r="2" spans="1:5">
      <c r="A2" s="1045"/>
      <c r="B2" s="1046"/>
      <c r="C2" s="1046"/>
      <c r="D2" s="1046"/>
      <c r="E2" s="1047"/>
    </row>
    <row r="3" spans="1:5" ht="15.75">
      <c r="A3" s="1048" t="s">
        <v>2448</v>
      </c>
      <c r="B3" s="1049"/>
      <c r="C3" s="1049"/>
      <c r="D3" s="1049"/>
      <c r="E3" s="1050"/>
    </row>
    <row r="4" spans="1:5">
      <c r="A4" s="1301"/>
      <c r="B4" s="1302"/>
      <c r="C4" s="1302"/>
      <c r="D4" s="1303"/>
      <c r="E4" s="1246"/>
    </row>
    <row r="5" spans="1:5">
      <c r="A5" s="1061"/>
      <c r="B5" s="1056"/>
      <c r="C5" s="1056"/>
      <c r="D5" s="1056"/>
      <c r="E5" s="1317"/>
    </row>
    <row r="6" spans="1:5">
      <c r="A6" s="1374" t="s">
        <v>2449</v>
      </c>
      <c r="B6" s="1375"/>
      <c r="C6" s="1375"/>
      <c r="D6" s="1375"/>
      <c r="E6" s="1376"/>
    </row>
    <row r="7" spans="1:5">
      <c r="A7" s="1374" t="s">
        <v>2450</v>
      </c>
      <c r="B7" s="1375"/>
      <c r="C7" s="1375"/>
      <c r="D7" s="1375"/>
      <c r="E7" s="1376"/>
    </row>
    <row r="8" spans="1:5">
      <c r="A8" s="1374"/>
      <c r="B8" s="1375"/>
      <c r="C8" s="1375"/>
      <c r="D8" s="1375"/>
      <c r="E8" s="1376"/>
    </row>
    <row r="9" spans="1:5">
      <c r="A9" s="1374" t="s">
        <v>1639</v>
      </c>
      <c r="B9" s="1375"/>
      <c r="C9" s="1375"/>
      <c r="D9" s="1375"/>
      <c r="E9" s="1376"/>
    </row>
    <row r="10" spans="1:5">
      <c r="A10" s="1374"/>
      <c r="B10" s="1375"/>
      <c r="C10" s="1375"/>
      <c r="D10" s="1375"/>
      <c r="E10" s="1376"/>
    </row>
    <row r="11" spans="1:5">
      <c r="A11" s="1374" t="s">
        <v>831</v>
      </c>
      <c r="B11" s="1375"/>
      <c r="C11" s="1375"/>
      <c r="D11" s="1375"/>
      <c r="E11" s="1376"/>
    </row>
    <row r="12" spans="1:5">
      <c r="A12" s="1374" t="s">
        <v>993</v>
      </c>
      <c r="B12" s="1375"/>
      <c r="C12" s="1375"/>
      <c r="D12" s="1375"/>
      <c r="E12" s="1376"/>
    </row>
    <row r="13" spans="1:5">
      <c r="A13" s="1374" t="s">
        <v>994</v>
      </c>
      <c r="B13" s="1375"/>
      <c r="C13" s="1375"/>
      <c r="D13" s="1375"/>
      <c r="E13" s="1376"/>
    </row>
    <row r="14" spans="1:5">
      <c r="A14" s="1374"/>
      <c r="B14" s="1375"/>
      <c r="C14" s="1375"/>
      <c r="D14" s="1375"/>
      <c r="E14" s="1376"/>
    </row>
    <row r="15" spans="1:5">
      <c r="A15" s="1374" t="s">
        <v>1286</v>
      </c>
      <c r="B15" s="1375"/>
      <c r="C15" s="1375"/>
      <c r="D15" s="1375"/>
      <c r="E15" s="1376"/>
    </row>
    <row r="16" spans="1:5">
      <c r="A16" s="1374" t="s">
        <v>2686</v>
      </c>
      <c r="B16" s="1375"/>
      <c r="C16" s="1375"/>
      <c r="D16" s="1375"/>
      <c r="E16" s="1376"/>
    </row>
    <row r="17" spans="1:7">
      <c r="A17" s="1301"/>
      <c r="B17" s="1302"/>
      <c r="C17" s="1302"/>
      <c r="D17" s="1302"/>
      <c r="E17" s="1053"/>
    </row>
    <row r="18" spans="1:7">
      <c r="A18" s="1305"/>
      <c r="B18" s="1056"/>
      <c r="C18" s="1253"/>
      <c r="D18" s="1056"/>
      <c r="E18" s="1063" t="s">
        <v>1249</v>
      </c>
    </row>
    <row r="19" spans="1:7">
      <c r="A19" s="1306" t="s">
        <v>2263</v>
      </c>
      <c r="B19" s="1056" t="s">
        <v>2426</v>
      </c>
      <c r="C19" s="1253"/>
      <c r="D19" s="1056"/>
      <c r="E19" s="1265" t="s">
        <v>2427</v>
      </c>
    </row>
    <row r="20" spans="1:7">
      <c r="A20" s="1307" t="s">
        <v>2286</v>
      </c>
      <c r="B20" s="1302" t="s">
        <v>2428</v>
      </c>
      <c r="C20" s="1426"/>
      <c r="D20" s="1302"/>
      <c r="E20" s="1427" t="s">
        <v>3378</v>
      </c>
    </row>
    <row r="21" spans="1:7">
      <c r="A21" s="1306">
        <v>1</v>
      </c>
      <c r="B21" s="1253" t="s">
        <v>896</v>
      </c>
      <c r="C21" s="1056"/>
      <c r="D21" s="1253"/>
      <c r="E21" s="2658">
        <v>23257.79</v>
      </c>
    </row>
    <row r="22" spans="1:7">
      <c r="A22" s="1306">
        <v>2</v>
      </c>
      <c r="B22" s="1056" t="s">
        <v>4112</v>
      </c>
      <c r="C22" s="1056"/>
      <c r="D22" s="1056"/>
      <c r="E22" s="2659">
        <v>32374.77</v>
      </c>
    </row>
    <row r="23" spans="1:7">
      <c r="A23" s="1306">
        <v>3</v>
      </c>
      <c r="B23" s="1056" t="s">
        <v>4199</v>
      </c>
      <c r="C23" s="1056"/>
      <c r="D23" s="1056"/>
      <c r="E23" s="2659">
        <v>6284.97</v>
      </c>
      <c r="G23" s="2347"/>
    </row>
    <row r="24" spans="1:7">
      <c r="A24" s="1306">
        <v>4</v>
      </c>
      <c r="B24" s="1056" t="s">
        <v>4110</v>
      </c>
      <c r="C24" s="1056"/>
      <c r="D24" s="1056"/>
      <c r="E24" s="2659">
        <v>4437.43</v>
      </c>
    </row>
    <row r="25" spans="1:7">
      <c r="A25" s="1306">
        <v>5</v>
      </c>
      <c r="B25" s="1056" t="s">
        <v>4200</v>
      </c>
      <c r="C25" s="1056"/>
      <c r="D25" s="1056"/>
      <c r="E25" s="2659">
        <v>322.63</v>
      </c>
    </row>
    <row r="26" spans="1:7">
      <c r="A26" s="1306">
        <v>6</v>
      </c>
      <c r="B26" s="1056" t="s">
        <v>2204</v>
      </c>
      <c r="C26" s="1056"/>
      <c r="D26" s="1056"/>
      <c r="E26" s="2659">
        <v>584.25</v>
      </c>
    </row>
    <row r="27" spans="1:7">
      <c r="A27" s="1306">
        <v>7</v>
      </c>
      <c r="B27" s="1056"/>
      <c r="C27" s="1056"/>
      <c r="D27" s="1056"/>
      <c r="E27" s="2659"/>
    </row>
    <row r="28" spans="1:7">
      <c r="A28" s="1306">
        <v>8</v>
      </c>
      <c r="B28" s="1056"/>
      <c r="C28" s="1056"/>
      <c r="D28" s="1056"/>
      <c r="E28" s="2659"/>
    </row>
    <row r="29" spans="1:7">
      <c r="A29" s="1306">
        <v>9</v>
      </c>
      <c r="B29" s="1056"/>
      <c r="C29" s="1056"/>
      <c r="D29" s="1056"/>
      <c r="E29" s="2659"/>
    </row>
    <row r="30" spans="1:7">
      <c r="A30" s="1306">
        <v>10</v>
      </c>
      <c r="B30" s="1056"/>
      <c r="C30" s="1056"/>
      <c r="D30" s="1056"/>
      <c r="E30" s="2659"/>
    </row>
    <row r="31" spans="1:7">
      <c r="A31" s="1306">
        <v>11</v>
      </c>
      <c r="B31" s="1056"/>
      <c r="C31" s="1056"/>
      <c r="D31" s="1056"/>
      <c r="E31" s="2659"/>
    </row>
    <row r="32" spans="1:7">
      <c r="A32" s="1306">
        <v>12</v>
      </c>
      <c r="B32" s="1056"/>
      <c r="C32" s="1056"/>
      <c r="D32" s="1056"/>
      <c r="E32" s="2659"/>
    </row>
    <row r="33" spans="1:5">
      <c r="A33" s="1306">
        <v>13</v>
      </c>
      <c r="B33" s="1056"/>
      <c r="C33" s="1056"/>
      <c r="D33" s="1056"/>
      <c r="E33" s="2659"/>
    </row>
    <row r="34" spans="1:5">
      <c r="A34" s="1306">
        <v>14</v>
      </c>
      <c r="B34" s="1056"/>
      <c r="C34" s="1056"/>
      <c r="D34" s="1056"/>
      <c r="E34" s="2659"/>
    </row>
    <row r="35" spans="1:5">
      <c r="A35" s="1306">
        <v>15</v>
      </c>
      <c r="B35" s="1056"/>
      <c r="C35" s="1056"/>
      <c r="D35" s="1056"/>
      <c r="E35" s="2659"/>
    </row>
    <row r="36" spans="1:5">
      <c r="A36" s="1306">
        <v>16</v>
      </c>
      <c r="B36" s="1056"/>
      <c r="C36" s="1056"/>
      <c r="D36" s="1056"/>
      <c r="E36" s="2659"/>
    </row>
    <row r="37" spans="1:5">
      <c r="A37" s="1306">
        <v>17</v>
      </c>
      <c r="B37" s="1056"/>
      <c r="C37" s="1056"/>
      <c r="D37" s="1056"/>
      <c r="E37" s="2659"/>
    </row>
    <row r="38" spans="1:5">
      <c r="A38" s="1306">
        <v>18</v>
      </c>
      <c r="B38" s="1056"/>
      <c r="C38" s="1056"/>
      <c r="D38" s="1056"/>
      <c r="E38" s="2659"/>
    </row>
    <row r="39" spans="1:5">
      <c r="A39" s="1306">
        <v>19</v>
      </c>
      <c r="B39" s="1056"/>
      <c r="C39" s="1056"/>
      <c r="D39" s="1253"/>
      <c r="E39" s="2659"/>
    </row>
    <row r="40" spans="1:5">
      <c r="A40" s="1306">
        <v>20</v>
      </c>
      <c r="B40" s="1056"/>
      <c r="C40" s="1056"/>
      <c r="D40" s="1056"/>
      <c r="E40" s="2659"/>
    </row>
    <row r="41" spans="1:5">
      <c r="A41" s="1306">
        <v>21</v>
      </c>
      <c r="B41" s="1056"/>
      <c r="C41" s="1056"/>
      <c r="D41" s="1056"/>
      <c r="E41" s="2659"/>
    </row>
    <row r="42" spans="1:5">
      <c r="A42" s="1306">
        <v>22</v>
      </c>
      <c r="B42" s="1056"/>
      <c r="C42" s="1056"/>
      <c r="D42" s="1056"/>
      <c r="E42" s="2659"/>
    </row>
    <row r="43" spans="1:5">
      <c r="A43" s="1306">
        <v>23</v>
      </c>
      <c r="B43" s="1056"/>
      <c r="C43" s="1056"/>
      <c r="D43" s="1056"/>
      <c r="E43" s="2659"/>
    </row>
    <row r="44" spans="1:5">
      <c r="A44" s="1306">
        <v>24</v>
      </c>
      <c r="B44" s="1056"/>
      <c r="C44" s="1056"/>
      <c r="D44" s="1056"/>
      <c r="E44" s="2659"/>
    </row>
    <row r="45" spans="1:5">
      <c r="A45" s="1306">
        <v>25</v>
      </c>
      <c r="B45" s="1056"/>
      <c r="C45" s="1056"/>
      <c r="D45" s="1056"/>
      <c r="E45" s="2659"/>
    </row>
    <row r="46" spans="1:5">
      <c r="A46" s="1306">
        <v>26</v>
      </c>
      <c r="B46" s="1056"/>
      <c r="C46" s="1056"/>
      <c r="D46" s="1056"/>
      <c r="E46" s="2659"/>
    </row>
    <row r="47" spans="1:5">
      <c r="A47" s="1306">
        <v>27</v>
      </c>
      <c r="B47" s="1056"/>
      <c r="C47" s="1056"/>
      <c r="D47" s="1056"/>
      <c r="E47" s="2659"/>
    </row>
    <row r="48" spans="1:5">
      <c r="A48" s="1306">
        <v>28</v>
      </c>
      <c r="B48" s="1056"/>
      <c r="C48" s="1056"/>
      <c r="D48" s="1056"/>
      <c r="E48" s="2659"/>
    </row>
    <row r="49" spans="1:5">
      <c r="A49" s="1306">
        <v>29</v>
      </c>
      <c r="B49" s="1056"/>
      <c r="C49" s="1056"/>
      <c r="D49" s="1056"/>
      <c r="E49" s="2659"/>
    </row>
    <row r="50" spans="1:5">
      <c r="A50" s="1306">
        <v>30</v>
      </c>
      <c r="B50" s="1056"/>
      <c r="C50" s="1056"/>
      <c r="D50" s="1056"/>
      <c r="E50" s="2659"/>
    </row>
    <row r="51" spans="1:5">
      <c r="A51" s="1306">
        <v>31</v>
      </c>
      <c r="B51" s="1056"/>
      <c r="C51" s="1056"/>
      <c r="D51" s="1253"/>
      <c r="E51" s="2659"/>
    </row>
    <row r="52" spans="1:5">
      <c r="A52" s="1306">
        <v>32</v>
      </c>
      <c r="B52" s="1056"/>
      <c r="C52" s="1056"/>
      <c r="D52" s="1253"/>
      <c r="E52" s="2659"/>
    </row>
    <row r="53" spans="1:5">
      <c r="A53" s="1306">
        <v>33</v>
      </c>
      <c r="B53" s="1056"/>
      <c r="C53" s="1056"/>
      <c r="D53" s="1056"/>
      <c r="E53" s="2659"/>
    </row>
    <row r="54" spans="1:5">
      <c r="A54" s="1306">
        <v>34</v>
      </c>
      <c r="B54" s="1056"/>
      <c r="C54" s="1056"/>
      <c r="D54" s="1056"/>
      <c r="E54" s="2659"/>
    </row>
    <row r="55" spans="1:5">
      <c r="A55" s="1306">
        <v>35</v>
      </c>
      <c r="B55" s="1056"/>
      <c r="C55" s="1056"/>
      <c r="D55" s="1056"/>
      <c r="E55" s="2659"/>
    </row>
    <row r="56" spans="1:5">
      <c r="A56" s="1306">
        <v>36</v>
      </c>
      <c r="B56" s="1056"/>
      <c r="C56" s="1056"/>
      <c r="D56" s="1056"/>
      <c r="E56" s="2659"/>
    </row>
    <row r="57" spans="1:5">
      <c r="A57" s="1306">
        <v>37</v>
      </c>
      <c r="B57" s="1056"/>
      <c r="C57" s="1056"/>
      <c r="D57" s="1056"/>
      <c r="E57" s="2659"/>
    </row>
    <row r="58" spans="1:5">
      <c r="A58" s="1306">
        <v>38</v>
      </c>
      <c r="B58" s="1056"/>
      <c r="C58" s="1056"/>
      <c r="D58" s="1056"/>
      <c r="E58" s="2659"/>
    </row>
    <row r="59" spans="1:5">
      <c r="A59" s="1306">
        <v>39</v>
      </c>
      <c r="B59" s="1056"/>
      <c r="C59" s="1056"/>
      <c r="D59" s="1056"/>
      <c r="E59" s="2659"/>
    </row>
    <row r="60" spans="1:5">
      <c r="A60" s="1306">
        <v>40</v>
      </c>
      <c r="B60" s="1056"/>
      <c r="C60" s="1056"/>
      <c r="D60" s="1056"/>
      <c r="E60" s="2659"/>
    </row>
    <row r="61" spans="1:5">
      <c r="A61" s="1306">
        <v>41</v>
      </c>
      <c r="B61" s="1056"/>
      <c r="C61" s="1056"/>
      <c r="D61" s="1253"/>
      <c r="E61" s="2660"/>
    </row>
    <row r="62" spans="1:5" ht="15.75" thickBot="1">
      <c r="A62" s="1322">
        <v>42</v>
      </c>
      <c r="B62" s="1314" t="s">
        <v>199</v>
      </c>
      <c r="C62" s="1314" t="s">
        <v>2837</v>
      </c>
      <c r="D62" s="1314"/>
      <c r="E62" s="1428">
        <f>SUM(E21:E61)</f>
        <v>67261.84</v>
      </c>
    </row>
    <row r="63" spans="1:5" ht="15.75">
      <c r="A63" s="1056"/>
      <c r="B63" s="1056"/>
      <c r="C63" s="1299"/>
      <c r="D63" s="1056"/>
      <c r="E63" s="1056" t="s">
        <v>110</v>
      </c>
    </row>
    <row r="64" spans="1:5">
      <c r="A64" s="1049" t="s">
        <v>2429</v>
      </c>
      <c r="B64" s="1049"/>
      <c r="C64" s="1049"/>
      <c r="D64" s="1049"/>
      <c r="E64" s="1049"/>
    </row>
    <row r="65" spans="1:5">
      <c r="A65" s="1253"/>
      <c r="B65" s="1253"/>
      <c r="C65" s="1253"/>
      <c r="D65" s="1253"/>
      <c r="E65" s="1049"/>
    </row>
    <row r="66" spans="1:5">
      <c r="A66" s="1253"/>
      <c r="B66" s="1056"/>
      <c r="C66" s="1056"/>
      <c r="D66" s="1056"/>
      <c r="E66" s="1056"/>
    </row>
    <row r="67" spans="1:5">
      <c r="A67" s="1253"/>
      <c r="B67" s="1056"/>
      <c r="C67" s="1056"/>
      <c r="D67" s="1056"/>
      <c r="E67" s="1056"/>
    </row>
    <row r="68" spans="1:5">
      <c r="A68" s="1253"/>
      <c r="B68" s="1056"/>
      <c r="C68" s="1056"/>
      <c r="D68" s="1056"/>
      <c r="E68" s="1056"/>
    </row>
    <row r="69" spans="1:5">
      <c r="A69" s="1253"/>
      <c r="B69" s="1056"/>
      <c r="C69" s="1056"/>
      <c r="D69" s="1056"/>
      <c r="E69" s="1056"/>
    </row>
    <row r="70" spans="1:5">
      <c r="A70" s="1253"/>
      <c r="B70" s="1056"/>
      <c r="C70" s="1056"/>
      <c r="D70" s="1056"/>
      <c r="E70" s="1056"/>
    </row>
    <row r="71" spans="1:5">
      <c r="A71" s="1253"/>
      <c r="B71" s="1056"/>
      <c r="C71" s="1056"/>
      <c r="D71" s="1056"/>
      <c r="E71" s="1056"/>
    </row>
    <row r="72" spans="1:5">
      <c r="A72" s="1056"/>
      <c r="B72" s="1056"/>
      <c r="C72" s="1056"/>
      <c r="D72" s="1056"/>
      <c r="E72" s="1056"/>
    </row>
    <row r="73" spans="1:5">
      <c r="A73" s="1056"/>
      <c r="B73" s="1056"/>
      <c r="C73" s="1056"/>
      <c r="D73" s="1056"/>
      <c r="E73" s="1056"/>
    </row>
    <row r="74" spans="1:5">
      <c r="A74" s="1056"/>
      <c r="B74" s="1056"/>
      <c r="C74" s="1056"/>
      <c r="D74" s="1056"/>
      <c r="E74" s="1056"/>
    </row>
    <row r="75" spans="1:5">
      <c r="A75" s="1056"/>
      <c r="B75" s="1056"/>
      <c r="C75" s="1056"/>
      <c r="D75" s="1056"/>
      <c r="E75" s="1056"/>
    </row>
    <row r="76" spans="1:5">
      <c r="A76" s="1056"/>
      <c r="B76" s="1056"/>
      <c r="C76" s="1056"/>
      <c r="D76" s="1056"/>
      <c r="E76" s="1056"/>
    </row>
    <row r="77" spans="1:5">
      <c r="A77" s="1056"/>
      <c r="B77" s="1056"/>
      <c r="C77" s="1056"/>
      <c r="D77" s="1056"/>
      <c r="E77" s="1056"/>
    </row>
    <row r="78" spans="1:5">
      <c r="A78" s="1056"/>
      <c r="B78" s="1056"/>
      <c r="C78" s="1056"/>
      <c r="D78" s="1056"/>
      <c r="E78" s="1056"/>
    </row>
    <row r="79" spans="1:5">
      <c r="A79" s="1056"/>
      <c r="B79" s="1056"/>
      <c r="C79" s="1056"/>
      <c r="D79" s="1056"/>
      <c r="E79" s="1056"/>
    </row>
    <row r="80" spans="1:5">
      <c r="A80" s="1056"/>
      <c r="B80" s="1056"/>
      <c r="C80" s="1056"/>
      <c r="D80" s="1056"/>
      <c r="E80" s="1056"/>
    </row>
    <row r="81" spans="1:5">
      <c r="A81" s="1056"/>
      <c r="B81" s="1056"/>
      <c r="C81" s="1056"/>
      <c r="D81" s="1056"/>
      <c r="E81" s="1056"/>
    </row>
  </sheetData>
  <customSheetViews>
    <customSheetView guid="{60A1409A-66AA-463E-93B8-ECD35AF44482}" scale="87" colorId="22" fitToPage="1">
      <selection activeCell="E25" sqref="E25"/>
      <pageMargins left="0.75" right="0.15" top="0.3" bottom="0.3" header="0.5" footer="0.5"/>
      <pageSetup scale="78" orientation="portrait" r:id="rId1"/>
      <headerFooter alignWithMargins="0"/>
    </customSheetView>
    <customSheetView guid="{DF531E20-5321-459E-ADC3-AB7A1AE91EEB}" scale="87" colorId="22" showPageBreaks="1" fitToPage="1" printArea="1">
      <selection activeCell="E25" sqref="E25"/>
      <pageMargins left="0.75" right="0.15" top="0.3" bottom="0.3" header="0.5" footer="0.5"/>
      <pageSetup scale="78" orientation="portrait" r:id="rId2"/>
      <headerFooter alignWithMargins="0"/>
    </customSheetView>
    <customSheetView guid="{D9BAA3C6-1D9B-487C-B947-51E67F089DA8}" scale="87" colorId="22" fitToPage="1" topLeftCell="A4">
      <selection activeCell="D4" sqref="D4"/>
      <pageMargins left="0.75" right="0.15" top="0.3" bottom="0.3" header="0.5" footer="0.5"/>
      <pageSetup scale="77" orientation="portrait" r:id="rId3"/>
      <headerFooter alignWithMargins="0"/>
    </customSheetView>
    <customSheetView guid="{FE043F0F-666D-484B-8A7C-7EC2529158CA}" scale="87" colorId="22" showPageBreaks="1" fitToPage="1" printArea="1" topLeftCell="A4">
      <selection activeCell="D4" sqref="D4"/>
      <pageMargins left="0.75" right="0.15" top="0.3" bottom="0.3" header="0.5" footer="0.5"/>
      <pageSetup scale="10" orientation="portrait" r:id="rId4"/>
      <headerFooter alignWithMargins="0"/>
    </customSheetView>
  </customSheetViews>
  <phoneticPr fontId="0" type="noConversion"/>
  <pageMargins left="0.75" right="0.15" top="0.3" bottom="0.3" header="0.5" footer="0.5"/>
  <pageSetup scale="77" orientation="portrait" r:id="rId5"/>
  <headerFooter alignWithMargins="0"/>
  <customProperties>
    <customPr name="_pios_id" r:id="rId6"/>
  </customProperties>
</worksheet>
</file>

<file path=xl/worksheets/sheet23.xml><?xml version="1.0" encoding="utf-8"?>
<worksheet xmlns="http://schemas.openxmlformats.org/spreadsheetml/2006/main" xmlns:r="http://schemas.openxmlformats.org/officeDocument/2006/relationships">
  <sheetPr transitionEvaluation="1" codeName="Sheet22"/>
  <dimension ref="A1:G129"/>
  <sheetViews>
    <sheetView defaultGridColor="0" colorId="22" zoomScale="87" zoomScaleNormal="87" workbookViewId="0"/>
  </sheetViews>
  <sheetFormatPr defaultColWidth="9.77734375" defaultRowHeight="15"/>
  <cols>
    <col min="1" max="1" width="8.77734375" style="1068" customWidth="1"/>
    <col min="2" max="2" width="7.33203125" style="1068" customWidth="1"/>
    <col min="3" max="3" width="23" style="1068" customWidth="1"/>
    <col min="4" max="4" width="5.33203125" style="1068" customWidth="1"/>
    <col min="5" max="5" width="16.77734375" style="1068" customWidth="1"/>
    <col min="6" max="6" width="22.77734375" style="1068" customWidth="1"/>
    <col min="7" max="7" width="22.44140625" style="1068" customWidth="1"/>
    <col min="8" max="16384" width="9.77734375" style="1068"/>
  </cols>
  <sheetData>
    <row r="1" spans="1:7" ht="15.75" thickBot="1">
      <c r="A1" s="2128" t="str">
        <f>+'Data sheet'!A53</f>
        <v>Annual Report of New York American Water Company, Inc.  (f/k/a Aqua New York of Sea Cliff)                                          Year Ended  December 31, 2013</v>
      </c>
    </row>
    <row r="2" spans="1:7">
      <c r="A2" s="1238"/>
      <c r="B2" s="1239"/>
      <c r="C2" s="1239"/>
      <c r="D2" s="1046"/>
      <c r="E2" s="1239"/>
      <c r="F2" s="1239"/>
      <c r="G2" s="1456"/>
    </row>
    <row r="3" spans="1:7" ht="15.75">
      <c r="A3" s="1048" t="s">
        <v>2430</v>
      </c>
      <c r="B3" s="1249"/>
      <c r="C3" s="1249"/>
      <c r="D3" s="1249"/>
      <c r="E3" s="1249"/>
      <c r="F3" s="1249"/>
      <c r="G3" s="1457"/>
    </row>
    <row r="4" spans="1:7">
      <c r="A4" s="1458"/>
      <c r="B4" s="1426"/>
      <c r="C4" s="1426"/>
      <c r="D4" s="1302"/>
      <c r="E4" s="1426"/>
      <c r="F4" s="1303"/>
      <c r="G4" s="1246"/>
    </row>
    <row r="5" spans="1:7">
      <c r="A5" s="1374" t="s">
        <v>728</v>
      </c>
      <c r="B5" s="1375"/>
      <c r="C5" s="1375"/>
      <c r="D5" s="1375"/>
      <c r="E5" s="1375"/>
      <c r="F5" s="1375" t="s">
        <v>2749</v>
      </c>
      <c r="G5" s="1376"/>
    </row>
    <row r="6" spans="1:7">
      <c r="A6" s="1374" t="s">
        <v>2172</v>
      </c>
      <c r="B6" s="1375"/>
      <c r="C6" s="1375"/>
      <c r="D6" s="1375"/>
      <c r="E6" s="1375"/>
      <c r="F6" s="1375" t="s">
        <v>2173</v>
      </c>
      <c r="G6" s="1376"/>
    </row>
    <row r="7" spans="1:7">
      <c r="A7" s="1374" t="s">
        <v>2174</v>
      </c>
      <c r="B7" s="1375"/>
      <c r="C7" s="1375"/>
      <c r="D7" s="1375"/>
      <c r="E7" s="1375"/>
      <c r="F7" s="1375" t="s">
        <v>2175</v>
      </c>
      <c r="G7" s="1376"/>
    </row>
    <row r="8" spans="1:7">
      <c r="A8" s="1374" t="s">
        <v>2998</v>
      </c>
      <c r="B8" s="1375"/>
      <c r="C8" s="1375"/>
      <c r="D8" s="1375"/>
      <c r="E8" s="1375"/>
      <c r="F8" s="1375" t="s">
        <v>2835</v>
      </c>
      <c r="G8" s="1376"/>
    </row>
    <row r="9" spans="1:7">
      <c r="A9" s="1374" t="s">
        <v>2999</v>
      </c>
      <c r="B9" s="1375"/>
      <c r="C9" s="1375"/>
      <c r="D9" s="1375"/>
      <c r="E9" s="1375"/>
      <c r="F9" s="1375" t="s">
        <v>1415</v>
      </c>
      <c r="G9" s="1376"/>
    </row>
    <row r="10" spans="1:7">
      <c r="A10" s="1374" t="s">
        <v>1416</v>
      </c>
      <c r="B10" s="1375"/>
      <c r="C10" s="1375"/>
      <c r="D10" s="1375"/>
      <c r="E10" s="1375"/>
      <c r="F10" s="1375" t="s">
        <v>14</v>
      </c>
      <c r="G10" s="1376"/>
    </row>
    <row r="11" spans="1:7">
      <c r="A11" s="1374" t="s">
        <v>15</v>
      </c>
      <c r="B11" s="1375"/>
      <c r="C11" s="1375"/>
      <c r="D11" s="1375"/>
      <c r="E11" s="1375"/>
      <c r="F11" s="1375" t="s">
        <v>16</v>
      </c>
      <c r="G11" s="1376"/>
    </row>
    <row r="12" spans="1:7">
      <c r="A12" s="1459" t="s">
        <v>17</v>
      </c>
      <c r="B12" s="1460"/>
      <c r="C12" s="1460"/>
      <c r="D12" s="1460"/>
      <c r="E12" s="1460"/>
      <c r="F12" s="1460" t="s">
        <v>2181</v>
      </c>
      <c r="G12" s="1461"/>
    </row>
    <row r="13" spans="1:7">
      <c r="A13" s="1258" t="s">
        <v>2182</v>
      </c>
      <c r="B13" s="1462"/>
      <c r="C13" s="1462"/>
      <c r="D13" s="1462"/>
      <c r="E13" s="1259"/>
      <c r="F13" s="1259"/>
      <c r="G13" s="1463"/>
    </row>
    <row r="14" spans="1:7">
      <c r="A14" s="1241" t="s">
        <v>4104</v>
      </c>
      <c r="B14" s="1253"/>
      <c r="C14" s="1253"/>
      <c r="D14" s="1253" t="s">
        <v>4105</v>
      </c>
      <c r="E14" s="1253"/>
      <c r="F14" s="1253"/>
      <c r="G14" s="1251"/>
    </row>
    <row r="15" spans="1:7">
      <c r="A15" s="1252"/>
      <c r="B15" s="1464"/>
      <c r="C15" s="1253"/>
      <c r="D15" s="1253"/>
      <c r="E15" s="1253"/>
      <c r="F15" s="1253"/>
      <c r="G15" s="1251"/>
    </row>
    <row r="16" spans="1:7">
      <c r="A16" s="1252"/>
      <c r="B16" s="1811"/>
      <c r="C16" s="1253"/>
      <c r="D16" s="1253"/>
      <c r="E16" s="1253"/>
      <c r="F16" s="1253"/>
      <c r="G16" s="1251"/>
    </row>
    <row r="17" spans="1:7">
      <c r="A17" s="1252"/>
      <c r="B17" s="11"/>
      <c r="C17" s="11"/>
      <c r="D17" s="11"/>
      <c r="E17" s="11"/>
      <c r="F17" s="11"/>
      <c r="G17" s="292"/>
    </row>
    <row r="18" spans="1:7">
      <c r="A18" s="1252"/>
      <c r="B18" s="1464"/>
      <c r="C18" s="1253"/>
      <c r="D18" s="1253"/>
      <c r="E18" s="1253"/>
      <c r="F18" s="11"/>
      <c r="G18" s="292"/>
    </row>
    <row r="19" spans="1:7">
      <c r="A19" s="1252" t="s">
        <v>4106</v>
      </c>
      <c r="B19" s="1253"/>
      <c r="C19" s="1253"/>
      <c r="D19" s="1253" t="s">
        <v>4107</v>
      </c>
      <c r="E19" s="1253"/>
      <c r="F19" s="1253"/>
      <c r="G19" s="1251"/>
    </row>
    <row r="20" spans="1:7">
      <c r="A20" s="1252"/>
      <c r="B20" s="1253"/>
      <c r="C20" s="1253"/>
      <c r="D20" s="1253" t="s">
        <v>4108</v>
      </c>
      <c r="E20" s="1253"/>
      <c r="F20" s="1253"/>
      <c r="G20" s="1251"/>
    </row>
    <row r="21" spans="1:7">
      <c r="A21" s="1252"/>
      <c r="B21" s="1253"/>
      <c r="C21" s="1253"/>
      <c r="D21" s="1253"/>
      <c r="E21" s="1253"/>
      <c r="F21" s="1253"/>
      <c r="G21" s="1251"/>
    </row>
    <row r="22" spans="1:7">
      <c r="A22" s="1252"/>
      <c r="B22" s="1253"/>
      <c r="C22" s="1253"/>
      <c r="D22" s="1253"/>
      <c r="E22" s="1253"/>
      <c r="F22" s="1253"/>
      <c r="G22" s="1251"/>
    </row>
    <row r="23" spans="1:7">
      <c r="A23" s="1252"/>
      <c r="B23" s="1253"/>
      <c r="C23" s="1253"/>
      <c r="D23" s="1253"/>
      <c r="E23" s="1253"/>
      <c r="F23" s="1253"/>
      <c r="G23" s="1251"/>
    </row>
    <row r="24" spans="1:7">
      <c r="A24" s="1252" t="s">
        <v>2835</v>
      </c>
      <c r="B24" s="1253"/>
      <c r="C24" s="1056"/>
      <c r="D24" s="1253"/>
      <c r="E24" s="1253"/>
      <c r="F24" s="1253"/>
      <c r="G24" s="1251"/>
    </row>
    <row r="25" spans="1:7">
      <c r="A25" s="1252" t="s">
        <v>4008</v>
      </c>
      <c r="B25" s="1253"/>
      <c r="C25" s="1253"/>
      <c r="D25" s="1253" t="s">
        <v>4109</v>
      </c>
      <c r="E25" s="1253"/>
      <c r="F25" s="1253"/>
      <c r="G25" s="1251"/>
    </row>
    <row r="26" spans="1:7">
      <c r="A26" s="1252"/>
      <c r="B26" s="1253"/>
      <c r="C26" s="1253"/>
      <c r="D26" s="1253"/>
      <c r="E26" s="1253"/>
      <c r="F26" s="1253"/>
      <c r="G26" s="1251"/>
    </row>
    <row r="27" spans="1:7">
      <c r="A27" s="1252"/>
      <c r="B27" s="1253"/>
      <c r="C27" s="1253"/>
      <c r="D27" s="1253"/>
      <c r="E27" s="1253"/>
      <c r="F27" s="1253"/>
      <c r="G27" s="1251"/>
    </row>
    <row r="28" spans="1:7">
      <c r="A28" s="1252" t="s">
        <v>4110</v>
      </c>
      <c r="B28" s="1253"/>
      <c r="C28" s="1253"/>
      <c r="D28" s="1253" t="s">
        <v>4111</v>
      </c>
      <c r="E28" s="1253"/>
      <c r="F28" s="1253"/>
      <c r="G28" s="1251"/>
    </row>
    <row r="29" spans="1:7">
      <c r="A29" s="1252"/>
      <c r="B29" s="1253"/>
      <c r="C29" s="1253"/>
      <c r="D29" s="1253"/>
      <c r="E29" s="1253"/>
      <c r="F29" s="1253"/>
      <c r="G29" s="1251"/>
    </row>
    <row r="30" spans="1:7">
      <c r="A30" s="1252" t="s">
        <v>4112</v>
      </c>
      <c r="B30" s="1253"/>
      <c r="C30" s="1253"/>
      <c r="D30" s="1253" t="s">
        <v>4113</v>
      </c>
      <c r="E30" s="1253"/>
      <c r="F30" s="1253"/>
      <c r="G30" s="1251"/>
    </row>
    <row r="31" spans="1:7">
      <c r="A31" s="1252"/>
      <c r="B31" s="1253"/>
      <c r="C31" s="1253"/>
      <c r="D31" s="1253"/>
      <c r="E31" s="1253"/>
      <c r="F31" s="1253"/>
      <c r="G31" s="1251"/>
    </row>
    <row r="32" spans="1:7">
      <c r="A32" s="1252"/>
      <c r="B32" s="1253"/>
      <c r="C32" s="1253"/>
      <c r="D32" s="1253"/>
      <c r="E32" s="1253"/>
      <c r="F32" s="1253"/>
      <c r="G32" s="1251"/>
    </row>
    <row r="33" spans="1:7">
      <c r="A33" s="1252"/>
      <c r="B33" s="1253"/>
      <c r="C33" s="1253"/>
      <c r="D33" s="1253"/>
      <c r="E33" s="1253"/>
      <c r="F33" s="1253"/>
      <c r="G33" s="1251"/>
    </row>
    <row r="34" spans="1:7">
      <c r="A34" s="1252"/>
      <c r="B34" s="1253"/>
      <c r="C34" s="1253"/>
      <c r="D34" s="1253"/>
      <c r="E34" s="1253"/>
      <c r="F34" s="1253"/>
      <c r="G34" s="1251"/>
    </row>
    <row r="35" spans="1:7">
      <c r="A35" s="1252"/>
      <c r="B35" s="1253"/>
      <c r="C35" s="1253"/>
      <c r="D35" s="1253"/>
      <c r="E35" s="1253"/>
      <c r="F35" s="1253"/>
      <c r="G35" s="1251"/>
    </row>
    <row r="36" spans="1:7">
      <c r="A36" s="1252"/>
      <c r="B36" s="1253"/>
      <c r="C36" s="1253"/>
      <c r="D36" s="1253"/>
      <c r="E36" s="1253"/>
      <c r="F36" s="1253"/>
      <c r="G36" s="1251"/>
    </row>
    <row r="37" spans="1:7">
      <c r="A37" s="1252"/>
      <c r="B37" s="1253"/>
      <c r="C37" s="1253"/>
      <c r="D37" s="1253"/>
      <c r="E37" s="1253"/>
      <c r="F37" s="1253"/>
      <c r="G37" s="1251"/>
    </row>
    <row r="38" spans="1:7">
      <c r="A38" s="1252"/>
      <c r="B38" s="1253"/>
      <c r="C38" s="1253"/>
      <c r="D38" s="1253"/>
      <c r="E38" s="1253"/>
      <c r="F38" s="1253"/>
      <c r="G38" s="1251"/>
    </row>
    <row r="39" spans="1:7">
      <c r="A39" s="1241"/>
      <c r="B39" s="1426"/>
      <c r="C39" s="1426"/>
      <c r="D39" s="1426"/>
      <c r="E39" s="1426"/>
      <c r="F39" s="1426"/>
      <c r="G39" s="1246"/>
    </row>
    <row r="40" spans="1:7" ht="15.75">
      <c r="A40" s="1465" t="s">
        <v>2183</v>
      </c>
      <c r="B40" s="1244"/>
      <c r="C40" s="1244"/>
      <c r="D40" s="1244"/>
      <c r="E40" s="1244"/>
      <c r="F40" s="1244"/>
      <c r="G40" s="1466"/>
    </row>
    <row r="41" spans="1:7">
      <c r="A41" s="1241"/>
      <c r="B41" s="1253"/>
      <c r="C41" s="1253"/>
      <c r="D41" s="1253"/>
      <c r="E41" s="1253"/>
      <c r="F41" s="1253"/>
      <c r="G41" s="1251"/>
    </row>
    <row r="42" spans="1:7">
      <c r="A42" s="1241"/>
      <c r="B42" s="1253"/>
      <c r="C42" s="1253"/>
      <c r="D42" s="1253"/>
      <c r="E42" s="1253"/>
      <c r="F42" s="1253"/>
      <c r="G42" s="1251"/>
    </row>
    <row r="43" spans="1:7">
      <c r="A43" s="1467" t="s">
        <v>2184</v>
      </c>
      <c r="B43" s="1468"/>
      <c r="C43" s="1468"/>
      <c r="D43" s="1468"/>
      <c r="E43" s="1468"/>
      <c r="F43" s="1468"/>
      <c r="G43" s="1469"/>
    </row>
    <row r="44" spans="1:7">
      <c r="A44" s="1241"/>
      <c r="B44" s="1470"/>
      <c r="C44" s="1470"/>
      <c r="D44" s="1470"/>
      <c r="E44" s="1470"/>
      <c r="F44" s="1471" t="s">
        <v>2185</v>
      </c>
      <c r="G44" s="1472" t="s">
        <v>2186</v>
      </c>
    </row>
    <row r="45" spans="1:7">
      <c r="A45" s="1241"/>
      <c r="B45" s="1471" t="s">
        <v>2263</v>
      </c>
      <c r="C45" s="1471" t="s">
        <v>2187</v>
      </c>
      <c r="D45" s="1470"/>
      <c r="E45" s="1471" t="s">
        <v>863</v>
      </c>
      <c r="F45" s="1471" t="s">
        <v>2188</v>
      </c>
      <c r="G45" s="1472" t="s">
        <v>2189</v>
      </c>
    </row>
    <row r="46" spans="1:7">
      <c r="A46" s="1241"/>
      <c r="B46" s="1471" t="s">
        <v>2286</v>
      </c>
      <c r="C46" s="1471" t="s">
        <v>2190</v>
      </c>
      <c r="D46" s="1470"/>
      <c r="E46" s="1471" t="s">
        <v>3378</v>
      </c>
      <c r="F46" s="1471" t="s">
        <v>3379</v>
      </c>
      <c r="G46" s="1472" t="s">
        <v>3380</v>
      </c>
    </row>
    <row r="47" spans="1:7">
      <c r="A47" s="1241"/>
      <c r="B47" s="1470">
        <v>1</v>
      </c>
      <c r="C47" s="384" t="s">
        <v>2191</v>
      </c>
      <c r="D47" s="384"/>
      <c r="E47" s="2661"/>
      <c r="F47" s="1719"/>
      <c r="G47" s="1720"/>
    </row>
    <row r="48" spans="1:7">
      <c r="A48" s="1241"/>
      <c r="B48" s="1470">
        <v>2</v>
      </c>
      <c r="C48" s="384" t="s">
        <v>2192</v>
      </c>
      <c r="D48" s="384"/>
      <c r="E48" s="1721"/>
      <c r="F48" s="1719"/>
      <c r="G48" s="1722"/>
    </row>
    <row r="49" spans="1:7">
      <c r="A49" s="1241"/>
      <c r="B49" s="1470">
        <v>3</v>
      </c>
      <c r="C49" s="384" t="s">
        <v>3930</v>
      </c>
      <c r="D49" s="384"/>
      <c r="E49" s="2661"/>
      <c r="F49" s="1723">
        <v>0</v>
      </c>
      <c r="G49" s="1722"/>
    </row>
    <row r="50" spans="1:7">
      <c r="A50" s="1241"/>
      <c r="B50" s="1470">
        <v>4</v>
      </c>
      <c r="C50" s="384" t="s">
        <v>2193</v>
      </c>
      <c r="D50" s="384"/>
      <c r="E50" s="2661" t="s">
        <v>2835</v>
      </c>
      <c r="F50" s="1723">
        <v>0</v>
      </c>
      <c r="G50" s="1722"/>
    </row>
    <row r="51" spans="1:7">
      <c r="A51" s="1241"/>
      <c r="B51" s="1470">
        <v>5</v>
      </c>
      <c r="C51" s="384" t="s">
        <v>2194</v>
      </c>
      <c r="D51" s="384"/>
      <c r="E51" s="2661"/>
      <c r="F51" s="1723">
        <v>0</v>
      </c>
      <c r="G51" s="1722"/>
    </row>
    <row r="52" spans="1:7">
      <c r="A52" s="1241"/>
      <c r="B52" s="1470">
        <v>6</v>
      </c>
      <c r="C52" s="384" t="s">
        <v>2195</v>
      </c>
      <c r="D52" s="384"/>
      <c r="E52" s="2661">
        <f>SUM(E49:E51)</f>
        <v>0</v>
      </c>
      <c r="F52" s="1723">
        <v>0</v>
      </c>
      <c r="G52" s="1724"/>
    </row>
    <row r="53" spans="1:7">
      <c r="A53" s="1241"/>
      <c r="B53" s="1473">
        <v>7</v>
      </c>
      <c r="C53" s="387" t="s">
        <v>2196</v>
      </c>
      <c r="D53" s="387"/>
      <c r="E53" s="388"/>
      <c r="F53" s="1719"/>
      <c r="G53" s="1724"/>
    </row>
    <row r="54" spans="1:7">
      <c r="A54" s="1241"/>
      <c r="B54" s="1474"/>
      <c r="C54" s="1725" t="s">
        <v>2197</v>
      </c>
      <c r="D54" s="1725"/>
      <c r="E54" s="1726"/>
      <c r="F54" s="1719"/>
      <c r="G54" s="1724"/>
    </row>
    <row r="55" spans="1:7">
      <c r="A55" s="1241"/>
      <c r="B55" s="1253"/>
      <c r="C55" s="1253"/>
      <c r="D55" s="1253"/>
      <c r="E55" s="1253"/>
      <c r="F55" s="1253"/>
      <c r="G55" s="1251"/>
    </row>
    <row r="56" spans="1:7">
      <c r="A56" s="1467" t="s">
        <v>2198</v>
      </c>
      <c r="B56" s="1468"/>
      <c r="C56" s="1468"/>
      <c r="D56" s="1468"/>
      <c r="E56" s="1468"/>
      <c r="F56" s="1468"/>
      <c r="G56" s="1469"/>
    </row>
    <row r="57" spans="1:7">
      <c r="A57" s="1241"/>
      <c r="B57" s="1253"/>
      <c r="C57" s="1253"/>
      <c r="D57" s="1253" t="s">
        <v>2199</v>
      </c>
      <c r="E57" s="1475"/>
      <c r="F57" s="1475"/>
      <c r="G57" s="1251"/>
    </row>
    <row r="58" spans="1:7">
      <c r="A58" s="1241"/>
      <c r="B58" s="1253"/>
      <c r="C58" s="1253"/>
      <c r="D58" s="1253"/>
      <c r="E58" s="1253"/>
      <c r="F58" s="1253"/>
      <c r="G58" s="1251"/>
    </row>
    <row r="59" spans="1:7">
      <c r="A59" s="1467" t="s">
        <v>2200</v>
      </c>
      <c r="B59" s="1468"/>
      <c r="C59" s="1468"/>
      <c r="D59" s="1468"/>
      <c r="E59" s="1468"/>
      <c r="F59" s="1468"/>
      <c r="G59" s="1469"/>
    </row>
    <row r="60" spans="1:7">
      <c r="A60" s="1241"/>
      <c r="B60" s="1253"/>
      <c r="C60" s="1253"/>
      <c r="D60" s="1253" t="s">
        <v>2199</v>
      </c>
      <c r="E60" s="1475"/>
      <c r="F60" s="1475"/>
      <c r="G60" s="1251"/>
    </row>
    <row r="61" spans="1:7">
      <c r="A61" s="1241"/>
      <c r="B61" s="1253"/>
      <c r="C61" s="1253"/>
      <c r="D61" s="1253"/>
      <c r="E61" s="1253"/>
      <c r="F61" s="1253"/>
      <c r="G61" s="1251"/>
    </row>
    <row r="62" spans="1:7">
      <c r="A62" s="1467" t="s">
        <v>798</v>
      </c>
      <c r="B62" s="1468"/>
      <c r="C62" s="1468"/>
      <c r="D62" s="1468"/>
      <c r="E62" s="1468"/>
      <c r="F62" s="1468"/>
      <c r="G62" s="1469"/>
    </row>
    <row r="63" spans="1:7">
      <c r="A63" s="1241" t="s">
        <v>799</v>
      </c>
      <c r="B63" s="1253"/>
      <c r="C63" s="1253"/>
      <c r="D63" s="1475" t="s">
        <v>2199</v>
      </c>
      <c r="E63" s="1253"/>
      <c r="F63" s="1253"/>
      <c r="G63" s="1251"/>
    </row>
    <row r="64" spans="1:7" ht="15.75" thickBot="1">
      <c r="A64" s="1476" t="s">
        <v>800</v>
      </c>
      <c r="B64" s="1315"/>
      <c r="C64" s="1315"/>
      <c r="D64" s="1477" t="s">
        <v>2199</v>
      </c>
      <c r="E64" s="1315"/>
      <c r="F64" s="1315"/>
      <c r="G64" s="1478"/>
    </row>
    <row r="65" spans="1:7" ht="15.75">
      <c r="A65" s="1299"/>
      <c r="B65" s="1253"/>
      <c r="C65" s="1299"/>
      <c r="D65" s="1299"/>
    </row>
    <row r="66" spans="1:7">
      <c r="A66" s="1049" t="s">
        <v>801</v>
      </c>
      <c r="B66" s="1049"/>
      <c r="C66" s="1049"/>
      <c r="D66" s="1049"/>
      <c r="E66" s="1049"/>
      <c r="F66" s="1049"/>
      <c r="G66" s="1049"/>
    </row>
    <row r="67" spans="1:7">
      <c r="A67" s="1253"/>
      <c r="B67" s="1253"/>
      <c r="C67" s="1253"/>
      <c r="D67" s="1253"/>
      <c r="E67" s="1249"/>
      <c r="F67" s="1249"/>
      <c r="G67" s="1249"/>
    </row>
    <row r="68" spans="1:7" ht="15.75">
      <c r="A68" s="1253"/>
      <c r="B68" s="1299"/>
    </row>
    <row r="69" spans="1:7" ht="16.5" thickBot="1">
      <c r="A69" s="1479"/>
      <c r="B69" s="1253"/>
      <c r="C69" s="1253"/>
      <c r="D69" s="1253"/>
      <c r="E69" s="1253"/>
      <c r="F69" s="1303"/>
    </row>
    <row r="70" spans="1:7">
      <c r="A70" s="1045"/>
      <c r="B70" s="1046"/>
      <c r="C70" s="1046"/>
      <c r="D70" s="1046"/>
      <c r="E70" s="1046"/>
      <c r="F70" s="1046"/>
      <c r="G70" s="1240"/>
    </row>
    <row r="71" spans="1:7">
      <c r="A71" s="1480" t="s">
        <v>2430</v>
      </c>
      <c r="B71" s="1249"/>
      <c r="C71" s="1249"/>
      <c r="D71" s="1249"/>
      <c r="E71" s="1249"/>
      <c r="F71" s="1249"/>
      <c r="G71" s="1457"/>
    </row>
    <row r="72" spans="1:7">
      <c r="A72" s="1301"/>
      <c r="B72" s="1302"/>
      <c r="C72" s="1302"/>
      <c r="D72" s="1302"/>
      <c r="E72" s="1302"/>
      <c r="F72" s="1302"/>
      <c r="G72" s="1246"/>
    </row>
    <row r="73" spans="1:7">
      <c r="A73" s="1387"/>
      <c r="B73" s="1417"/>
      <c r="C73" s="1417"/>
      <c r="D73" s="1417"/>
      <c r="E73" s="1417"/>
      <c r="F73" s="1417"/>
      <c r="G73" s="1251"/>
    </row>
    <row r="74" spans="1:7">
      <c r="A74" s="1061"/>
      <c r="B74" s="1056"/>
      <c r="C74" s="1056"/>
      <c r="D74" s="1056"/>
      <c r="E74" s="1056"/>
      <c r="F74" s="1056"/>
      <c r="G74" s="1251"/>
    </row>
    <row r="75" spans="1:7">
      <c r="A75" s="1061"/>
      <c r="B75" s="1056"/>
      <c r="C75" s="1056"/>
      <c r="D75" s="1056"/>
      <c r="E75" s="1056"/>
      <c r="F75" s="1056"/>
      <c r="G75" s="1251"/>
    </row>
    <row r="76" spans="1:7">
      <c r="A76" s="1061"/>
      <c r="B76" s="1056"/>
      <c r="C76" s="1056"/>
      <c r="D76" s="1056"/>
      <c r="E76" s="1056"/>
      <c r="F76" s="1056"/>
      <c r="G76" s="1251"/>
    </row>
    <row r="77" spans="1:7">
      <c r="A77" s="1061"/>
      <c r="B77" s="1056"/>
      <c r="C77" s="1056"/>
      <c r="D77" s="1056"/>
      <c r="E77" s="1056"/>
      <c r="F77" s="1056"/>
      <c r="G77" s="1251"/>
    </row>
    <row r="78" spans="1:7">
      <c r="A78" s="1061"/>
      <c r="B78" s="1056"/>
      <c r="C78" s="1056"/>
      <c r="D78" s="1056"/>
      <c r="E78" s="1056"/>
      <c r="F78" s="1056"/>
      <c r="G78" s="1251"/>
    </row>
    <row r="79" spans="1:7">
      <c r="A79" s="1061"/>
      <c r="B79" s="1056"/>
      <c r="C79" s="1056"/>
      <c r="D79" s="1056"/>
      <c r="E79" s="1056"/>
      <c r="F79" s="1056"/>
      <c r="G79" s="1251"/>
    </row>
    <row r="80" spans="1:7">
      <c r="A80" s="1061"/>
      <c r="B80" s="1056"/>
      <c r="C80" s="1056"/>
      <c r="D80" s="1056"/>
      <c r="E80" s="1056"/>
      <c r="F80" s="1056"/>
      <c r="G80" s="1251"/>
    </row>
    <row r="81" spans="1:7">
      <c r="A81" s="1061"/>
      <c r="B81" s="1056"/>
      <c r="C81" s="1056"/>
      <c r="D81" s="1056"/>
      <c r="E81" s="1056"/>
      <c r="F81" s="1056"/>
      <c r="G81" s="1251"/>
    </row>
    <row r="82" spans="1:7">
      <c r="A82" s="1061"/>
      <c r="B82" s="1056"/>
      <c r="C82" s="2645"/>
      <c r="D82" s="1253"/>
      <c r="E82" s="2645"/>
      <c r="F82" s="2645"/>
      <c r="G82" s="1251"/>
    </row>
    <row r="83" spans="1:7">
      <c r="A83" s="1061"/>
      <c r="B83" s="1056"/>
      <c r="C83" s="1056"/>
      <c r="D83" s="1056"/>
      <c r="E83" s="1253"/>
      <c r="F83" s="1056"/>
      <c r="G83" s="1251"/>
    </row>
    <row r="84" spans="1:7">
      <c r="A84" s="1061"/>
      <c r="B84" s="1056"/>
      <c r="C84" s="1056"/>
      <c r="D84" s="1056"/>
      <c r="E84" s="1056"/>
      <c r="F84" s="1056"/>
      <c r="G84" s="1251"/>
    </row>
    <row r="85" spans="1:7">
      <c r="A85" s="1061"/>
      <c r="B85" s="1056"/>
      <c r="C85" s="1056"/>
      <c r="D85" s="1056"/>
      <c r="E85" s="1056"/>
      <c r="F85" s="1056"/>
      <c r="G85" s="1251"/>
    </row>
    <row r="86" spans="1:7">
      <c r="A86" s="1061"/>
      <c r="B86" s="1056"/>
      <c r="C86" s="1056"/>
      <c r="D86" s="1056"/>
      <c r="E86" s="1056"/>
      <c r="F86" s="1056"/>
      <c r="G86" s="1251"/>
    </row>
    <row r="87" spans="1:7">
      <c r="A87" s="1061"/>
      <c r="B87" s="1056"/>
      <c r="C87" s="1056"/>
      <c r="D87" s="1056"/>
      <c r="E87" s="1056"/>
      <c r="F87" s="1056"/>
      <c r="G87" s="1251"/>
    </row>
    <row r="88" spans="1:7">
      <c r="A88" s="1061"/>
      <c r="B88" s="1056"/>
      <c r="C88" s="1056"/>
      <c r="D88" s="1056"/>
      <c r="E88" s="1056"/>
      <c r="F88" s="1056"/>
      <c r="G88" s="1251"/>
    </row>
    <row r="89" spans="1:7">
      <c r="A89" s="1061"/>
      <c r="B89" s="1056"/>
      <c r="C89" s="1056"/>
      <c r="D89" s="1056"/>
      <c r="E89" s="1056"/>
      <c r="F89" s="1056"/>
      <c r="G89" s="1251"/>
    </row>
    <row r="90" spans="1:7">
      <c r="A90" s="1061"/>
      <c r="B90" s="1056"/>
      <c r="C90" s="1056"/>
      <c r="D90" s="1056"/>
      <c r="E90" s="1056"/>
      <c r="F90" s="1056"/>
      <c r="G90" s="1251"/>
    </row>
    <row r="91" spans="1:7">
      <c r="A91" s="1061"/>
      <c r="B91" s="1056"/>
      <c r="C91" s="1056"/>
      <c r="D91" s="1056"/>
      <c r="E91" s="1056"/>
      <c r="F91" s="1056"/>
      <c r="G91" s="1251"/>
    </row>
    <row r="92" spans="1:7">
      <c r="A92" s="1061"/>
      <c r="B92" s="1056"/>
      <c r="C92" s="1056"/>
      <c r="D92" s="1056"/>
      <c r="E92" s="1056"/>
      <c r="F92" s="1056"/>
      <c r="G92" s="1251"/>
    </row>
    <row r="93" spans="1:7">
      <c r="A93" s="1061"/>
      <c r="B93" s="1056"/>
      <c r="C93" s="1056"/>
      <c r="D93" s="1056"/>
      <c r="E93" s="1056"/>
      <c r="F93" s="1056"/>
      <c r="G93" s="1251"/>
    </row>
    <row r="94" spans="1:7">
      <c r="A94" s="1061"/>
      <c r="B94" s="1056"/>
      <c r="C94" s="1056"/>
      <c r="D94" s="1056"/>
      <c r="E94" s="1056"/>
      <c r="F94" s="1056"/>
      <c r="G94" s="1251"/>
    </row>
    <row r="95" spans="1:7">
      <c r="A95" s="1061"/>
      <c r="B95" s="1056"/>
      <c r="C95" s="1056"/>
      <c r="D95" s="1056"/>
      <c r="E95" s="1056"/>
      <c r="F95" s="1056"/>
      <c r="G95" s="1251"/>
    </row>
    <row r="96" spans="1:7">
      <c r="A96" s="1061"/>
      <c r="B96" s="1056"/>
      <c r="C96" s="1056"/>
      <c r="D96" s="1056"/>
      <c r="E96" s="1056"/>
      <c r="F96" s="1056"/>
      <c r="G96" s="1251"/>
    </row>
    <row r="97" spans="1:7">
      <c r="A97" s="1061"/>
      <c r="B97" s="1056"/>
      <c r="C97" s="1056"/>
      <c r="D97" s="1056"/>
      <c r="E97" s="1056"/>
      <c r="F97" s="1056"/>
      <c r="G97" s="1251"/>
    </row>
    <row r="98" spans="1:7">
      <c r="A98" s="1061"/>
      <c r="B98" s="1056"/>
      <c r="C98" s="1056"/>
      <c r="D98" s="1056"/>
      <c r="E98" s="1056"/>
      <c r="F98" s="1056"/>
      <c r="G98" s="1251"/>
    </row>
    <row r="99" spans="1:7">
      <c r="A99" s="1061"/>
      <c r="B99" s="1056"/>
      <c r="C99" s="1056"/>
      <c r="D99" s="1056"/>
      <c r="E99" s="1056"/>
      <c r="F99" s="1056"/>
      <c r="G99" s="1251"/>
    </row>
    <row r="100" spans="1:7">
      <c r="A100" s="1061"/>
      <c r="B100" s="1056"/>
      <c r="C100" s="1056"/>
      <c r="D100" s="1056"/>
      <c r="E100" s="1056"/>
      <c r="F100" s="1056"/>
      <c r="G100" s="1251"/>
    </row>
    <row r="101" spans="1:7">
      <c r="A101" s="1061"/>
      <c r="B101" s="1056"/>
      <c r="C101" s="1056"/>
      <c r="D101" s="1056"/>
      <c r="E101" s="1056"/>
      <c r="F101" s="1056"/>
      <c r="G101" s="1251"/>
    </row>
    <row r="102" spans="1:7">
      <c r="A102" s="1061"/>
      <c r="B102" s="1056"/>
      <c r="C102" s="1056"/>
      <c r="D102" s="1056"/>
      <c r="E102" s="1056"/>
      <c r="F102" s="1056"/>
      <c r="G102" s="1251"/>
    </row>
    <row r="103" spans="1:7">
      <c r="A103" s="1061"/>
      <c r="B103" s="1056"/>
      <c r="C103" s="1056"/>
      <c r="D103" s="1056"/>
      <c r="E103" s="1056"/>
      <c r="F103" s="1056"/>
      <c r="G103" s="1251"/>
    </row>
    <row r="104" spans="1:7">
      <c r="A104" s="1061"/>
      <c r="B104" s="1056"/>
      <c r="C104" s="1056"/>
      <c r="D104" s="1056"/>
      <c r="E104" s="1056"/>
      <c r="F104" s="1056"/>
      <c r="G104" s="1251"/>
    </row>
    <row r="105" spans="1:7">
      <c r="A105" s="1061"/>
      <c r="B105" s="1056"/>
      <c r="C105" s="1056"/>
      <c r="D105" s="1056"/>
      <c r="E105" s="1056"/>
      <c r="F105" s="1056"/>
      <c r="G105" s="1251"/>
    </row>
    <row r="106" spans="1:7">
      <c r="A106" s="1061"/>
      <c r="B106" s="1056"/>
      <c r="C106" s="1056"/>
      <c r="D106" s="1056"/>
      <c r="E106" s="1056"/>
      <c r="F106" s="1056"/>
      <c r="G106" s="1251"/>
    </row>
    <row r="107" spans="1:7">
      <c r="A107" s="1061"/>
      <c r="B107" s="1056"/>
      <c r="C107" s="1056"/>
      <c r="D107" s="1056"/>
      <c r="E107" s="1056"/>
      <c r="F107" s="1056"/>
      <c r="G107" s="1251"/>
    </row>
    <row r="108" spans="1:7">
      <c r="A108" s="1061"/>
      <c r="B108" s="1056"/>
      <c r="C108" s="1056"/>
      <c r="D108" s="1056"/>
      <c r="E108" s="1056"/>
      <c r="F108" s="1056"/>
      <c r="G108" s="1251"/>
    </row>
    <row r="109" spans="1:7">
      <c r="A109" s="1061"/>
      <c r="B109" s="1056"/>
      <c r="C109" s="1056"/>
      <c r="D109" s="1056"/>
      <c r="E109" s="1056"/>
      <c r="F109" s="1056"/>
      <c r="G109" s="1251"/>
    </row>
    <row r="110" spans="1:7">
      <c r="A110" s="1061"/>
      <c r="B110" s="1056"/>
      <c r="C110" s="1056"/>
      <c r="D110" s="1056"/>
      <c r="E110" s="1056"/>
      <c r="F110" s="1056"/>
      <c r="G110" s="1251"/>
    </row>
    <row r="111" spans="1:7">
      <c r="A111" s="1061"/>
      <c r="B111" s="1056"/>
      <c r="C111" s="1056"/>
      <c r="D111" s="1056"/>
      <c r="E111" s="1056"/>
      <c r="F111" s="1056"/>
      <c r="G111" s="1251"/>
    </row>
    <row r="112" spans="1:7">
      <c r="A112" s="1061"/>
      <c r="B112" s="1056"/>
      <c r="C112" s="1056"/>
      <c r="D112" s="1056"/>
      <c r="E112" s="1056"/>
      <c r="F112" s="1056"/>
      <c r="G112" s="1251"/>
    </row>
    <row r="113" spans="1:7">
      <c r="A113" s="1061"/>
      <c r="B113" s="1056"/>
      <c r="C113" s="1056"/>
      <c r="D113" s="1056"/>
      <c r="E113" s="1056"/>
      <c r="F113" s="1056"/>
      <c r="G113" s="1251"/>
    </row>
    <row r="114" spans="1:7">
      <c r="A114" s="1061"/>
      <c r="B114" s="1056"/>
      <c r="C114" s="1056"/>
      <c r="D114" s="1056"/>
      <c r="E114" s="1056"/>
      <c r="F114" s="1056"/>
      <c r="G114" s="1251"/>
    </row>
    <row r="115" spans="1:7">
      <c r="A115" s="1061"/>
      <c r="B115" s="1056"/>
      <c r="C115" s="1056"/>
      <c r="D115" s="1056"/>
      <c r="E115" s="1056"/>
      <c r="F115" s="1056"/>
      <c r="G115" s="1251"/>
    </row>
    <row r="116" spans="1:7">
      <c r="A116" s="1061"/>
      <c r="B116" s="1056"/>
      <c r="C116" s="1056"/>
      <c r="D116" s="1056"/>
      <c r="E116" s="1056"/>
      <c r="F116" s="1056"/>
      <c r="G116" s="1251"/>
    </row>
    <row r="117" spans="1:7">
      <c r="A117" s="1061"/>
      <c r="B117" s="1056"/>
      <c r="C117" s="1056"/>
      <c r="D117" s="1056"/>
      <c r="E117" s="1056"/>
      <c r="F117" s="1056"/>
      <c r="G117" s="1251"/>
    </row>
    <row r="118" spans="1:7">
      <c r="A118" s="1061"/>
      <c r="B118" s="1056"/>
      <c r="C118" s="1056"/>
      <c r="D118" s="1056"/>
      <c r="E118" s="1056"/>
      <c r="F118" s="1056"/>
      <c r="G118" s="1251"/>
    </row>
    <row r="119" spans="1:7">
      <c r="A119" s="1061"/>
      <c r="B119" s="1056"/>
      <c r="C119" s="1056"/>
      <c r="D119" s="1056"/>
      <c r="E119" s="1056"/>
      <c r="F119" s="1056"/>
      <c r="G119" s="1251"/>
    </row>
    <row r="120" spans="1:7">
      <c r="A120" s="1061"/>
      <c r="B120" s="1056"/>
      <c r="C120" s="1056"/>
      <c r="D120" s="1056"/>
      <c r="E120" s="1056"/>
      <c r="F120" s="1056"/>
      <c r="G120" s="1251"/>
    </row>
    <row r="121" spans="1:7">
      <c r="A121" s="1061"/>
      <c r="B121" s="1056"/>
      <c r="C121" s="1056"/>
      <c r="D121" s="1056"/>
      <c r="E121" s="1056"/>
      <c r="F121" s="1056"/>
      <c r="G121" s="1251"/>
    </row>
    <row r="122" spans="1:7">
      <c r="A122" s="1061"/>
      <c r="B122" s="1056"/>
      <c r="C122" s="1056"/>
      <c r="D122" s="1056"/>
      <c r="E122" s="1056"/>
      <c r="F122" s="1056"/>
      <c r="G122" s="1251"/>
    </row>
    <row r="123" spans="1:7">
      <c r="A123" s="1061"/>
      <c r="B123" s="1056"/>
      <c r="C123" s="1056"/>
      <c r="D123" s="1056"/>
      <c r="E123" s="1056"/>
      <c r="F123" s="1056"/>
      <c r="G123" s="1251"/>
    </row>
    <row r="124" spans="1:7">
      <c r="A124" s="1061"/>
      <c r="B124" s="1056"/>
      <c r="C124" s="1056"/>
      <c r="D124" s="1056"/>
      <c r="E124" s="1056"/>
      <c r="F124" s="1056"/>
      <c r="G124" s="1251"/>
    </row>
    <row r="125" spans="1:7">
      <c r="A125" s="1061"/>
      <c r="B125" s="1056"/>
      <c r="C125" s="1056"/>
      <c r="D125" s="1056"/>
      <c r="E125" s="1056"/>
      <c r="F125" s="1056"/>
      <c r="G125" s="1251"/>
    </row>
    <row r="126" spans="1:7" ht="15.75" thickBot="1">
      <c r="A126" s="1408"/>
      <c r="B126" s="1314"/>
      <c r="C126" s="1432"/>
      <c r="D126" s="1432"/>
      <c r="E126" s="1432"/>
      <c r="F126" s="1314"/>
      <c r="G126" s="1478"/>
    </row>
    <row r="128" spans="1:7" ht="15.75">
      <c r="A128" s="1056" t="s">
        <v>803</v>
      </c>
      <c r="B128" s="1253"/>
      <c r="C128" s="1056"/>
      <c r="D128" s="1299" t="s">
        <v>804</v>
      </c>
      <c r="E128" s="1253"/>
      <c r="F128" s="1056"/>
    </row>
    <row r="129" spans="1:7" ht="15.75">
      <c r="A129" s="1049" t="s">
        <v>805</v>
      </c>
      <c r="B129" s="1249"/>
      <c r="C129" s="1049"/>
      <c r="D129" s="1248"/>
      <c r="E129" s="1249"/>
      <c r="F129" s="1049"/>
      <c r="G129" s="1249"/>
    </row>
  </sheetData>
  <customSheetViews>
    <customSheetView guid="{60A1409A-66AA-463E-93B8-ECD35AF44482}" scale="87" colorId="22">
      <selection activeCell="K30" sqref="K30"/>
      <rowBreaks count="2" manualBreakCount="2">
        <brk id="66" max="16383" man="1"/>
        <brk id="69" max="16383" man="1"/>
      </rowBreaks>
      <pageMargins left="0.4" right="0.4" top="0.3" bottom="0.3" header="0" footer="0"/>
      <printOptions horizontalCentered="1" verticalCentered="1"/>
      <pageSetup scale="72" orientation="portrait" r:id="rId1"/>
      <headerFooter alignWithMargins="0"/>
    </customSheetView>
    <customSheetView guid="{DF531E20-5321-459E-ADC3-AB7A1AE91EEB}" scale="87" colorId="22" showPageBreaks="1" printArea="1">
      <selection activeCell="K30" sqref="K30"/>
      <rowBreaks count="2" manualBreakCount="2">
        <brk id="66" max="16383" man="1"/>
        <brk id="69" max="16383" man="1"/>
      </rowBreaks>
      <pageMargins left="0.4" right="0.4" top="0.3" bottom="0.3" header="0" footer="0"/>
      <printOptions horizontalCentered="1" verticalCentered="1"/>
      <pageSetup scale="72" orientation="portrait" r:id="rId2"/>
      <headerFooter alignWithMargins="0"/>
    </customSheetView>
    <customSheetView guid="{D9BAA3C6-1D9B-487C-B947-51E67F089DA8}" scale="87" colorId="22" topLeftCell="A37">
      <selection activeCell="A65" sqref="A65"/>
      <rowBreaks count="2" manualBreakCount="2">
        <brk id="66" max="16383" man="1"/>
        <brk id="69" max="16383" man="1"/>
      </rowBreaks>
      <pageMargins left="0.4" right="0.4" top="0.3" bottom="0.3" header="0" footer="0"/>
      <printOptions horizontalCentered="1" verticalCentered="1"/>
      <pageSetup scale="72" orientation="portrait" r:id="rId3"/>
      <headerFooter alignWithMargins="0"/>
    </customSheetView>
    <customSheetView guid="{FE043F0F-666D-484B-8A7C-7EC2529158CA}" scale="87" colorId="22" showPageBreaks="1" printArea="1" topLeftCell="A37">
      <selection activeCell="A65" sqref="A65"/>
      <rowBreaks count="2" manualBreakCount="2">
        <brk id="66" max="16383" man="1"/>
        <brk id="69" max="16383" man="1"/>
      </rowBreaks>
      <pageMargins left="0.4" right="0.4" top="0.3" bottom="0.3" header="0" footer="0"/>
      <printOptions horizontalCentered="1" verticalCentered="1"/>
      <pageSetup scale="72" orientation="portrait" r:id="rId4"/>
      <headerFooter alignWithMargins="0"/>
    </customSheetView>
  </customSheetViews>
  <phoneticPr fontId="0" type="noConversion"/>
  <printOptions horizontalCentered="1" verticalCentered="1"/>
  <pageMargins left="0.4" right="0.4" top="0.3" bottom="0.3" header="0" footer="0"/>
  <pageSetup scale="72" orientation="portrait" r:id="rId5"/>
  <headerFooter alignWithMargins="0"/>
  <rowBreaks count="2" manualBreakCount="2">
    <brk id="66" max="16383" man="1"/>
    <brk id="69" max="16383" man="1"/>
  </rowBreaks>
  <customProperties>
    <customPr name="_pios_id" r:id="rId6"/>
  </customProperties>
</worksheet>
</file>

<file path=xl/worksheets/sheet24.xml><?xml version="1.0" encoding="utf-8"?>
<worksheet xmlns="http://schemas.openxmlformats.org/spreadsheetml/2006/main" xmlns:r="http://schemas.openxmlformats.org/officeDocument/2006/relationships">
  <sheetPr transitionEvaluation="1" codeName="Sheet23">
    <pageSetUpPr fitToPage="1"/>
  </sheetPr>
  <dimension ref="A1:I338"/>
  <sheetViews>
    <sheetView defaultGridColor="0" colorId="22" workbookViewId="0"/>
  </sheetViews>
  <sheetFormatPr defaultColWidth="9.77734375" defaultRowHeight="15"/>
  <cols>
    <col min="1" max="1" width="4.77734375" style="1068" customWidth="1"/>
    <col min="2" max="2" width="31.5546875" style="1068" customWidth="1"/>
    <col min="3" max="3" width="19.5546875" style="1068" customWidth="1"/>
    <col min="4" max="4" width="16.5546875" style="1068" customWidth="1"/>
    <col min="5" max="5" width="21" style="1068" customWidth="1"/>
    <col min="6" max="6" width="19.77734375" style="1068" customWidth="1"/>
    <col min="7" max="7" width="9.77734375" style="1068"/>
    <col min="8" max="8" width="12.88671875" style="1068" bestFit="1" customWidth="1"/>
    <col min="9" max="9" width="12.88671875" style="2663" bestFit="1" customWidth="1"/>
    <col min="10" max="16384" width="9.77734375" style="1068"/>
  </cols>
  <sheetData>
    <row r="1" spans="1:6" ht="15.75" thickBot="1">
      <c r="A1" s="1375" t="str">
        <f>+'Data sheet'!A53</f>
        <v>Annual Report of New York American Water Company, Inc.  (f/k/a Aqua New York of Sea Cliff)                                          Year Ended  December 31, 2013</v>
      </c>
      <c r="B1" s="1056"/>
      <c r="C1" s="2662"/>
      <c r="D1" s="1056"/>
      <c r="E1" s="1056"/>
      <c r="F1" s="1056"/>
    </row>
    <row r="2" spans="1:6">
      <c r="A2" s="1045"/>
      <c r="B2" s="1410"/>
      <c r="C2" s="1411"/>
      <c r="D2" s="1046"/>
      <c r="E2" s="1410"/>
      <c r="F2" s="1047"/>
    </row>
    <row r="3" spans="1:6" ht="15.75">
      <c r="A3" s="1048"/>
      <c r="B3" s="1248" t="s">
        <v>806</v>
      </c>
      <c r="C3" s="1049"/>
      <c r="D3" s="1049"/>
      <c r="E3" s="1049"/>
      <c r="F3" s="1050"/>
    </row>
    <row r="4" spans="1:6">
      <c r="A4" s="1301"/>
      <c r="B4" s="1302"/>
      <c r="C4" s="1302"/>
      <c r="D4" s="1302"/>
      <c r="E4" s="1302"/>
      <c r="F4" s="1053"/>
    </row>
    <row r="5" spans="1:6">
      <c r="A5" s="1412" t="s">
        <v>807</v>
      </c>
      <c r="B5" s="1375"/>
      <c r="C5" s="1375"/>
      <c r="D5" s="1375"/>
      <c r="E5" s="1375"/>
      <c r="F5" s="1376"/>
    </row>
    <row r="6" spans="1:6">
      <c r="A6" s="1412"/>
      <c r="B6" s="1375"/>
      <c r="C6" s="1375"/>
      <c r="D6" s="1375"/>
      <c r="E6" s="1375"/>
      <c r="F6" s="1376"/>
    </row>
    <row r="7" spans="1:6">
      <c r="A7" s="1412" t="s">
        <v>1514</v>
      </c>
      <c r="B7" s="1375"/>
      <c r="C7" s="1375"/>
      <c r="D7" s="1375"/>
      <c r="E7" s="1375"/>
      <c r="F7" s="1376"/>
    </row>
    <row r="8" spans="1:6">
      <c r="A8" s="1412" t="s">
        <v>1448</v>
      </c>
      <c r="B8" s="1375"/>
      <c r="C8" s="1375"/>
      <c r="D8" s="1375"/>
      <c r="E8" s="1375"/>
      <c r="F8" s="1376"/>
    </row>
    <row r="9" spans="1:6">
      <c r="A9" s="1412"/>
      <c r="B9" s="1375"/>
      <c r="C9" s="1375"/>
      <c r="D9" s="1375"/>
      <c r="E9" s="1375"/>
      <c r="F9" s="1376"/>
    </row>
    <row r="10" spans="1:6">
      <c r="A10" s="1412" t="s">
        <v>1157</v>
      </c>
      <c r="B10" s="1375"/>
      <c r="C10" s="1375"/>
      <c r="D10" s="1375"/>
      <c r="E10" s="1375"/>
      <c r="F10" s="1376"/>
    </row>
    <row r="11" spans="1:6">
      <c r="A11" s="1412" t="s">
        <v>1158</v>
      </c>
      <c r="B11" s="1375"/>
      <c r="C11" s="1375"/>
      <c r="D11" s="1375"/>
      <c r="E11" s="1375"/>
      <c r="F11" s="1376"/>
    </row>
    <row r="12" spans="1:6">
      <c r="A12" s="1412" t="s">
        <v>1159</v>
      </c>
      <c r="B12" s="1375"/>
      <c r="C12" s="1375"/>
      <c r="D12" s="1375"/>
      <c r="E12" s="1375"/>
      <c r="F12" s="1376"/>
    </row>
    <row r="13" spans="1:6">
      <c r="A13" s="1412" t="s">
        <v>119</v>
      </c>
      <c r="B13" s="1375"/>
      <c r="C13" s="1375"/>
      <c r="D13" s="1375"/>
      <c r="E13" s="1375"/>
      <c r="F13" s="1376"/>
    </row>
    <row r="14" spans="1:6">
      <c r="A14" s="1412"/>
      <c r="B14" s="1375"/>
      <c r="C14" s="1375"/>
      <c r="D14" s="1375"/>
      <c r="E14" s="1375"/>
      <c r="F14" s="1376"/>
    </row>
    <row r="15" spans="1:6">
      <c r="A15" s="1412" t="s">
        <v>1726</v>
      </c>
      <c r="B15" s="1375"/>
      <c r="C15" s="1375"/>
      <c r="D15" s="1375"/>
      <c r="E15" s="1375"/>
      <c r="F15" s="1376"/>
    </row>
    <row r="16" spans="1:6">
      <c r="A16" s="1301"/>
      <c r="B16" s="1302"/>
      <c r="C16" s="1302"/>
      <c r="D16" s="1302"/>
      <c r="E16" s="1302"/>
      <c r="F16" s="1053"/>
    </row>
    <row r="17" spans="1:6">
      <c r="A17" s="1405"/>
      <c r="B17" s="1413" t="s">
        <v>3219</v>
      </c>
      <c r="C17" s="1413"/>
      <c r="D17" s="1413"/>
      <c r="E17" s="1413"/>
      <c r="F17" s="1607"/>
    </row>
    <row r="18" spans="1:6">
      <c r="A18" s="1306"/>
      <c r="B18" s="1056"/>
      <c r="C18" s="1384" t="s">
        <v>2285</v>
      </c>
      <c r="D18" s="1384" t="s">
        <v>3220</v>
      </c>
      <c r="E18" s="1384" t="s">
        <v>3220</v>
      </c>
      <c r="F18" s="1605"/>
    </row>
    <row r="19" spans="1:6">
      <c r="A19" s="1306" t="s">
        <v>2263</v>
      </c>
      <c r="B19" s="2666" t="s">
        <v>862</v>
      </c>
      <c r="C19" s="1384" t="s">
        <v>3221</v>
      </c>
      <c r="D19" s="1384" t="s">
        <v>3222</v>
      </c>
      <c r="E19" s="1384" t="s">
        <v>3223</v>
      </c>
      <c r="F19" s="1608"/>
    </row>
    <row r="20" spans="1:6">
      <c r="A20" s="1306" t="s">
        <v>2286</v>
      </c>
      <c r="B20" s="1392" t="s">
        <v>3377</v>
      </c>
      <c r="C20" s="1393" t="s">
        <v>3378</v>
      </c>
      <c r="D20" s="1393" t="s">
        <v>3379</v>
      </c>
      <c r="E20" s="1393" t="s">
        <v>3380</v>
      </c>
      <c r="F20" s="1608"/>
    </row>
    <row r="21" spans="1:6">
      <c r="A21" s="1414">
        <v>1</v>
      </c>
      <c r="B21" s="1415" t="s">
        <v>3224</v>
      </c>
      <c r="C21" s="1404">
        <f>D21+E21+F21</f>
        <v>3137837.6299999994</v>
      </c>
      <c r="D21" s="1897">
        <v>3137837.6299999994</v>
      </c>
      <c r="E21" s="1416"/>
      <c r="F21" s="1608"/>
    </row>
    <row r="22" spans="1:6">
      <c r="A22" s="1318">
        <v>2</v>
      </c>
      <c r="B22" s="1417" t="s">
        <v>3225</v>
      </c>
      <c r="C22" s="1605"/>
      <c r="D22" s="1605"/>
      <c r="E22" s="1605"/>
      <c r="F22" s="1608"/>
    </row>
    <row r="23" spans="1:6">
      <c r="A23" s="1307"/>
      <c r="B23" s="1302" t="s">
        <v>3226</v>
      </c>
      <c r="C23" s="1609"/>
      <c r="D23" s="1609"/>
      <c r="E23" s="1608"/>
      <c r="F23" s="1608"/>
    </row>
    <row r="24" spans="1:6">
      <c r="A24" s="1414">
        <v>3</v>
      </c>
      <c r="B24" s="1415" t="s">
        <v>3227</v>
      </c>
      <c r="C24" s="1401">
        <f>D24+E24+F24</f>
        <v>226865.56999999998</v>
      </c>
      <c r="D24" s="1898">
        <f>232982.99+40.9+1325-7483.32</f>
        <v>226865.56999999998</v>
      </c>
      <c r="E24" s="1608"/>
      <c r="F24" s="1608"/>
    </row>
    <row r="25" spans="1:6">
      <c r="A25" s="1414">
        <v>4</v>
      </c>
      <c r="B25" s="1415" t="s">
        <v>2268</v>
      </c>
      <c r="C25" s="1401">
        <f>F25</f>
        <v>0</v>
      </c>
      <c r="D25" s="1608"/>
      <c r="E25" s="1608"/>
      <c r="F25" s="1608"/>
    </row>
    <row r="26" spans="1:6">
      <c r="A26" s="1414">
        <v>5</v>
      </c>
      <c r="B26" s="1415" t="s">
        <v>2269</v>
      </c>
      <c r="C26" s="1401">
        <f>D26</f>
        <v>0</v>
      </c>
      <c r="D26" s="1401"/>
      <c r="E26" s="1609"/>
      <c r="F26" s="1608"/>
    </row>
    <row r="27" spans="1:6">
      <c r="A27" s="1414">
        <v>6</v>
      </c>
      <c r="B27" s="1415" t="s">
        <v>2270</v>
      </c>
      <c r="C27" s="1401">
        <f>D27+E27+F27</f>
        <v>0</v>
      </c>
      <c r="D27" s="1898"/>
      <c r="E27" s="1419"/>
      <c r="F27" s="1608"/>
    </row>
    <row r="28" spans="1:6">
      <c r="A28" s="1414">
        <v>7</v>
      </c>
      <c r="B28" s="1415" t="s">
        <v>3743</v>
      </c>
      <c r="C28" s="1401">
        <f>D28+E28+F28</f>
        <v>0</v>
      </c>
      <c r="D28" s="1898"/>
      <c r="E28" s="1419"/>
      <c r="F28" s="1608"/>
    </row>
    <row r="29" spans="1:6">
      <c r="A29" s="1414">
        <v>8</v>
      </c>
      <c r="B29" s="1415"/>
      <c r="C29" s="1401">
        <f>D29+E29+F29</f>
        <v>0</v>
      </c>
      <c r="D29" s="1898"/>
      <c r="E29" s="1419"/>
      <c r="F29" s="1608"/>
    </row>
    <row r="30" spans="1:6">
      <c r="A30" s="1318">
        <v>9</v>
      </c>
      <c r="B30" s="1417" t="s">
        <v>3744</v>
      </c>
      <c r="C30" s="1418">
        <f>D30+E30+F30</f>
        <v>226865.56999999998</v>
      </c>
      <c r="D30" s="1418">
        <f>D24+D26+D27+D28+D29</f>
        <v>226865.56999999998</v>
      </c>
      <c r="E30" s="1418">
        <f>E24+E27+E28+E29</f>
        <v>0</v>
      </c>
      <c r="F30" s="1608"/>
    </row>
    <row r="31" spans="1:6">
      <c r="A31" s="1307"/>
      <c r="B31" s="1302" t="s">
        <v>3745</v>
      </c>
      <c r="C31" s="1420"/>
      <c r="D31" s="1420"/>
      <c r="E31" s="1420"/>
      <c r="F31" s="1608"/>
    </row>
    <row r="32" spans="1:6">
      <c r="A32" s="1414">
        <v>10</v>
      </c>
      <c r="B32" s="1415" t="s">
        <v>3746</v>
      </c>
      <c r="C32" s="1609"/>
      <c r="D32" s="1609"/>
      <c r="E32" s="1608"/>
      <c r="F32" s="1608"/>
    </row>
    <row r="33" spans="1:8">
      <c r="A33" s="1414">
        <v>11</v>
      </c>
      <c r="B33" s="1415" t="s">
        <v>3747</v>
      </c>
      <c r="C33" s="1401">
        <f>D33+E33+F33</f>
        <v>-217118.13</v>
      </c>
      <c r="D33" s="1898">
        <v>-217118.13</v>
      </c>
      <c r="E33" s="1419"/>
      <c r="F33" s="1608"/>
    </row>
    <row r="34" spans="1:8">
      <c r="A34" s="1414">
        <v>12</v>
      </c>
      <c r="B34" s="1415" t="s">
        <v>2327</v>
      </c>
      <c r="C34" s="1401">
        <f>D34+E34+F34</f>
        <v>0</v>
      </c>
      <c r="D34" s="1898"/>
      <c r="E34" s="1419"/>
      <c r="F34" s="1608"/>
    </row>
    <row r="35" spans="1:8">
      <c r="A35" s="1414">
        <v>13</v>
      </c>
      <c r="B35" s="1415" t="s">
        <v>3753</v>
      </c>
      <c r="C35" s="1401">
        <f>D35+E35+F35</f>
        <v>0</v>
      </c>
      <c r="D35" s="1898"/>
      <c r="E35" s="1419"/>
      <c r="F35" s="1608"/>
    </row>
    <row r="36" spans="1:8">
      <c r="A36" s="1318">
        <v>14</v>
      </c>
      <c r="B36" s="1417" t="s">
        <v>2669</v>
      </c>
      <c r="C36" s="1418">
        <f>D36+E36+F36</f>
        <v>-217118.13</v>
      </c>
      <c r="D36" s="1418">
        <f>D33+D34+D35</f>
        <v>-217118.13</v>
      </c>
      <c r="E36" s="1418">
        <f>E33+E34+E35</f>
        <v>0</v>
      </c>
      <c r="F36" s="1608"/>
      <c r="H36" s="1851"/>
    </row>
    <row r="37" spans="1:8">
      <c r="A37" s="1307"/>
      <c r="B37" s="1302" t="s">
        <v>2670</v>
      </c>
      <c r="C37" s="1420"/>
      <c r="D37" s="1420"/>
      <c r="E37" s="1420"/>
      <c r="F37" s="1608"/>
    </row>
    <row r="38" spans="1:8">
      <c r="A38" s="1414">
        <v>15</v>
      </c>
      <c r="B38" s="1415" t="s">
        <v>2671</v>
      </c>
      <c r="C38" s="1401">
        <f>D38+E38+F38</f>
        <v>9430.5299999999988</v>
      </c>
      <c r="D38" s="1898">
        <f>7483.32-1.06+3273.27-1325</f>
        <v>9430.5299999999988</v>
      </c>
      <c r="E38" s="1419"/>
      <c r="F38" s="1608"/>
      <c r="H38" s="2656"/>
    </row>
    <row r="39" spans="1:8">
      <c r="A39" s="1414">
        <v>16</v>
      </c>
      <c r="B39" s="1415"/>
      <c r="C39" s="1401">
        <f>D39+E39+F39</f>
        <v>0</v>
      </c>
      <c r="D39" s="1898"/>
      <c r="E39" s="1419"/>
      <c r="F39" s="1608"/>
    </row>
    <row r="40" spans="1:8">
      <c r="A40" s="1318">
        <v>17</v>
      </c>
      <c r="B40" s="1417" t="s">
        <v>2672</v>
      </c>
      <c r="C40" s="1421">
        <f>D40+E40+F40</f>
        <v>3157015.5999999992</v>
      </c>
      <c r="D40" s="1421">
        <f>D21+D30+D36+D38+D39</f>
        <v>3157015.5999999992</v>
      </c>
      <c r="E40" s="1421">
        <f>E21+E30+E36+E38+E39</f>
        <v>0</v>
      </c>
      <c r="F40" s="1608"/>
      <c r="H40" s="2656"/>
    </row>
    <row r="41" spans="1:8">
      <c r="A41" s="1307"/>
      <c r="B41" s="1302" t="s">
        <v>2673</v>
      </c>
      <c r="C41" s="1420"/>
      <c r="D41" s="1420"/>
      <c r="E41" s="1420"/>
      <c r="F41" s="1608"/>
    </row>
    <row r="42" spans="1:8">
      <c r="A42" s="1414"/>
      <c r="B42" s="1056" t="s">
        <v>3407</v>
      </c>
      <c r="C42" s="1042"/>
      <c r="D42" s="1042"/>
      <c r="E42" s="1368"/>
      <c r="F42" s="1608"/>
      <c r="H42" s="2656"/>
    </row>
    <row r="43" spans="1:8">
      <c r="A43" s="1414">
        <v>18</v>
      </c>
      <c r="B43" s="1415" t="s">
        <v>3408</v>
      </c>
      <c r="C43" s="1404">
        <f t="shared" ref="C43:C48" si="0">D43+E43</f>
        <v>105832.8</v>
      </c>
      <c r="D43" s="1404">
        <v>105832.8</v>
      </c>
      <c r="E43" s="1416" t="s">
        <v>2835</v>
      </c>
      <c r="F43" s="1608"/>
    </row>
    <row r="44" spans="1:8">
      <c r="A44" s="1414">
        <v>19</v>
      </c>
      <c r="B44" s="1415" t="s">
        <v>3409</v>
      </c>
      <c r="C44" s="1404">
        <f t="shared" si="0"/>
        <v>359651.53</v>
      </c>
      <c r="D44" s="1401">
        <v>359651.53</v>
      </c>
      <c r="E44" s="1419"/>
      <c r="F44" s="1608"/>
      <c r="H44" s="2656"/>
    </row>
    <row r="45" spans="1:8">
      <c r="A45" s="1414">
        <v>20</v>
      </c>
      <c r="B45" s="1415" t="s">
        <v>3410</v>
      </c>
      <c r="C45" s="1404">
        <f t="shared" si="0"/>
        <v>266204.94</v>
      </c>
      <c r="D45" s="1401">
        <v>266204.94</v>
      </c>
      <c r="E45" s="1419"/>
      <c r="F45" s="1608"/>
    </row>
    <row r="46" spans="1:8">
      <c r="A46" s="1414">
        <v>21</v>
      </c>
      <c r="B46" s="1415" t="s">
        <v>3411</v>
      </c>
      <c r="C46" s="1404">
        <f t="shared" si="0"/>
        <v>2190683.65</v>
      </c>
      <c r="D46" s="1401">
        <v>2190683.65</v>
      </c>
      <c r="E46" s="1419"/>
      <c r="F46" s="1608"/>
      <c r="H46" s="2656"/>
    </row>
    <row r="47" spans="1:8">
      <c r="A47" s="1414">
        <v>22</v>
      </c>
      <c r="B47" s="1415" t="s">
        <v>3412</v>
      </c>
      <c r="C47" s="1404">
        <f t="shared" si="0"/>
        <v>234642.68</v>
      </c>
      <c r="D47" s="1898">
        <v>234642.68</v>
      </c>
      <c r="E47" s="1419"/>
      <c r="F47" s="1608"/>
    </row>
    <row r="48" spans="1:8" ht="15.75" thickBot="1">
      <c r="A48" s="1422">
        <v>23</v>
      </c>
      <c r="B48" s="1423" t="s">
        <v>3413</v>
      </c>
      <c r="C48" s="1371">
        <f t="shared" si="0"/>
        <v>3157015.6</v>
      </c>
      <c r="D48" s="1424">
        <f>SUM(D43:D47)</f>
        <v>3157015.6</v>
      </c>
      <c r="E48" s="1424">
        <f>SUM(E43:E47)</f>
        <v>0</v>
      </c>
      <c r="F48" s="1606"/>
    </row>
    <row r="49" spans="1:6">
      <c r="A49" s="1056" t="s">
        <v>3309</v>
      </c>
      <c r="B49" s="1056"/>
      <c r="C49" s="1056"/>
      <c r="D49" s="1056"/>
      <c r="E49" s="1056"/>
      <c r="F49" s="1425"/>
    </row>
    <row r="50" spans="1:6">
      <c r="A50" s="1049" t="s">
        <v>3414</v>
      </c>
      <c r="B50" s="1049"/>
      <c r="C50" s="1049"/>
      <c r="D50" s="1049"/>
      <c r="E50" s="1049"/>
      <c r="F50" s="1049"/>
    </row>
    <row r="51" spans="1:6">
      <c r="A51" s="1056"/>
      <c r="B51" s="1056"/>
      <c r="C51" s="1056"/>
      <c r="D51" s="1056"/>
      <c r="E51" s="1056"/>
      <c r="F51" s="1056"/>
    </row>
    <row r="52" spans="1:6">
      <c r="A52" s="1056"/>
      <c r="B52" s="1056"/>
      <c r="C52" s="1056"/>
      <c r="D52" s="1880"/>
      <c r="E52" s="1056"/>
      <c r="F52" s="1056"/>
    </row>
    <row r="53" spans="1:6">
      <c r="A53" s="1056"/>
      <c r="B53" s="1056"/>
      <c r="C53" s="1056"/>
      <c r="D53" s="1056"/>
      <c r="E53" s="1056"/>
      <c r="F53" s="1056"/>
    </row>
    <row r="54" spans="1:6">
      <c r="A54" s="1056"/>
      <c r="B54" s="1056"/>
      <c r="C54" s="1056"/>
      <c r="D54" s="1056"/>
      <c r="E54" s="1056"/>
      <c r="F54" s="1056"/>
    </row>
    <row r="55" spans="1:6">
      <c r="A55" s="1056"/>
      <c r="B55" s="1056"/>
      <c r="C55" s="1056"/>
      <c r="D55" s="1056"/>
      <c r="E55" s="1056"/>
      <c r="F55" s="1056"/>
    </row>
    <row r="56" spans="1:6">
      <c r="A56" s="1056"/>
      <c r="B56" s="1056"/>
      <c r="C56" s="1056"/>
      <c r="D56" s="1056"/>
      <c r="E56" s="1056"/>
      <c r="F56" s="1056"/>
    </row>
    <row r="57" spans="1:6">
      <c r="A57" s="1056"/>
      <c r="B57" s="1056"/>
      <c r="C57" s="1056"/>
      <c r="D57" s="1056"/>
      <c r="E57" s="1056"/>
      <c r="F57" s="1056"/>
    </row>
    <row r="58" spans="1:6">
      <c r="A58" s="1056"/>
      <c r="B58" s="1056"/>
      <c r="C58" s="1056"/>
      <c r="D58" s="1056"/>
      <c r="E58" s="1056"/>
      <c r="F58" s="1056"/>
    </row>
    <row r="59" spans="1:6">
      <c r="A59" s="1056"/>
      <c r="B59" s="1056"/>
      <c r="C59" s="1056"/>
      <c r="D59" s="1056"/>
      <c r="E59" s="1056"/>
      <c r="F59" s="1056"/>
    </row>
    <row r="60" spans="1:6">
      <c r="A60" s="1056"/>
      <c r="B60" s="1056"/>
      <c r="C60" s="1056"/>
      <c r="D60" s="1056"/>
      <c r="E60" s="1056"/>
      <c r="F60" s="1056"/>
    </row>
    <row r="61" spans="1:6">
      <c r="A61" s="1056"/>
      <c r="B61" s="1056"/>
      <c r="C61" s="1056"/>
      <c r="D61" s="1056"/>
      <c r="E61" s="1056"/>
      <c r="F61" s="1056"/>
    </row>
    <row r="62" spans="1:6">
      <c r="A62" s="1056"/>
      <c r="B62" s="1056"/>
      <c r="C62" s="1056"/>
      <c r="D62" s="1056"/>
      <c r="E62" s="1056"/>
      <c r="F62" s="1056"/>
    </row>
    <row r="63" spans="1:6">
      <c r="A63" s="1056"/>
      <c r="B63" s="1056"/>
      <c r="C63" s="1056"/>
      <c r="D63" s="1056"/>
      <c r="E63" s="1056"/>
      <c r="F63" s="1056"/>
    </row>
    <row r="64" spans="1:6">
      <c r="A64" s="1056"/>
      <c r="B64" s="1056"/>
      <c r="C64" s="1056"/>
      <c r="D64" s="1056"/>
      <c r="E64" s="1056"/>
      <c r="F64" s="1056"/>
    </row>
    <row r="65" spans="1:6">
      <c r="A65" s="1056"/>
      <c r="B65" s="1056"/>
      <c r="C65" s="1056"/>
      <c r="D65" s="1056"/>
      <c r="E65" s="1056"/>
      <c r="F65" s="1056"/>
    </row>
    <row r="66" spans="1:6">
      <c r="A66" s="1056"/>
      <c r="B66" s="1056"/>
      <c r="C66" s="1056"/>
      <c r="D66" s="1056"/>
      <c r="E66" s="1056"/>
      <c r="F66" s="1056"/>
    </row>
    <row r="67" spans="1:6">
      <c r="A67" s="1056"/>
      <c r="B67" s="1056"/>
      <c r="C67" s="1056"/>
      <c r="D67" s="1056"/>
      <c r="E67" s="1056"/>
      <c r="F67" s="1056"/>
    </row>
    <row r="68" spans="1:6">
      <c r="A68" s="1056"/>
      <c r="B68" s="1056"/>
      <c r="C68" s="1056"/>
      <c r="D68" s="1056"/>
      <c r="E68" s="1056"/>
      <c r="F68" s="1056"/>
    </row>
    <row r="69" spans="1:6">
      <c r="A69" s="1056"/>
      <c r="B69" s="1056"/>
      <c r="C69" s="1056"/>
      <c r="D69" s="1056"/>
      <c r="E69" s="1056"/>
      <c r="F69" s="1056"/>
    </row>
    <row r="70" spans="1:6">
      <c r="A70" s="1056"/>
      <c r="B70" s="1056"/>
      <c r="C70" s="1042"/>
      <c r="D70" s="1042"/>
      <c r="E70" s="1042"/>
      <c r="F70" s="1056"/>
    </row>
    <row r="71" spans="1:6">
      <c r="A71" s="1056"/>
      <c r="B71" s="1056"/>
      <c r="C71" s="1042"/>
      <c r="D71" s="1042"/>
      <c r="E71" s="1042"/>
      <c r="F71" s="1056"/>
    </row>
    <row r="72" spans="1:6">
      <c r="A72" s="1056"/>
      <c r="B72" s="1056"/>
      <c r="C72" s="1042"/>
      <c r="D72" s="1042"/>
      <c r="E72" s="1042"/>
      <c r="F72" s="1056"/>
    </row>
    <row r="73" spans="1:6">
      <c r="A73" s="1056"/>
      <c r="B73" s="1056"/>
      <c r="C73" s="1042"/>
      <c r="D73" s="1042"/>
      <c r="E73" s="1042"/>
      <c r="F73" s="1056"/>
    </row>
    <row r="74" spans="1:6">
      <c r="A74" s="1056"/>
      <c r="B74" s="1056"/>
      <c r="C74" s="1042"/>
      <c r="D74" s="1042"/>
      <c r="E74" s="1042"/>
      <c r="F74" s="1056"/>
    </row>
    <row r="75" spans="1:6">
      <c r="A75" s="1056"/>
      <c r="B75" s="1056"/>
      <c r="C75" s="1042"/>
      <c r="D75" s="1042"/>
      <c r="E75" s="1042"/>
      <c r="F75" s="1056"/>
    </row>
    <row r="76" spans="1:6">
      <c r="A76" s="1056"/>
      <c r="B76" s="1056"/>
      <c r="C76" s="1042"/>
      <c r="D76" s="1042"/>
      <c r="E76" s="1042"/>
      <c r="F76" s="1056"/>
    </row>
    <row r="77" spans="1:6">
      <c r="A77" s="1056"/>
      <c r="B77" s="1056"/>
      <c r="C77" s="1042"/>
      <c r="D77" s="1042"/>
      <c r="E77" s="1042"/>
      <c r="F77" s="1056"/>
    </row>
    <row r="78" spans="1:6">
      <c r="A78" s="1056"/>
      <c r="B78" s="1056"/>
      <c r="C78" s="1042"/>
      <c r="D78" s="1042"/>
      <c r="E78" s="1042"/>
      <c r="F78" s="1056"/>
    </row>
    <row r="79" spans="1:6">
      <c r="A79" s="1056"/>
      <c r="B79" s="1056"/>
      <c r="C79" s="1042"/>
      <c r="D79" s="1042"/>
      <c r="E79" s="1042"/>
      <c r="F79" s="1056"/>
    </row>
    <row r="80" spans="1:6">
      <c r="A80" s="1056"/>
      <c r="B80" s="1056"/>
      <c r="C80" s="1042"/>
      <c r="D80" s="1042"/>
      <c r="E80" s="1042"/>
      <c r="F80" s="1056"/>
    </row>
    <row r="81" spans="1:6">
      <c r="A81" s="1056"/>
      <c r="B81" s="1056"/>
      <c r="C81" s="1042"/>
      <c r="D81" s="1042"/>
      <c r="E81" s="1042"/>
      <c r="F81" s="1056"/>
    </row>
    <row r="82" spans="1:6">
      <c r="A82" s="1056"/>
      <c r="B82" s="1056"/>
      <c r="C82" s="1042"/>
      <c r="D82" s="1042"/>
      <c r="E82" s="1042"/>
      <c r="F82" s="1056"/>
    </row>
    <row r="83" spans="1:6">
      <c r="A83" s="1056"/>
      <c r="B83" s="1056"/>
      <c r="C83" s="1042"/>
      <c r="D83" s="1042"/>
      <c r="E83" s="1042"/>
      <c r="F83" s="1056"/>
    </row>
    <row r="84" spans="1:6">
      <c r="A84" s="1056"/>
      <c r="B84" s="1056"/>
      <c r="C84" s="1042"/>
      <c r="D84" s="1042"/>
      <c r="E84" s="1042"/>
      <c r="F84" s="1056"/>
    </row>
    <row r="85" spans="1:6">
      <c r="A85" s="1056"/>
      <c r="B85" s="1056"/>
      <c r="C85" s="1042"/>
      <c r="D85" s="1042"/>
      <c r="E85" s="1042"/>
      <c r="F85" s="1056"/>
    </row>
    <row r="86" spans="1:6">
      <c r="A86" s="1056"/>
      <c r="B86" s="1056"/>
      <c r="C86" s="1042"/>
      <c r="D86" s="1042"/>
      <c r="E86" s="1042"/>
      <c r="F86" s="1056"/>
    </row>
    <row r="87" spans="1:6">
      <c r="A87" s="1056"/>
      <c r="B87" s="1056"/>
      <c r="C87" s="1042"/>
      <c r="D87" s="1042"/>
      <c r="E87" s="1042"/>
      <c r="F87" s="1056"/>
    </row>
    <row r="88" spans="1:6">
      <c r="A88" s="1056"/>
      <c r="B88" s="1056"/>
      <c r="C88" s="1042"/>
      <c r="D88" s="1042"/>
      <c r="E88" s="1042"/>
      <c r="F88" s="1056"/>
    </row>
    <row r="89" spans="1:6">
      <c r="A89" s="1056"/>
      <c r="B89" s="1056"/>
      <c r="C89" s="1042"/>
      <c r="D89" s="1042"/>
      <c r="E89" s="1042"/>
      <c r="F89" s="1056"/>
    </row>
    <row r="90" spans="1:6">
      <c r="A90" s="1056"/>
      <c r="B90" s="1056"/>
      <c r="C90" s="1042"/>
      <c r="D90" s="1042"/>
      <c r="E90" s="1042"/>
      <c r="F90" s="1056"/>
    </row>
    <row r="91" spans="1:6">
      <c r="A91" s="1056"/>
      <c r="B91" s="1056"/>
      <c r="C91" s="1042"/>
      <c r="D91" s="1042"/>
      <c r="E91" s="1042"/>
      <c r="F91" s="1056"/>
    </row>
    <row r="92" spans="1:6">
      <c r="A92" s="1056"/>
      <c r="B92" s="1056"/>
      <c r="C92" s="1042"/>
      <c r="D92" s="1042"/>
      <c r="E92" s="1042"/>
      <c r="F92" s="1056"/>
    </row>
    <row r="93" spans="1:6">
      <c r="A93" s="1056"/>
      <c r="B93" s="1056"/>
      <c r="C93" s="1042"/>
      <c r="D93" s="1042"/>
      <c r="E93" s="1042"/>
      <c r="F93" s="1056"/>
    </row>
    <row r="94" spans="1:6">
      <c r="A94" s="1056"/>
      <c r="B94" s="1056"/>
      <c r="C94" s="1042"/>
      <c r="D94" s="1042"/>
      <c r="E94" s="1042"/>
      <c r="F94" s="1056"/>
    </row>
    <row r="95" spans="1:6">
      <c r="A95" s="1056"/>
      <c r="B95" s="1056"/>
      <c r="C95" s="1042"/>
      <c r="D95" s="1042"/>
      <c r="E95" s="1042"/>
      <c r="F95" s="1056"/>
    </row>
    <row r="96" spans="1:6">
      <c r="A96" s="1056"/>
      <c r="B96" s="1056"/>
      <c r="C96" s="1042"/>
      <c r="D96" s="1042"/>
      <c r="E96" s="1042"/>
      <c r="F96" s="1056"/>
    </row>
    <row r="97" spans="1:6">
      <c r="A97" s="1056"/>
      <c r="B97" s="1056"/>
      <c r="C97" s="1042"/>
      <c r="D97" s="1042"/>
      <c r="E97" s="1042"/>
      <c r="F97" s="1056"/>
    </row>
    <row r="98" spans="1:6">
      <c r="A98" s="1056"/>
      <c r="B98" s="1056"/>
      <c r="C98" s="1056"/>
      <c r="D98" s="1056"/>
      <c r="E98" s="1056"/>
      <c r="F98" s="1056"/>
    </row>
    <row r="99" spans="1:6">
      <c r="A99" s="1056"/>
      <c r="B99" s="1056"/>
      <c r="C99" s="1042"/>
      <c r="D99" s="1042"/>
      <c r="E99" s="1042"/>
      <c r="F99" s="1056"/>
    </row>
    <row r="100" spans="1:6">
      <c r="A100" s="1056"/>
      <c r="B100" s="1056"/>
      <c r="C100" s="1042"/>
      <c r="D100" s="1042"/>
      <c r="E100" s="1042"/>
      <c r="F100" s="1056"/>
    </row>
    <row r="101" spans="1:6">
      <c r="A101" s="1056"/>
      <c r="B101" s="1056"/>
      <c r="C101" s="1042"/>
      <c r="D101" s="1042"/>
      <c r="E101" s="1042"/>
      <c r="F101" s="1056"/>
    </row>
    <row r="102" spans="1:6">
      <c r="A102" s="1056"/>
      <c r="B102" s="1056"/>
      <c r="C102" s="1042"/>
      <c r="D102" s="1042"/>
      <c r="E102" s="1042"/>
      <c r="F102" s="1056"/>
    </row>
    <row r="103" spans="1:6">
      <c r="A103" s="1056"/>
      <c r="B103" s="1056"/>
      <c r="C103" s="1042"/>
      <c r="D103" s="1042"/>
      <c r="E103" s="1042"/>
      <c r="F103" s="1056"/>
    </row>
    <row r="104" spans="1:6">
      <c r="A104" s="1056"/>
      <c r="B104" s="1056"/>
      <c r="C104" s="1042"/>
      <c r="D104" s="1042"/>
      <c r="E104" s="1042"/>
      <c r="F104" s="1056"/>
    </row>
    <row r="105" spans="1:6">
      <c r="A105" s="1056"/>
      <c r="B105" s="1056"/>
      <c r="C105" s="1042"/>
      <c r="D105" s="1042"/>
      <c r="E105" s="1042"/>
      <c r="F105" s="1056"/>
    </row>
    <row r="106" spans="1:6">
      <c r="A106" s="1056"/>
      <c r="B106" s="1056"/>
      <c r="C106" s="1042"/>
      <c r="D106" s="1042"/>
      <c r="E106" s="1042"/>
      <c r="F106" s="1056"/>
    </row>
    <row r="107" spans="1:6">
      <c r="A107" s="1056"/>
      <c r="B107" s="1056"/>
      <c r="C107" s="1042"/>
      <c r="D107" s="1042"/>
      <c r="E107" s="1042"/>
      <c r="F107" s="1056"/>
    </row>
    <row r="108" spans="1:6">
      <c r="A108" s="1056"/>
      <c r="B108" s="1056"/>
      <c r="C108" s="1042"/>
      <c r="D108" s="1042"/>
      <c r="E108" s="1042"/>
      <c r="F108" s="1056"/>
    </row>
    <row r="109" spans="1:6">
      <c r="A109" s="1056"/>
      <c r="B109" s="1056"/>
      <c r="C109" s="1042"/>
      <c r="D109" s="1042"/>
      <c r="E109" s="1042"/>
      <c r="F109" s="1056"/>
    </row>
    <row r="110" spans="1:6">
      <c r="A110" s="1056"/>
      <c r="B110" s="1056"/>
      <c r="C110" s="1042"/>
      <c r="D110" s="1042"/>
      <c r="E110" s="1042"/>
      <c r="F110" s="1056"/>
    </row>
    <row r="111" spans="1:6">
      <c r="A111" s="1056"/>
      <c r="B111" s="1056"/>
      <c r="C111" s="1042"/>
      <c r="D111" s="1042"/>
      <c r="E111" s="1042"/>
      <c r="F111" s="1056"/>
    </row>
    <row r="112" spans="1:6">
      <c r="A112" s="1056"/>
      <c r="B112" s="1056"/>
      <c r="C112" s="1042"/>
      <c r="D112" s="1042"/>
      <c r="E112" s="1042"/>
      <c r="F112" s="1056"/>
    </row>
    <row r="113" spans="1:6">
      <c r="A113" s="1056"/>
      <c r="B113" s="1056"/>
      <c r="C113" s="1042"/>
      <c r="D113" s="1042"/>
      <c r="E113" s="1042"/>
      <c r="F113" s="1056"/>
    </row>
    <row r="114" spans="1:6">
      <c r="A114" s="1056"/>
      <c r="B114" s="1056"/>
      <c r="C114" s="1056"/>
      <c r="D114" s="1042"/>
      <c r="E114" s="1042"/>
      <c r="F114" s="1056"/>
    </row>
    <row r="115" spans="1:6">
      <c r="A115" s="1056"/>
      <c r="B115" s="1056"/>
      <c r="C115" s="1042"/>
      <c r="D115" s="1042"/>
      <c r="E115" s="1042"/>
      <c r="F115" s="1042"/>
    </row>
    <row r="116" spans="1:6">
      <c r="A116" s="1056"/>
      <c r="B116" s="1056"/>
      <c r="C116" s="1056"/>
      <c r="D116" s="1042"/>
      <c r="E116" s="1042"/>
      <c r="F116" s="1056"/>
    </row>
    <row r="117" spans="1:6">
      <c r="A117" s="1056"/>
      <c r="B117" s="1056"/>
      <c r="C117" s="1056"/>
      <c r="D117" s="1056"/>
      <c r="E117" s="1056"/>
      <c r="F117" s="1056"/>
    </row>
    <row r="118" spans="1:6">
      <c r="A118" s="1056"/>
      <c r="B118" s="1056"/>
      <c r="C118" s="1056"/>
      <c r="D118" s="1056"/>
      <c r="E118" s="1056"/>
      <c r="F118" s="1056"/>
    </row>
    <row r="119" spans="1:6">
      <c r="A119" s="1056"/>
      <c r="B119" s="1056"/>
      <c r="C119" s="1056"/>
      <c r="D119" s="1056"/>
      <c r="E119" s="1056"/>
      <c r="F119" s="1056"/>
    </row>
    <row r="120" spans="1:6">
      <c r="A120" s="1056"/>
      <c r="B120" s="1056"/>
      <c r="C120" s="1056"/>
      <c r="D120" s="1056"/>
      <c r="E120" s="1056"/>
      <c r="F120" s="1056"/>
    </row>
    <row r="121" spans="1:6">
      <c r="A121" s="1056"/>
      <c r="B121" s="1056"/>
      <c r="C121" s="1056"/>
      <c r="D121" s="1056"/>
      <c r="E121" s="1056"/>
      <c r="F121" s="1056"/>
    </row>
    <row r="122" spans="1:6">
      <c r="A122" s="1056"/>
      <c r="B122" s="1056"/>
      <c r="C122" s="1056"/>
      <c r="D122" s="1056"/>
      <c r="E122" s="1056"/>
      <c r="F122" s="1056"/>
    </row>
    <row r="123" spans="1:6">
      <c r="A123" s="1056"/>
      <c r="B123" s="1056"/>
      <c r="C123" s="1056"/>
      <c r="D123" s="1056"/>
      <c r="E123" s="1056"/>
      <c r="F123" s="1056"/>
    </row>
    <row r="124" spans="1:6">
      <c r="A124" s="1056"/>
      <c r="B124" s="1056"/>
      <c r="C124" s="1056"/>
      <c r="D124" s="1056"/>
      <c r="E124" s="1056"/>
      <c r="F124" s="1056"/>
    </row>
    <row r="125" spans="1:6">
      <c r="A125" s="1056"/>
      <c r="B125" s="1056"/>
      <c r="C125" s="1056"/>
      <c r="D125" s="1056"/>
      <c r="E125" s="1056"/>
      <c r="F125" s="1056"/>
    </row>
    <row r="126" spans="1:6">
      <c r="A126" s="1056"/>
      <c r="B126" s="1056"/>
      <c r="C126" s="1056"/>
      <c r="D126" s="1056"/>
      <c r="E126" s="1056"/>
      <c r="F126" s="1056"/>
    </row>
    <row r="127" spans="1:6">
      <c r="A127" s="1056"/>
      <c r="B127" s="1056"/>
      <c r="C127" s="1056"/>
      <c r="D127" s="1056"/>
      <c r="E127" s="1056"/>
      <c r="F127" s="1056"/>
    </row>
    <row r="128" spans="1:6">
      <c r="A128" s="1056"/>
      <c r="B128" s="1056"/>
      <c r="C128" s="1056"/>
      <c r="D128" s="1056"/>
      <c r="E128" s="1056"/>
      <c r="F128" s="1056"/>
    </row>
    <row r="129" spans="1:6">
      <c r="A129" s="1056"/>
      <c r="B129" s="1056"/>
      <c r="C129" s="1056"/>
      <c r="D129" s="1056"/>
      <c r="E129" s="1056"/>
      <c r="F129" s="1056"/>
    </row>
    <row r="130" spans="1:6">
      <c r="A130" s="1056"/>
      <c r="B130" s="1056"/>
      <c r="C130" s="1056"/>
      <c r="D130" s="1056"/>
      <c r="E130" s="1056"/>
      <c r="F130" s="1056"/>
    </row>
    <row r="131" spans="1:6">
      <c r="A131" s="1056"/>
      <c r="B131" s="1056"/>
      <c r="C131" s="1056"/>
      <c r="D131" s="1056"/>
      <c r="E131" s="1056"/>
      <c r="F131" s="1056"/>
    </row>
    <row r="132" spans="1:6">
      <c r="A132" s="1056"/>
      <c r="B132" s="1056"/>
      <c r="C132" s="1056"/>
      <c r="D132" s="1056"/>
      <c r="E132" s="1056"/>
      <c r="F132" s="1056"/>
    </row>
    <row r="133" spans="1:6">
      <c r="A133" s="1056"/>
      <c r="B133" s="1056"/>
      <c r="C133" s="1056"/>
      <c r="D133" s="1056"/>
      <c r="E133" s="1056"/>
      <c r="F133" s="1056"/>
    </row>
    <row r="134" spans="1:6">
      <c r="A134" s="1056"/>
      <c r="B134" s="1056"/>
      <c r="C134" s="1056"/>
      <c r="D134" s="1056"/>
      <c r="E134" s="1056"/>
      <c r="F134" s="1056"/>
    </row>
    <row r="135" spans="1:6">
      <c r="A135" s="1056"/>
      <c r="B135" s="1056"/>
      <c r="C135" s="1056"/>
      <c r="D135" s="1056"/>
      <c r="E135" s="1056"/>
      <c r="F135" s="1056"/>
    </row>
    <row r="136" spans="1:6">
      <c r="A136" s="1056"/>
      <c r="B136" s="1056"/>
      <c r="C136" s="1056"/>
      <c r="D136" s="1056"/>
      <c r="E136" s="1056"/>
      <c r="F136" s="1056"/>
    </row>
    <row r="137" spans="1:6">
      <c r="A137" s="1056"/>
      <c r="B137" s="1056"/>
      <c r="C137" s="1056"/>
      <c r="D137" s="1056"/>
      <c r="E137" s="1056"/>
      <c r="F137" s="1056"/>
    </row>
    <row r="138" spans="1:6">
      <c r="A138" s="1056"/>
      <c r="B138" s="1056"/>
      <c r="C138" s="1056"/>
      <c r="D138" s="1056"/>
      <c r="E138" s="1056"/>
      <c r="F138" s="1056"/>
    </row>
    <row r="139" spans="1:6">
      <c r="A139" s="1056"/>
      <c r="B139" s="1056"/>
      <c r="C139" s="1056"/>
      <c r="D139" s="1056"/>
      <c r="E139" s="1056"/>
      <c r="F139" s="1056"/>
    </row>
    <row r="140" spans="1:6">
      <c r="A140" s="1056"/>
      <c r="B140" s="1056"/>
      <c r="C140" s="1056"/>
      <c r="D140" s="1056"/>
      <c r="E140" s="1056"/>
      <c r="F140" s="1056"/>
    </row>
    <row r="141" spans="1:6">
      <c r="A141" s="1056"/>
      <c r="B141" s="1056"/>
      <c r="C141" s="1056"/>
      <c r="D141" s="1056"/>
      <c r="E141" s="1056"/>
      <c r="F141" s="1056"/>
    </row>
    <row r="142" spans="1:6">
      <c r="A142" s="1056"/>
      <c r="B142" s="1056"/>
      <c r="C142" s="1056"/>
      <c r="D142" s="1056"/>
      <c r="E142" s="1056"/>
      <c r="F142" s="1056"/>
    </row>
    <row r="143" spans="1:6">
      <c r="A143" s="1056"/>
      <c r="B143" s="1056"/>
      <c r="C143" s="1056"/>
      <c r="D143" s="1056"/>
      <c r="E143" s="1056"/>
      <c r="F143" s="1056"/>
    </row>
    <row r="144" spans="1:6">
      <c r="A144" s="1056"/>
      <c r="B144" s="1056"/>
      <c r="C144" s="1056"/>
      <c r="D144" s="1056"/>
      <c r="E144" s="1056"/>
      <c r="F144" s="1056"/>
    </row>
    <row r="145" spans="1:6">
      <c r="A145" s="1056"/>
      <c r="B145" s="1056"/>
      <c r="C145" s="1056"/>
      <c r="D145" s="1056"/>
      <c r="E145" s="1056"/>
      <c r="F145" s="1056"/>
    </row>
    <row r="146" spans="1:6">
      <c r="A146" s="1067"/>
      <c r="B146" s="1067"/>
      <c r="C146" s="1067"/>
      <c r="D146" s="1067"/>
      <c r="E146" s="1067"/>
      <c r="F146" s="1067"/>
    </row>
    <row r="147" spans="1:6">
      <c r="A147" s="1067"/>
      <c r="B147" s="1067"/>
      <c r="C147" s="1067"/>
      <c r="D147" s="1067"/>
      <c r="E147" s="1067"/>
      <c r="F147" s="1067"/>
    </row>
    <row r="148" spans="1:6">
      <c r="A148" s="1067"/>
      <c r="B148" s="1067"/>
      <c r="C148" s="1067"/>
      <c r="D148" s="1067"/>
      <c r="E148" s="1067"/>
      <c r="F148" s="1067"/>
    </row>
    <row r="149" spans="1:6">
      <c r="A149" s="1067"/>
      <c r="B149" s="1067"/>
      <c r="C149" s="1067"/>
      <c r="D149" s="1067"/>
      <c r="E149" s="1067"/>
      <c r="F149" s="1067"/>
    </row>
    <row r="150" spans="1:6">
      <c r="A150" s="1067"/>
      <c r="B150" s="1067"/>
      <c r="C150" s="1067"/>
      <c r="D150" s="1067"/>
      <c r="E150" s="1067"/>
      <c r="F150" s="1067"/>
    </row>
    <row r="151" spans="1:6">
      <c r="A151" s="1067"/>
      <c r="B151" s="1067"/>
      <c r="C151" s="1067"/>
      <c r="D151" s="1067"/>
      <c r="E151" s="1067"/>
      <c r="F151" s="1067"/>
    </row>
    <row r="152" spans="1:6">
      <c r="A152" s="1067"/>
      <c r="B152" s="1067"/>
      <c r="C152" s="1067"/>
      <c r="D152" s="1067"/>
      <c r="E152" s="1067"/>
      <c r="F152" s="1067"/>
    </row>
    <row r="153" spans="1:6">
      <c r="A153" s="1067"/>
      <c r="B153" s="1067"/>
      <c r="C153" s="1067"/>
      <c r="D153" s="1067"/>
      <c r="E153" s="1067"/>
      <c r="F153" s="1067"/>
    </row>
    <row r="154" spans="1:6">
      <c r="A154" s="1067"/>
      <c r="B154" s="1067"/>
      <c r="C154" s="1067"/>
      <c r="D154" s="1067"/>
      <c r="E154" s="1067"/>
      <c r="F154" s="1067"/>
    </row>
    <row r="155" spans="1:6">
      <c r="A155" s="1067"/>
      <c r="B155" s="1067"/>
      <c r="C155" s="1067"/>
      <c r="D155" s="1067"/>
      <c r="E155" s="1067"/>
      <c r="F155" s="1067"/>
    </row>
    <row r="156" spans="1:6">
      <c r="A156" s="1067"/>
      <c r="B156" s="1067"/>
      <c r="C156" s="1067"/>
      <c r="D156" s="1067"/>
      <c r="E156" s="1067"/>
      <c r="F156" s="1067"/>
    </row>
    <row r="157" spans="1:6">
      <c r="A157" s="1067"/>
      <c r="B157" s="1067"/>
      <c r="C157" s="1067"/>
      <c r="D157" s="1067"/>
      <c r="E157" s="1067"/>
      <c r="F157" s="1067"/>
    </row>
    <row r="158" spans="1:6">
      <c r="A158" s="1067"/>
      <c r="B158" s="1067"/>
      <c r="C158" s="1067"/>
      <c r="D158" s="1067"/>
      <c r="E158" s="1067"/>
      <c r="F158" s="1067"/>
    </row>
    <row r="159" spans="1:6">
      <c r="A159" s="1067"/>
      <c r="B159" s="1067"/>
      <c r="C159" s="1067"/>
      <c r="D159" s="1067"/>
      <c r="E159" s="1067"/>
      <c r="F159" s="1067"/>
    </row>
    <row r="160" spans="1:6">
      <c r="A160" s="1067"/>
      <c r="B160" s="1067"/>
      <c r="C160" s="1067"/>
      <c r="D160" s="1067"/>
      <c r="E160" s="1067"/>
      <c r="F160" s="1067"/>
    </row>
    <row r="161" spans="1:6">
      <c r="A161" s="1067"/>
      <c r="B161" s="1067"/>
      <c r="C161" s="1067"/>
      <c r="D161" s="1067"/>
      <c r="E161" s="1067"/>
      <c r="F161" s="1067"/>
    </row>
    <row r="162" spans="1:6">
      <c r="A162" s="1067"/>
      <c r="B162" s="1067"/>
      <c r="C162" s="1067"/>
      <c r="D162" s="1067"/>
      <c r="E162" s="1067"/>
      <c r="F162" s="1067"/>
    </row>
    <row r="163" spans="1:6">
      <c r="A163" s="1067"/>
      <c r="B163" s="1067"/>
      <c r="C163" s="1067"/>
      <c r="D163" s="1067"/>
      <c r="E163" s="1067"/>
      <c r="F163" s="1067"/>
    </row>
    <row r="164" spans="1:6">
      <c r="A164" s="1067"/>
      <c r="B164" s="1067"/>
      <c r="C164" s="1067"/>
      <c r="D164" s="1067"/>
      <c r="E164" s="1067"/>
      <c r="F164" s="1067"/>
    </row>
    <row r="165" spans="1:6">
      <c r="A165" s="1067"/>
      <c r="B165" s="1067"/>
      <c r="C165" s="1067"/>
      <c r="D165" s="1067"/>
      <c r="E165" s="1067"/>
      <c r="F165" s="1067"/>
    </row>
    <row r="166" spans="1:6">
      <c r="A166" s="1067"/>
      <c r="B166" s="1067"/>
      <c r="C166" s="1067"/>
      <c r="D166" s="1067"/>
      <c r="E166" s="1067"/>
      <c r="F166" s="1067"/>
    </row>
    <row r="167" spans="1:6">
      <c r="A167" s="1067"/>
      <c r="B167" s="1067"/>
      <c r="C167" s="1067"/>
      <c r="D167" s="1067"/>
      <c r="E167" s="1067"/>
      <c r="F167" s="1067"/>
    </row>
    <row r="168" spans="1:6">
      <c r="A168" s="1067"/>
      <c r="B168" s="1067"/>
      <c r="C168" s="1067"/>
      <c r="D168" s="1067"/>
      <c r="E168" s="1067"/>
      <c r="F168" s="1067"/>
    </row>
    <row r="169" spans="1:6">
      <c r="A169" s="1067"/>
      <c r="B169" s="1067"/>
      <c r="C169" s="1067"/>
      <c r="D169" s="1067"/>
      <c r="E169" s="1067"/>
      <c r="F169" s="1067"/>
    </row>
    <row r="170" spans="1:6">
      <c r="A170" s="1067"/>
      <c r="B170" s="1067"/>
      <c r="C170" s="1067"/>
      <c r="D170" s="1067"/>
      <c r="E170" s="1067"/>
      <c r="F170" s="1067"/>
    </row>
    <row r="171" spans="1:6">
      <c r="A171" s="1067"/>
      <c r="B171" s="1067"/>
      <c r="C171" s="1067"/>
      <c r="D171" s="1067"/>
      <c r="E171" s="1067"/>
      <c r="F171" s="1067"/>
    </row>
    <row r="172" spans="1:6">
      <c r="A172" s="1067"/>
      <c r="B172" s="1067"/>
      <c r="C172" s="1067"/>
      <c r="D172" s="1067"/>
      <c r="E172" s="1067"/>
      <c r="F172" s="1067"/>
    </row>
    <row r="173" spans="1:6">
      <c r="A173" s="1067"/>
      <c r="B173" s="1067"/>
      <c r="C173" s="1067"/>
      <c r="D173" s="1067"/>
      <c r="E173" s="1067"/>
      <c r="F173" s="1067"/>
    </row>
    <row r="174" spans="1:6">
      <c r="A174" s="1067"/>
      <c r="B174" s="1067"/>
      <c r="C174" s="1067"/>
      <c r="D174" s="1067"/>
      <c r="E174" s="1067"/>
      <c r="F174" s="1067"/>
    </row>
    <row r="175" spans="1:6">
      <c r="A175" s="1067"/>
      <c r="B175" s="1067"/>
      <c r="C175" s="1067"/>
      <c r="D175" s="1067"/>
      <c r="E175" s="1067"/>
      <c r="F175" s="1067"/>
    </row>
    <row r="176" spans="1:6">
      <c r="A176" s="1067"/>
      <c r="B176" s="1067"/>
      <c r="C176" s="1067"/>
      <c r="D176" s="1067"/>
      <c r="E176" s="1067"/>
      <c r="F176" s="1067"/>
    </row>
    <row r="177" spans="1:6">
      <c r="A177" s="1067"/>
      <c r="B177" s="1067"/>
      <c r="C177" s="1067"/>
      <c r="D177" s="1067"/>
      <c r="E177" s="1067"/>
      <c r="F177" s="1067"/>
    </row>
    <row r="178" spans="1:6">
      <c r="A178" s="1067"/>
      <c r="B178" s="1067"/>
      <c r="C178" s="1067"/>
      <c r="D178" s="1067"/>
      <c r="E178" s="1067"/>
      <c r="F178" s="1067"/>
    </row>
    <row r="179" spans="1:6">
      <c r="A179" s="1067"/>
      <c r="B179" s="1067"/>
      <c r="C179" s="1067"/>
      <c r="D179" s="1067"/>
      <c r="E179" s="1067"/>
      <c r="F179" s="1067"/>
    </row>
    <row r="180" spans="1:6">
      <c r="A180" s="1067"/>
      <c r="B180" s="1067"/>
      <c r="C180" s="1067"/>
      <c r="D180" s="1067"/>
      <c r="E180" s="1067"/>
      <c r="F180" s="1067"/>
    </row>
    <row r="181" spans="1:6">
      <c r="A181" s="1067"/>
      <c r="B181" s="1067"/>
      <c r="C181" s="1067"/>
      <c r="D181" s="1067"/>
      <c r="E181" s="1067"/>
      <c r="F181" s="1067"/>
    </row>
    <row r="182" spans="1:6">
      <c r="A182" s="1067"/>
      <c r="B182" s="1067"/>
      <c r="C182" s="1067"/>
      <c r="D182" s="1067"/>
      <c r="E182" s="1067"/>
      <c r="F182" s="1067"/>
    </row>
    <row r="183" spans="1:6">
      <c r="A183" s="1067"/>
      <c r="B183" s="1067"/>
      <c r="C183" s="1067"/>
      <c r="D183" s="1067"/>
      <c r="E183" s="1067"/>
      <c r="F183" s="1067"/>
    </row>
    <row r="184" spans="1:6">
      <c r="A184" s="1067"/>
      <c r="B184" s="1067"/>
      <c r="C184" s="1067"/>
      <c r="D184" s="1067"/>
      <c r="E184" s="1067"/>
      <c r="F184" s="1067"/>
    </row>
    <row r="185" spans="1:6">
      <c r="A185" s="1067"/>
      <c r="B185" s="1067"/>
      <c r="C185" s="1067"/>
      <c r="D185" s="1067"/>
      <c r="E185" s="1067"/>
      <c r="F185" s="1067"/>
    </row>
    <row r="186" spans="1:6">
      <c r="A186" s="1067"/>
      <c r="B186" s="1067"/>
      <c r="C186" s="1067"/>
      <c r="D186" s="1067"/>
      <c r="E186" s="1067"/>
      <c r="F186" s="1067"/>
    </row>
    <row r="187" spans="1:6">
      <c r="A187" s="1067"/>
      <c r="B187" s="1067"/>
      <c r="C187" s="1067"/>
      <c r="D187" s="1067"/>
      <c r="E187" s="1067"/>
      <c r="F187" s="1067"/>
    </row>
    <row r="188" spans="1:6">
      <c r="A188" s="1067"/>
      <c r="B188" s="1067"/>
      <c r="C188" s="1067"/>
      <c r="D188" s="1067"/>
      <c r="E188" s="1067"/>
      <c r="F188" s="1067"/>
    </row>
    <row r="189" spans="1:6">
      <c r="A189" s="1067"/>
      <c r="B189" s="1067"/>
      <c r="C189" s="1067"/>
      <c r="D189" s="1067"/>
      <c r="E189" s="1067"/>
      <c r="F189" s="1067"/>
    </row>
    <row r="190" spans="1:6">
      <c r="A190" s="1067"/>
      <c r="B190" s="1067"/>
      <c r="C190" s="1067"/>
      <c r="D190" s="1067"/>
      <c r="E190" s="1067"/>
      <c r="F190" s="1067"/>
    </row>
    <row r="191" spans="1:6">
      <c r="A191" s="1067"/>
      <c r="B191" s="1067"/>
      <c r="C191" s="1067"/>
      <c r="D191" s="1067"/>
      <c r="E191" s="1067"/>
      <c r="F191" s="1067"/>
    </row>
    <row r="192" spans="1:6">
      <c r="A192" s="1067"/>
      <c r="B192" s="1067"/>
      <c r="C192" s="1067"/>
      <c r="D192" s="1067"/>
      <c r="E192" s="1067"/>
      <c r="F192" s="1067"/>
    </row>
    <row r="193" spans="1:6">
      <c r="A193" s="1067"/>
      <c r="B193" s="1067"/>
      <c r="C193" s="1067"/>
      <c r="D193" s="1067"/>
      <c r="E193" s="1067"/>
      <c r="F193" s="1067"/>
    </row>
    <row r="194" spans="1:6">
      <c r="A194" s="1067"/>
      <c r="B194" s="1067"/>
      <c r="C194" s="1067"/>
      <c r="D194" s="1067"/>
      <c r="E194" s="1067"/>
      <c r="F194" s="1067"/>
    </row>
    <row r="195" spans="1:6">
      <c r="A195" s="1067"/>
      <c r="B195" s="1067"/>
      <c r="C195" s="1067"/>
      <c r="D195" s="1067"/>
      <c r="E195" s="1067"/>
      <c r="F195" s="1067"/>
    </row>
    <row r="196" spans="1:6">
      <c r="A196" s="1067"/>
      <c r="B196" s="1067"/>
      <c r="C196" s="1067"/>
      <c r="D196" s="1067"/>
      <c r="E196" s="1067"/>
      <c r="F196" s="1067"/>
    </row>
    <row r="197" spans="1:6">
      <c r="A197" s="1067"/>
      <c r="B197" s="1067"/>
      <c r="C197" s="1067"/>
      <c r="D197" s="1067"/>
      <c r="E197" s="1067"/>
      <c r="F197" s="1067"/>
    </row>
    <row r="198" spans="1:6">
      <c r="A198" s="1067"/>
      <c r="B198" s="1067"/>
      <c r="C198" s="1067"/>
      <c r="D198" s="1067"/>
      <c r="E198" s="1067"/>
      <c r="F198" s="1067"/>
    </row>
    <row r="199" spans="1:6">
      <c r="A199" s="1067"/>
      <c r="B199" s="1067"/>
      <c r="C199" s="1067"/>
      <c r="D199" s="1067"/>
      <c r="E199" s="1067"/>
      <c r="F199" s="1067"/>
    </row>
    <row r="200" spans="1:6">
      <c r="A200" s="1067"/>
      <c r="B200" s="1067"/>
      <c r="C200" s="1067"/>
      <c r="D200" s="1067"/>
      <c r="E200" s="1067"/>
      <c r="F200" s="1067"/>
    </row>
    <row r="201" spans="1:6">
      <c r="A201" s="1067"/>
      <c r="B201" s="1067"/>
      <c r="C201" s="1067"/>
      <c r="D201" s="1067"/>
      <c r="E201" s="1067"/>
      <c r="F201" s="1067"/>
    </row>
    <row r="202" spans="1:6">
      <c r="A202" s="1067"/>
      <c r="B202" s="1067"/>
      <c r="C202" s="1067"/>
      <c r="D202" s="1067"/>
      <c r="E202" s="1067"/>
      <c r="F202" s="1067"/>
    </row>
    <row r="203" spans="1:6">
      <c r="A203" s="1067"/>
      <c r="B203" s="1067"/>
      <c r="C203" s="1067"/>
      <c r="D203" s="1067"/>
      <c r="E203" s="1067"/>
      <c r="F203" s="1067"/>
    </row>
    <row r="204" spans="1:6">
      <c r="A204" s="1067"/>
      <c r="B204" s="1067"/>
      <c r="C204" s="1067"/>
      <c r="D204" s="1067"/>
      <c r="E204" s="1067"/>
      <c r="F204" s="1067"/>
    </row>
    <row r="205" spans="1:6">
      <c r="A205" s="1067"/>
      <c r="B205" s="1067"/>
      <c r="C205" s="1067"/>
      <c r="D205" s="1067"/>
      <c r="E205" s="1067"/>
      <c r="F205" s="1067"/>
    </row>
    <row r="206" spans="1:6">
      <c r="A206" s="1067"/>
      <c r="B206" s="1067"/>
      <c r="C206" s="1067"/>
      <c r="D206" s="1067"/>
      <c r="E206" s="1067"/>
      <c r="F206" s="1067"/>
    </row>
    <row r="207" spans="1:6">
      <c r="A207" s="1067"/>
      <c r="B207" s="1067"/>
      <c r="C207" s="1067"/>
      <c r="D207" s="1067"/>
      <c r="E207" s="1067"/>
      <c r="F207" s="1067"/>
    </row>
    <row r="208" spans="1:6">
      <c r="A208" s="1067"/>
      <c r="B208" s="1067"/>
      <c r="C208" s="1067"/>
      <c r="D208" s="1067"/>
      <c r="E208" s="1067"/>
      <c r="F208" s="1067"/>
    </row>
    <row r="209" spans="1:6">
      <c r="A209" s="1067"/>
      <c r="B209" s="1067"/>
      <c r="C209" s="1067"/>
      <c r="D209" s="1067"/>
      <c r="E209" s="1067"/>
      <c r="F209" s="1067"/>
    </row>
    <row r="210" spans="1:6">
      <c r="A210" s="1067"/>
      <c r="B210" s="1067"/>
      <c r="C210" s="1067"/>
      <c r="D210" s="1067"/>
      <c r="E210" s="1067"/>
      <c r="F210" s="1067"/>
    </row>
    <row r="211" spans="1:6">
      <c r="A211" s="1067"/>
      <c r="B211" s="1067"/>
      <c r="C211" s="1067"/>
      <c r="D211" s="1067"/>
      <c r="E211" s="1067"/>
      <c r="F211" s="1067"/>
    </row>
    <row r="212" spans="1:6">
      <c r="A212" s="1067"/>
      <c r="B212" s="1067"/>
      <c r="C212" s="1067"/>
      <c r="D212" s="1067"/>
      <c r="E212" s="1067"/>
      <c r="F212" s="1067"/>
    </row>
    <row r="213" spans="1:6">
      <c r="A213" s="1067"/>
      <c r="B213" s="1067"/>
      <c r="C213" s="1067"/>
      <c r="D213" s="1067"/>
      <c r="E213" s="1067"/>
      <c r="F213" s="1067"/>
    </row>
    <row r="214" spans="1:6">
      <c r="A214" s="1067"/>
      <c r="B214" s="1067"/>
      <c r="C214" s="1067"/>
      <c r="D214" s="1067"/>
      <c r="E214" s="1067"/>
      <c r="F214" s="1067"/>
    </row>
    <row r="215" spans="1:6">
      <c r="A215" s="1067"/>
      <c r="B215" s="1067"/>
      <c r="C215" s="1067"/>
      <c r="D215" s="1067"/>
      <c r="E215" s="1067"/>
      <c r="F215" s="1067"/>
    </row>
    <row r="216" spans="1:6">
      <c r="A216" s="1067"/>
      <c r="B216" s="1067"/>
      <c r="C216" s="1067"/>
      <c r="D216" s="1067"/>
      <c r="E216" s="1067"/>
      <c r="F216" s="1067"/>
    </row>
    <row r="217" spans="1:6">
      <c r="A217" s="1067"/>
      <c r="B217" s="1067"/>
      <c r="C217" s="1067"/>
      <c r="D217" s="1067"/>
      <c r="E217" s="1067"/>
      <c r="F217" s="1067"/>
    </row>
    <row r="218" spans="1:6">
      <c r="A218" s="1067"/>
      <c r="B218" s="1067"/>
      <c r="C218" s="1067"/>
      <c r="D218" s="1067"/>
      <c r="E218" s="1067"/>
      <c r="F218" s="1067"/>
    </row>
    <row r="219" spans="1:6">
      <c r="A219" s="1067"/>
      <c r="B219" s="1067"/>
      <c r="C219" s="1067"/>
      <c r="D219" s="1067"/>
      <c r="E219" s="1067"/>
      <c r="F219" s="1067"/>
    </row>
    <row r="220" spans="1:6">
      <c r="A220" s="1067"/>
      <c r="B220" s="1067"/>
      <c r="C220" s="1067"/>
      <c r="D220" s="1067"/>
      <c r="E220" s="1067"/>
      <c r="F220" s="1067"/>
    </row>
    <row r="221" spans="1:6">
      <c r="A221" s="1067"/>
      <c r="B221" s="1067"/>
      <c r="C221" s="1067"/>
      <c r="D221" s="1067"/>
      <c r="E221" s="1067"/>
      <c r="F221" s="1067"/>
    </row>
    <row r="222" spans="1:6">
      <c r="A222" s="1067"/>
      <c r="B222" s="1067"/>
      <c r="C222" s="1067"/>
      <c r="D222" s="1067"/>
      <c r="E222" s="1067"/>
      <c r="F222" s="1067"/>
    </row>
    <row r="223" spans="1:6">
      <c r="A223" s="1067"/>
      <c r="B223" s="1067"/>
      <c r="C223" s="1067"/>
      <c r="D223" s="1067"/>
      <c r="E223" s="1067"/>
      <c r="F223" s="1067"/>
    </row>
    <row r="224" spans="1:6">
      <c r="A224" s="1067"/>
      <c r="B224" s="1067"/>
      <c r="C224" s="1067"/>
      <c r="D224" s="1067"/>
      <c r="E224" s="1067"/>
      <c r="F224" s="1067"/>
    </row>
    <row r="225" spans="1:6">
      <c r="A225" s="1067"/>
      <c r="B225" s="1067"/>
      <c r="C225" s="1067"/>
      <c r="D225" s="1067"/>
      <c r="E225" s="1067"/>
      <c r="F225" s="1067"/>
    </row>
    <row r="226" spans="1:6">
      <c r="A226" s="1067"/>
      <c r="B226" s="1067"/>
      <c r="C226" s="1067"/>
      <c r="D226" s="1067"/>
      <c r="E226" s="1067"/>
      <c r="F226" s="1067"/>
    </row>
    <row r="227" spans="1:6">
      <c r="A227" s="1067"/>
      <c r="B227" s="1067"/>
      <c r="C227" s="1067"/>
      <c r="D227" s="1067"/>
      <c r="E227" s="1067"/>
      <c r="F227" s="1067"/>
    </row>
    <row r="228" spans="1:6">
      <c r="A228" s="1067"/>
      <c r="B228" s="1067"/>
      <c r="C228" s="1067"/>
      <c r="D228" s="1067"/>
      <c r="E228" s="1067"/>
      <c r="F228" s="1067"/>
    </row>
    <row r="229" spans="1:6">
      <c r="A229" s="1067"/>
      <c r="B229" s="1067"/>
      <c r="C229" s="1067"/>
      <c r="D229" s="1067"/>
      <c r="E229" s="1067"/>
      <c r="F229" s="1067"/>
    </row>
    <row r="230" spans="1:6">
      <c r="A230" s="1067"/>
      <c r="B230" s="1067"/>
      <c r="C230" s="1067"/>
      <c r="D230" s="1067"/>
      <c r="E230" s="1067"/>
      <c r="F230" s="1067"/>
    </row>
    <row r="231" spans="1:6">
      <c r="A231" s="1067"/>
      <c r="B231" s="1067"/>
      <c r="C231" s="1067"/>
      <c r="D231" s="1067"/>
      <c r="E231" s="1067"/>
      <c r="F231" s="1067"/>
    </row>
    <row r="232" spans="1:6">
      <c r="A232" s="1067"/>
      <c r="B232" s="1067"/>
      <c r="C232" s="1067"/>
      <c r="D232" s="1067"/>
      <c r="E232" s="1067"/>
      <c r="F232" s="1067"/>
    </row>
    <row r="233" spans="1:6">
      <c r="A233" s="1067"/>
      <c r="B233" s="1067"/>
      <c r="C233" s="1067"/>
      <c r="D233" s="1067"/>
      <c r="E233" s="1067"/>
      <c r="F233" s="1067"/>
    </row>
    <row r="234" spans="1:6">
      <c r="A234" s="1067"/>
      <c r="B234" s="1067"/>
      <c r="C234" s="1067"/>
      <c r="D234" s="1067"/>
      <c r="E234" s="1067"/>
      <c r="F234" s="1067"/>
    </row>
    <row r="235" spans="1:6">
      <c r="A235" s="1067"/>
      <c r="B235" s="1067"/>
      <c r="C235" s="1067"/>
      <c r="D235" s="1067"/>
      <c r="E235" s="1067"/>
      <c r="F235" s="1067"/>
    </row>
    <row r="236" spans="1:6">
      <c r="A236" s="1067"/>
      <c r="B236" s="1067"/>
      <c r="C236" s="1067"/>
      <c r="D236" s="1067"/>
      <c r="E236" s="1067"/>
      <c r="F236" s="1067"/>
    </row>
    <row r="237" spans="1:6">
      <c r="A237" s="1067"/>
      <c r="B237" s="1067"/>
      <c r="C237" s="1067"/>
      <c r="D237" s="1067"/>
      <c r="E237" s="1067"/>
      <c r="F237" s="1067"/>
    </row>
    <row r="238" spans="1:6">
      <c r="A238" s="1067"/>
      <c r="B238" s="1067"/>
      <c r="C238" s="1067"/>
      <c r="D238" s="1067"/>
      <c r="E238" s="1067"/>
      <c r="F238" s="1067"/>
    </row>
    <row r="239" spans="1:6">
      <c r="A239" s="1067"/>
      <c r="B239" s="1067"/>
      <c r="C239" s="1067"/>
      <c r="D239" s="1067"/>
      <c r="E239" s="1067"/>
      <c r="F239" s="1067"/>
    </row>
    <row r="240" spans="1:6">
      <c r="A240" s="1067"/>
      <c r="B240" s="1067"/>
      <c r="C240" s="1067"/>
      <c r="D240" s="1067"/>
      <c r="E240" s="1067"/>
      <c r="F240" s="1067"/>
    </row>
    <row r="241" spans="1:6">
      <c r="A241" s="1067"/>
      <c r="B241" s="1067"/>
      <c r="C241" s="1067"/>
      <c r="D241" s="1067"/>
      <c r="E241" s="1067"/>
      <c r="F241" s="1067"/>
    </row>
    <row r="242" spans="1:6">
      <c r="A242" s="1067"/>
      <c r="B242" s="1067"/>
      <c r="C242" s="1067"/>
      <c r="D242" s="1067"/>
      <c r="E242" s="1067"/>
      <c r="F242" s="1067"/>
    </row>
    <row r="243" spans="1:6">
      <c r="A243" s="1067"/>
      <c r="B243" s="1067"/>
      <c r="C243" s="1067"/>
      <c r="D243" s="1067"/>
      <c r="E243" s="1067"/>
      <c r="F243" s="1067"/>
    </row>
    <row r="244" spans="1:6">
      <c r="A244" s="1067"/>
      <c r="B244" s="1067"/>
      <c r="C244" s="1067"/>
      <c r="D244" s="1067"/>
      <c r="E244" s="1067"/>
      <c r="F244" s="1067"/>
    </row>
    <row r="245" spans="1:6">
      <c r="A245" s="1067"/>
      <c r="B245" s="1067"/>
      <c r="C245" s="1067"/>
      <c r="D245" s="1067"/>
      <c r="E245" s="1067"/>
      <c r="F245" s="1067"/>
    </row>
    <row r="246" spans="1:6">
      <c r="A246" s="1067"/>
      <c r="B246" s="1067"/>
      <c r="C246" s="1067"/>
      <c r="D246" s="1067"/>
      <c r="E246" s="1067"/>
      <c r="F246" s="1067"/>
    </row>
    <row r="247" spans="1:6">
      <c r="A247" s="1067"/>
      <c r="B247" s="1067"/>
      <c r="C247" s="1067"/>
      <c r="D247" s="1067"/>
      <c r="E247" s="1067"/>
      <c r="F247" s="1067"/>
    </row>
    <row r="248" spans="1:6">
      <c r="A248" s="1067"/>
      <c r="B248" s="1067"/>
      <c r="C248" s="1067"/>
      <c r="D248" s="1067"/>
      <c r="E248" s="1067"/>
      <c r="F248" s="1067"/>
    </row>
    <row r="249" spans="1:6">
      <c r="A249" s="1067"/>
      <c r="B249" s="1067"/>
      <c r="C249" s="1067"/>
      <c r="D249" s="1067"/>
      <c r="E249" s="1067"/>
      <c r="F249" s="1067"/>
    </row>
    <row r="250" spans="1:6">
      <c r="A250" s="1067"/>
      <c r="B250" s="1067"/>
      <c r="C250" s="1067"/>
      <c r="D250" s="1067"/>
      <c r="E250" s="1067"/>
      <c r="F250" s="1067"/>
    </row>
    <row r="251" spans="1:6">
      <c r="A251" s="1067"/>
      <c r="B251" s="1067"/>
      <c r="C251" s="1067"/>
      <c r="D251" s="1067"/>
      <c r="E251" s="1067"/>
      <c r="F251" s="1067"/>
    </row>
    <row r="252" spans="1:6">
      <c r="A252" s="1067"/>
      <c r="B252" s="1067"/>
      <c r="C252" s="1067"/>
      <c r="D252" s="1067"/>
      <c r="E252" s="1067"/>
      <c r="F252" s="1067"/>
    </row>
    <row r="253" spans="1:6">
      <c r="A253" s="1067"/>
      <c r="B253" s="1067"/>
      <c r="C253" s="1067"/>
      <c r="D253" s="1067"/>
      <c r="E253" s="1067"/>
      <c r="F253" s="1067"/>
    </row>
    <row r="254" spans="1:6">
      <c r="A254" s="1067"/>
      <c r="B254" s="1067"/>
      <c r="C254" s="1067"/>
      <c r="D254" s="1067"/>
      <c r="E254" s="1067"/>
      <c r="F254" s="1067"/>
    </row>
    <row r="255" spans="1:6">
      <c r="A255" s="1067"/>
      <c r="B255" s="1067"/>
      <c r="C255" s="1067"/>
      <c r="D255" s="1067"/>
      <c r="E255" s="1067"/>
      <c r="F255" s="1067"/>
    </row>
    <row r="256" spans="1:6">
      <c r="A256" s="1067"/>
      <c r="B256" s="1067"/>
      <c r="C256" s="1067"/>
      <c r="D256" s="1067"/>
      <c r="E256" s="1067"/>
      <c r="F256" s="1067"/>
    </row>
    <row r="257" spans="1:6">
      <c r="A257" s="1067"/>
      <c r="B257" s="1067"/>
      <c r="C257" s="1067"/>
      <c r="D257" s="1067"/>
      <c r="E257" s="1067"/>
      <c r="F257" s="1067"/>
    </row>
    <row r="258" spans="1:6">
      <c r="A258" s="1067"/>
      <c r="B258" s="1067"/>
      <c r="C258" s="1067"/>
      <c r="D258" s="1067"/>
      <c r="E258" s="1067"/>
      <c r="F258" s="1067"/>
    </row>
    <row r="259" spans="1:6">
      <c r="A259" s="1067"/>
      <c r="B259" s="1067"/>
      <c r="C259" s="1067"/>
      <c r="D259" s="1067"/>
      <c r="E259" s="1067"/>
      <c r="F259" s="1067"/>
    </row>
    <row r="260" spans="1:6">
      <c r="A260" s="1067"/>
      <c r="B260" s="1067"/>
      <c r="C260" s="1067"/>
      <c r="D260" s="1067"/>
      <c r="E260" s="1067"/>
      <c r="F260" s="1067"/>
    </row>
    <row r="261" spans="1:6">
      <c r="A261" s="1067"/>
      <c r="B261" s="1067"/>
      <c r="C261" s="1067"/>
      <c r="D261" s="1067"/>
      <c r="E261" s="1067"/>
      <c r="F261" s="1067"/>
    </row>
    <row r="262" spans="1:6">
      <c r="A262" s="1067"/>
      <c r="B262" s="1067"/>
      <c r="C262" s="1067"/>
      <c r="D262" s="1067"/>
      <c r="E262" s="1067"/>
      <c r="F262" s="1067"/>
    </row>
    <row r="263" spans="1:6">
      <c r="A263" s="1067"/>
      <c r="B263" s="1067"/>
      <c r="C263" s="1067"/>
      <c r="D263" s="1067"/>
      <c r="E263" s="1067"/>
      <c r="F263" s="1067"/>
    </row>
    <row r="264" spans="1:6">
      <c r="A264" s="1067"/>
      <c r="B264" s="1067"/>
      <c r="C264" s="1067"/>
      <c r="D264" s="1067"/>
      <c r="E264" s="1067"/>
      <c r="F264" s="1067"/>
    </row>
    <row r="265" spans="1:6">
      <c r="A265" s="1067"/>
      <c r="B265" s="1067"/>
      <c r="C265" s="1067"/>
      <c r="D265" s="1067"/>
      <c r="E265" s="1067"/>
      <c r="F265" s="1067"/>
    </row>
    <row r="266" spans="1:6">
      <c r="A266" s="1067"/>
      <c r="B266" s="1067"/>
      <c r="C266" s="1067"/>
      <c r="D266" s="1067"/>
      <c r="E266" s="1067"/>
      <c r="F266" s="1067"/>
    </row>
    <row r="267" spans="1:6">
      <c r="A267" s="1067"/>
      <c r="B267" s="1067"/>
      <c r="C267" s="1067"/>
      <c r="D267" s="1067"/>
      <c r="E267" s="1067"/>
      <c r="F267" s="1067"/>
    </row>
    <row r="268" spans="1:6">
      <c r="A268" s="1067"/>
      <c r="B268" s="1067"/>
      <c r="C268" s="1067"/>
      <c r="D268" s="1067"/>
      <c r="E268" s="1067"/>
      <c r="F268" s="1067"/>
    </row>
    <row r="269" spans="1:6">
      <c r="A269" s="1067"/>
      <c r="B269" s="1067"/>
      <c r="C269" s="1067"/>
      <c r="D269" s="1067"/>
      <c r="E269" s="1067"/>
      <c r="F269" s="1067"/>
    </row>
    <row r="270" spans="1:6">
      <c r="A270" s="1067"/>
      <c r="B270" s="1067"/>
      <c r="C270" s="1067"/>
      <c r="D270" s="1067"/>
      <c r="E270" s="1067"/>
      <c r="F270" s="1067"/>
    </row>
    <row r="271" spans="1:6">
      <c r="A271" s="1067"/>
      <c r="B271" s="1067"/>
      <c r="C271" s="1067"/>
      <c r="D271" s="1067"/>
      <c r="E271" s="1067"/>
      <c r="F271" s="1067"/>
    </row>
    <row r="272" spans="1:6">
      <c r="A272" s="1067"/>
      <c r="B272" s="1067"/>
      <c r="C272" s="1067"/>
      <c r="D272" s="1067"/>
      <c r="E272" s="1067"/>
      <c r="F272" s="1067"/>
    </row>
    <row r="273" spans="1:6">
      <c r="A273" s="1067"/>
      <c r="B273" s="1067"/>
      <c r="C273" s="1067"/>
      <c r="D273" s="1067"/>
      <c r="E273" s="1067"/>
      <c r="F273" s="1067"/>
    </row>
    <row r="274" spans="1:6">
      <c r="A274" s="1067"/>
      <c r="B274" s="1067"/>
      <c r="C274" s="1067"/>
      <c r="D274" s="1067"/>
      <c r="E274" s="1067"/>
      <c r="F274" s="1067"/>
    </row>
    <row r="275" spans="1:6">
      <c r="A275" s="1067"/>
      <c r="B275" s="1067"/>
      <c r="C275" s="1067"/>
      <c r="D275" s="1067"/>
      <c r="E275" s="1067"/>
      <c r="F275" s="1067"/>
    </row>
    <row r="276" spans="1:6">
      <c r="A276" s="1067"/>
      <c r="B276" s="1067"/>
      <c r="C276" s="1067"/>
      <c r="D276" s="1067"/>
      <c r="E276" s="1067"/>
      <c r="F276" s="1067"/>
    </row>
    <row r="277" spans="1:6">
      <c r="A277" s="1067"/>
      <c r="B277" s="1067"/>
      <c r="C277" s="1067"/>
      <c r="D277" s="1067"/>
      <c r="E277" s="1067"/>
      <c r="F277" s="1067"/>
    </row>
    <row r="278" spans="1:6">
      <c r="A278" s="1067"/>
      <c r="B278" s="1067"/>
      <c r="C278" s="1067"/>
      <c r="D278" s="1067"/>
      <c r="E278" s="1067"/>
      <c r="F278" s="1067"/>
    </row>
    <row r="279" spans="1:6">
      <c r="A279" s="1067"/>
      <c r="B279" s="1067"/>
      <c r="C279" s="1067"/>
      <c r="D279" s="1067"/>
      <c r="E279" s="1067"/>
      <c r="F279" s="1067"/>
    </row>
    <row r="280" spans="1:6">
      <c r="A280" s="1067"/>
      <c r="B280" s="1067"/>
      <c r="C280" s="1067"/>
      <c r="D280" s="1067"/>
      <c r="E280" s="1067"/>
      <c r="F280" s="1067"/>
    </row>
    <row r="281" spans="1:6">
      <c r="A281" s="1067"/>
      <c r="B281" s="1067"/>
      <c r="C281" s="1067"/>
      <c r="D281" s="1067"/>
      <c r="E281" s="1067"/>
      <c r="F281" s="1067"/>
    </row>
    <row r="282" spans="1:6">
      <c r="A282" s="1067"/>
      <c r="B282" s="1067"/>
      <c r="C282" s="1067"/>
      <c r="D282" s="1067"/>
      <c r="E282" s="1067"/>
      <c r="F282" s="1067"/>
    </row>
    <row r="283" spans="1:6">
      <c r="A283" s="1067"/>
      <c r="B283" s="1067"/>
      <c r="C283" s="1067"/>
      <c r="D283" s="1067"/>
      <c r="E283" s="1067"/>
      <c r="F283" s="1067"/>
    </row>
    <row r="284" spans="1:6">
      <c r="A284" s="1067"/>
      <c r="B284" s="1067"/>
      <c r="C284" s="1067"/>
      <c r="D284" s="1067"/>
      <c r="E284" s="1067"/>
      <c r="F284" s="1067"/>
    </row>
    <row r="285" spans="1:6">
      <c r="A285" s="1067"/>
      <c r="B285" s="1067"/>
      <c r="C285" s="1067"/>
      <c r="D285" s="1067"/>
      <c r="E285" s="1067"/>
      <c r="F285" s="1067"/>
    </row>
    <row r="286" spans="1:6">
      <c r="A286" s="1067"/>
      <c r="B286" s="1067"/>
      <c r="C286" s="1067"/>
      <c r="D286" s="1067"/>
      <c r="E286" s="1067"/>
      <c r="F286" s="1067"/>
    </row>
    <row r="287" spans="1:6">
      <c r="A287" s="1067"/>
      <c r="B287" s="1067"/>
      <c r="C287" s="1067"/>
      <c r="D287" s="1067"/>
      <c r="E287" s="1067"/>
      <c r="F287" s="1067"/>
    </row>
    <row r="288" spans="1:6">
      <c r="A288" s="1067"/>
      <c r="B288" s="1067"/>
      <c r="C288" s="1067"/>
      <c r="D288" s="1067"/>
      <c r="E288" s="1067"/>
      <c r="F288" s="1067"/>
    </row>
    <row r="289" spans="1:6">
      <c r="A289" s="1067"/>
      <c r="B289" s="1067"/>
      <c r="C289" s="1067"/>
      <c r="D289" s="1067"/>
      <c r="E289" s="1067"/>
      <c r="F289" s="1067"/>
    </row>
    <row r="290" spans="1:6">
      <c r="A290" s="1067"/>
      <c r="B290" s="1067"/>
      <c r="C290" s="1067"/>
      <c r="D290" s="1067"/>
      <c r="E290" s="1067"/>
      <c r="F290" s="1067"/>
    </row>
    <row r="291" spans="1:6">
      <c r="A291" s="1067"/>
      <c r="B291" s="1067"/>
      <c r="C291" s="1067"/>
      <c r="D291" s="1067"/>
      <c r="E291" s="1067"/>
      <c r="F291" s="1067"/>
    </row>
    <row r="292" spans="1:6">
      <c r="A292" s="1067"/>
      <c r="B292" s="1067"/>
      <c r="C292" s="1067"/>
      <c r="D292" s="1067"/>
      <c r="E292" s="1067"/>
      <c r="F292" s="1067"/>
    </row>
    <row r="293" spans="1:6">
      <c r="A293" s="1067"/>
      <c r="B293" s="1067"/>
      <c r="C293" s="1067"/>
      <c r="D293" s="1067"/>
      <c r="E293" s="1067"/>
      <c r="F293" s="1067"/>
    </row>
    <row r="294" spans="1:6">
      <c r="A294" s="1067"/>
      <c r="B294" s="1067"/>
      <c r="C294" s="1067"/>
      <c r="D294" s="1067"/>
      <c r="E294" s="1067"/>
      <c r="F294" s="1067"/>
    </row>
    <row r="295" spans="1:6">
      <c r="A295" s="1067"/>
      <c r="B295" s="1067"/>
      <c r="C295" s="1067"/>
      <c r="D295" s="1067"/>
      <c r="E295" s="1067"/>
      <c r="F295" s="1067"/>
    </row>
    <row r="296" spans="1:6">
      <c r="A296" s="1067"/>
      <c r="B296" s="1067"/>
      <c r="C296" s="1067"/>
      <c r="D296" s="1067"/>
      <c r="E296" s="1067"/>
      <c r="F296" s="1067"/>
    </row>
    <row r="297" spans="1:6">
      <c r="A297" s="1067"/>
      <c r="B297" s="1067"/>
      <c r="C297" s="1067"/>
      <c r="D297" s="1067"/>
      <c r="E297" s="1067"/>
      <c r="F297" s="1067"/>
    </row>
    <row r="298" spans="1:6">
      <c r="A298" s="1067"/>
      <c r="B298" s="1067"/>
      <c r="C298" s="1067"/>
      <c r="D298" s="1067"/>
      <c r="E298" s="1067"/>
      <c r="F298" s="1067"/>
    </row>
    <row r="299" spans="1:6">
      <c r="A299" s="1067"/>
      <c r="B299" s="1067"/>
      <c r="C299" s="1067"/>
      <c r="D299" s="1067"/>
      <c r="E299" s="1067"/>
      <c r="F299" s="1067"/>
    </row>
    <row r="300" spans="1:6">
      <c r="A300" s="1067"/>
      <c r="B300" s="1067"/>
      <c r="C300" s="1067"/>
      <c r="D300" s="1067"/>
      <c r="E300" s="1067"/>
      <c r="F300" s="1067"/>
    </row>
    <row r="301" spans="1:6">
      <c r="A301" s="1067"/>
      <c r="B301" s="1067"/>
      <c r="C301" s="1067"/>
      <c r="D301" s="1067"/>
      <c r="E301" s="1067"/>
      <c r="F301" s="1067"/>
    </row>
    <row r="302" spans="1:6">
      <c r="A302" s="1067"/>
      <c r="B302" s="1067"/>
      <c r="C302" s="1067"/>
      <c r="D302" s="1067"/>
      <c r="E302" s="1067"/>
      <c r="F302" s="1067"/>
    </row>
    <row r="303" spans="1:6">
      <c r="A303" s="1067"/>
      <c r="B303" s="1067"/>
      <c r="C303" s="1067"/>
      <c r="D303" s="1067"/>
      <c r="E303" s="1067"/>
      <c r="F303" s="1067"/>
    </row>
    <row r="304" spans="1:6">
      <c r="A304" s="1067"/>
      <c r="B304" s="1067"/>
      <c r="C304" s="1067"/>
      <c r="D304" s="1067"/>
      <c r="E304" s="1067"/>
      <c r="F304" s="1067"/>
    </row>
    <row r="305" spans="1:6">
      <c r="A305" s="1067"/>
      <c r="B305" s="1067"/>
      <c r="C305" s="1067"/>
      <c r="D305" s="1067"/>
      <c r="E305" s="1067"/>
      <c r="F305" s="1067"/>
    </row>
    <row r="306" spans="1:6">
      <c r="A306" s="1067"/>
      <c r="B306" s="1067"/>
      <c r="C306" s="1067"/>
      <c r="D306" s="1067"/>
      <c r="E306" s="1067"/>
      <c r="F306" s="1067"/>
    </row>
    <row r="307" spans="1:6">
      <c r="A307" s="1067"/>
      <c r="B307" s="1067"/>
      <c r="C307" s="1067"/>
      <c r="D307" s="1067"/>
      <c r="E307" s="1067"/>
      <c r="F307" s="1067"/>
    </row>
    <row r="308" spans="1:6">
      <c r="A308" s="1067"/>
      <c r="B308" s="1067"/>
      <c r="C308" s="1067"/>
      <c r="D308" s="1067"/>
      <c r="E308" s="1067"/>
      <c r="F308" s="1067"/>
    </row>
    <row r="309" spans="1:6">
      <c r="A309" s="1067"/>
      <c r="B309" s="1067"/>
      <c r="C309" s="1067"/>
      <c r="D309" s="1067"/>
      <c r="E309" s="1067"/>
      <c r="F309" s="1067"/>
    </row>
    <row r="310" spans="1:6">
      <c r="A310" s="1067"/>
      <c r="B310" s="1067"/>
      <c r="C310" s="1067"/>
      <c r="D310" s="1067"/>
      <c r="E310" s="1067"/>
      <c r="F310" s="1067"/>
    </row>
    <row r="311" spans="1:6">
      <c r="A311" s="1067"/>
      <c r="B311" s="1067"/>
      <c r="C311" s="1067"/>
      <c r="D311" s="1067"/>
      <c r="E311" s="1067"/>
      <c r="F311" s="1067"/>
    </row>
    <row r="312" spans="1:6">
      <c r="A312" s="1067"/>
      <c r="B312" s="1067"/>
      <c r="C312" s="1067"/>
      <c r="D312" s="1067"/>
      <c r="E312" s="1067"/>
      <c r="F312" s="1067"/>
    </row>
    <row r="313" spans="1:6">
      <c r="A313" s="1067"/>
      <c r="B313" s="1067"/>
      <c r="C313" s="1067"/>
      <c r="D313" s="1067"/>
      <c r="E313" s="1067"/>
      <c r="F313" s="1067"/>
    </row>
    <row r="314" spans="1:6">
      <c r="A314" s="1067"/>
      <c r="B314" s="1067"/>
      <c r="C314" s="1067"/>
      <c r="D314" s="1067"/>
      <c r="E314" s="1067"/>
      <c r="F314" s="1067"/>
    </row>
    <row r="315" spans="1:6">
      <c r="A315" s="1067"/>
      <c r="B315" s="1067"/>
      <c r="C315" s="1067"/>
      <c r="D315" s="1067"/>
      <c r="E315" s="1067"/>
      <c r="F315" s="1067"/>
    </row>
    <row r="316" spans="1:6">
      <c r="A316" s="1067"/>
      <c r="B316" s="1067"/>
      <c r="C316" s="1067"/>
      <c r="D316" s="1067"/>
      <c r="E316" s="1067"/>
      <c r="F316" s="1067"/>
    </row>
    <row r="317" spans="1:6">
      <c r="A317" s="1067"/>
      <c r="B317" s="1067"/>
      <c r="C317" s="1067"/>
      <c r="D317" s="1067"/>
      <c r="E317" s="1067"/>
      <c r="F317" s="1067"/>
    </row>
    <row r="318" spans="1:6">
      <c r="A318" s="1067"/>
      <c r="B318" s="1067"/>
      <c r="C318" s="1067"/>
      <c r="D318" s="1067"/>
      <c r="E318" s="1067"/>
      <c r="F318" s="1067"/>
    </row>
    <row r="319" spans="1:6">
      <c r="A319" s="1067"/>
      <c r="B319" s="1067"/>
      <c r="C319" s="1067"/>
      <c r="D319" s="1067"/>
      <c r="E319" s="1067"/>
      <c r="F319" s="1067"/>
    </row>
    <row r="320" spans="1:6">
      <c r="A320" s="1067"/>
      <c r="B320" s="1067"/>
      <c r="C320" s="1067"/>
      <c r="D320" s="1067"/>
      <c r="E320" s="1067"/>
      <c r="F320" s="1067"/>
    </row>
    <row r="321" spans="1:6">
      <c r="A321" s="1067"/>
      <c r="B321" s="1067"/>
      <c r="C321" s="1067"/>
      <c r="D321" s="1067"/>
      <c r="E321" s="1067"/>
      <c r="F321" s="1067"/>
    </row>
    <row r="322" spans="1:6">
      <c r="A322" s="1067"/>
      <c r="B322" s="1067"/>
      <c r="C322" s="1067"/>
      <c r="D322" s="1067"/>
      <c r="E322" s="1067"/>
      <c r="F322" s="1067"/>
    </row>
    <row r="323" spans="1:6">
      <c r="A323" s="1067"/>
      <c r="B323" s="1067"/>
      <c r="C323" s="1067"/>
      <c r="D323" s="1067"/>
      <c r="E323" s="1067"/>
      <c r="F323" s="1067"/>
    </row>
    <row r="324" spans="1:6">
      <c r="A324" s="1067"/>
      <c r="B324" s="1067"/>
      <c r="C324" s="1067"/>
      <c r="D324" s="1067"/>
      <c r="E324" s="1067"/>
      <c r="F324" s="1067"/>
    </row>
    <row r="325" spans="1:6">
      <c r="A325" s="1067"/>
      <c r="B325" s="1067"/>
      <c r="C325" s="1067"/>
      <c r="D325" s="1067"/>
      <c r="E325" s="1067"/>
      <c r="F325" s="1067"/>
    </row>
    <row r="326" spans="1:6">
      <c r="A326" s="1067"/>
      <c r="B326" s="1067"/>
      <c r="C326" s="1067"/>
      <c r="D326" s="1067"/>
      <c r="E326" s="1067"/>
      <c r="F326" s="1067"/>
    </row>
    <row r="327" spans="1:6">
      <c r="A327" s="1067"/>
      <c r="B327" s="1067"/>
      <c r="C327" s="1067"/>
      <c r="D327" s="1067"/>
      <c r="E327" s="1067"/>
      <c r="F327" s="1067"/>
    </row>
    <row r="328" spans="1:6">
      <c r="A328" s="1067"/>
      <c r="B328" s="1067"/>
      <c r="C328" s="1067"/>
      <c r="D328" s="1067"/>
      <c r="E328" s="1067"/>
      <c r="F328" s="1067"/>
    </row>
    <row r="329" spans="1:6">
      <c r="A329" s="1067"/>
      <c r="B329" s="1067"/>
      <c r="C329" s="1067"/>
      <c r="D329" s="1067"/>
      <c r="E329" s="1067"/>
      <c r="F329" s="1067"/>
    </row>
    <row r="330" spans="1:6">
      <c r="A330" s="1067"/>
      <c r="B330" s="1067"/>
      <c r="C330" s="1067"/>
      <c r="D330" s="1067"/>
      <c r="E330" s="1067"/>
      <c r="F330" s="1067"/>
    </row>
    <row r="331" spans="1:6">
      <c r="A331" s="1067"/>
      <c r="B331" s="1067"/>
      <c r="C331" s="1067"/>
      <c r="D331" s="1067"/>
      <c r="E331" s="1067"/>
      <c r="F331" s="1067"/>
    </row>
    <row r="332" spans="1:6">
      <c r="A332" s="1067"/>
      <c r="B332" s="1067"/>
      <c r="C332" s="1067"/>
      <c r="D332" s="1067"/>
      <c r="E332" s="1067"/>
      <c r="F332" s="1067"/>
    </row>
    <row r="333" spans="1:6">
      <c r="A333" s="1067"/>
      <c r="B333" s="1067"/>
      <c r="C333" s="1067"/>
      <c r="D333" s="1067"/>
      <c r="E333" s="1067"/>
      <c r="F333" s="1067"/>
    </row>
    <row r="334" spans="1:6">
      <c r="A334" s="1067"/>
      <c r="B334" s="1067"/>
      <c r="C334" s="1067"/>
      <c r="D334" s="1067"/>
      <c r="E334" s="1067"/>
      <c r="F334" s="1067"/>
    </row>
    <row r="335" spans="1:6">
      <c r="A335" s="1067"/>
      <c r="B335" s="1067"/>
      <c r="C335" s="1067"/>
      <c r="D335" s="1067"/>
      <c r="E335" s="1067"/>
      <c r="F335" s="1067"/>
    </row>
    <row r="336" spans="1:6">
      <c r="A336" s="1067"/>
      <c r="B336" s="1067"/>
      <c r="C336" s="1067"/>
      <c r="D336" s="1067"/>
      <c r="E336" s="1067"/>
      <c r="F336" s="1067"/>
    </row>
    <row r="337" spans="1:6">
      <c r="A337" s="1067"/>
      <c r="B337" s="1067"/>
      <c r="C337" s="1067"/>
      <c r="D337" s="1067"/>
      <c r="E337" s="1067"/>
      <c r="F337" s="1067"/>
    </row>
    <row r="338" spans="1:6">
      <c r="A338" s="1067"/>
      <c r="B338" s="1067"/>
      <c r="C338" s="1067"/>
      <c r="D338" s="1067"/>
      <c r="E338" s="1067"/>
      <c r="F338" s="1067"/>
    </row>
  </sheetData>
  <customSheetViews>
    <customSheetView guid="{60A1409A-66AA-463E-93B8-ECD35AF44482}" scale="75" colorId="22" fitToPage="1">
      <selection activeCell="L16" sqref="L16"/>
      <pageMargins left="0.6" right="0.15" top="0.3" bottom="0.3" header="0" footer="0"/>
      <printOptions horizontalCentered="1" verticalCentered="1"/>
      <pageSetup scale="77" orientation="portrait" r:id="rId1"/>
      <headerFooter alignWithMargins="0"/>
    </customSheetView>
    <customSheetView guid="{DF531E20-5321-459E-ADC3-AB7A1AE91EEB}" scale="75" colorId="22" showPageBreaks="1" fitToPage="1" printArea="1">
      <selection activeCell="L16" sqref="L16"/>
      <pageMargins left="0.6" right="0.15" top="0.3" bottom="0.3" header="0" footer="0"/>
      <printOptions horizontalCentered="1" verticalCentered="1"/>
      <pageSetup scale="77" orientation="portrait" r:id="rId2"/>
      <headerFooter alignWithMargins="0"/>
    </customSheetView>
    <customSheetView guid="{D9BAA3C6-1D9B-487C-B947-51E67F089DA8}" colorId="22" fitToPage="1" topLeftCell="A30">
      <selection activeCell="D43" sqref="D43"/>
      <pageMargins left="0.33" right="0.23" top="0.3" bottom="0.3" header="0" footer="0"/>
      <printOptions horizontalCentered="1" verticalCentered="1"/>
      <pageSetup scale="74" orientation="portrait" r:id="rId3"/>
      <headerFooter alignWithMargins="0"/>
    </customSheetView>
    <customSheetView guid="{FE043F0F-666D-484B-8A7C-7EC2529158CA}" colorId="22" showPageBreaks="1" fitToPage="1" printArea="1" topLeftCell="A30">
      <selection activeCell="D43" sqref="D43"/>
      <pageMargins left="0.33" right="0.23" top="0.3" bottom="0.3" header="0" footer="0"/>
      <printOptions horizontalCentered="1" verticalCentered="1"/>
      <pageSetup scale="75" orientation="portrait" r:id="rId4"/>
      <headerFooter alignWithMargins="0"/>
    </customSheetView>
  </customSheetViews>
  <phoneticPr fontId="0" type="noConversion"/>
  <printOptions horizontalCentered="1" verticalCentered="1"/>
  <pageMargins left="0.33" right="0.23" top="0.3" bottom="0.3" header="0" footer="0"/>
  <pageSetup scale="75" orientation="portrait" r:id="rId5"/>
  <headerFooter alignWithMargins="0"/>
  <customProperties>
    <customPr name="_pios_id" r:id="rId6"/>
  </customProperties>
</worksheet>
</file>

<file path=xl/worksheets/sheet25.xml><?xml version="1.0" encoding="utf-8"?>
<worksheet xmlns="http://schemas.openxmlformats.org/spreadsheetml/2006/main" xmlns:r="http://schemas.openxmlformats.org/officeDocument/2006/relationships">
  <sheetPr transitionEvaluation="1" codeName="Sheet24">
    <pageSetUpPr fitToPage="1"/>
  </sheetPr>
  <dimension ref="A1:I62"/>
  <sheetViews>
    <sheetView defaultGridColor="0" colorId="22" zoomScale="75" workbookViewId="0"/>
  </sheetViews>
  <sheetFormatPr defaultColWidth="9.77734375" defaultRowHeight="15"/>
  <cols>
    <col min="1" max="1" width="4.77734375" customWidth="1"/>
    <col min="2" max="2" width="40" customWidth="1"/>
    <col min="3" max="4" width="15.21875" customWidth="1"/>
    <col min="5" max="5" width="14" customWidth="1"/>
    <col min="6" max="6" width="15.21875" customWidth="1"/>
    <col min="7" max="7" width="14" customWidth="1"/>
    <col min="8" max="8" width="15.21875" customWidth="1"/>
    <col min="9" max="9" width="16.88671875" customWidth="1"/>
  </cols>
  <sheetData>
    <row r="1" spans="1:9" ht="15.75" thickBot="1">
      <c r="A1" s="2719" t="str">
        <f>'Data sheet'!A65</f>
        <v>Annual Report of New York American Water Company, Inc.  (f/k/a Aqua New York of Sea Cliff)                                                                                                                   Year Ended  December 31, 2013</v>
      </c>
      <c r="B1" s="185"/>
      <c r="C1" s="185"/>
      <c r="D1" s="185"/>
      <c r="E1" s="185"/>
      <c r="F1" s="185"/>
      <c r="G1" s="185"/>
      <c r="H1" s="24"/>
      <c r="I1" s="13"/>
    </row>
    <row r="2" spans="1:9">
      <c r="A2" s="404"/>
      <c r="B2" s="188"/>
      <c r="C2" s="188"/>
      <c r="D2" s="188"/>
      <c r="E2" s="188"/>
      <c r="F2" s="188"/>
      <c r="G2" s="188"/>
      <c r="H2" s="188"/>
      <c r="I2" s="405"/>
    </row>
    <row r="3" spans="1:9" ht="18">
      <c r="A3" s="202" t="s">
        <v>3415</v>
      </c>
      <c r="B3" s="6"/>
      <c r="C3" s="6"/>
      <c r="D3" s="6"/>
      <c r="E3" s="6"/>
      <c r="F3" s="6"/>
      <c r="G3" s="6"/>
      <c r="H3" s="6"/>
      <c r="I3" s="203"/>
    </row>
    <row r="4" spans="1:9">
      <c r="A4" s="193"/>
      <c r="B4" s="185"/>
      <c r="C4" s="185"/>
      <c r="D4" s="185"/>
      <c r="E4" s="185"/>
      <c r="F4" s="185"/>
      <c r="G4" s="185"/>
      <c r="H4" s="185"/>
      <c r="I4" s="406"/>
    </row>
    <row r="5" spans="1:9">
      <c r="A5" s="195"/>
      <c r="B5" s="221" t="s">
        <v>3416</v>
      </c>
      <c r="C5" s="185"/>
      <c r="D5" s="185"/>
      <c r="E5" s="185"/>
      <c r="F5" s="185"/>
      <c r="G5" s="185"/>
      <c r="H5" s="185"/>
      <c r="I5" s="406"/>
    </row>
    <row r="6" spans="1:9">
      <c r="A6" s="195"/>
      <c r="B6" s="221"/>
      <c r="C6" s="185"/>
      <c r="D6" s="185"/>
      <c r="E6" s="185"/>
      <c r="F6" s="185"/>
      <c r="G6" s="185"/>
      <c r="H6" s="185"/>
      <c r="I6" s="406"/>
    </row>
    <row r="7" spans="1:9">
      <c r="A7" s="195"/>
      <c r="B7" s="221" t="s">
        <v>3417</v>
      </c>
      <c r="C7" s="185"/>
      <c r="D7" s="185"/>
      <c r="E7" s="185"/>
      <c r="F7" s="185"/>
      <c r="G7" s="185"/>
      <c r="H7" s="185"/>
      <c r="I7" s="406"/>
    </row>
    <row r="8" spans="1:9">
      <c r="A8" s="195"/>
      <c r="B8" s="221"/>
      <c r="C8" s="185"/>
      <c r="D8" s="185"/>
      <c r="E8" s="185"/>
      <c r="F8" s="185"/>
      <c r="G8" s="185"/>
      <c r="H8" s="185"/>
      <c r="I8" s="406"/>
    </row>
    <row r="9" spans="1:9">
      <c r="A9" s="195"/>
      <c r="B9" s="221" t="s">
        <v>3418</v>
      </c>
      <c r="C9" s="185"/>
      <c r="D9" s="185"/>
      <c r="E9" s="185"/>
      <c r="F9" s="185"/>
      <c r="G9" s="185"/>
      <c r="H9" s="185"/>
      <c r="I9" s="406"/>
    </row>
    <row r="10" spans="1:9">
      <c r="A10" s="195"/>
      <c r="B10" s="221" t="s">
        <v>3419</v>
      </c>
      <c r="C10" s="185"/>
      <c r="D10" s="185"/>
      <c r="E10" s="185"/>
      <c r="F10" s="185"/>
      <c r="G10" s="185"/>
      <c r="H10" s="185"/>
      <c r="I10" s="406"/>
    </row>
    <row r="11" spans="1:9">
      <c r="A11" s="195"/>
      <c r="B11" s="221"/>
      <c r="C11" s="185"/>
      <c r="D11" s="185"/>
      <c r="E11" s="185"/>
      <c r="F11" s="185"/>
      <c r="G11" s="185"/>
      <c r="H11" s="185"/>
      <c r="I11" s="406"/>
    </row>
    <row r="12" spans="1:9">
      <c r="A12" s="195"/>
      <c r="B12" s="221" t="s">
        <v>778</v>
      </c>
      <c r="C12" s="185"/>
      <c r="D12" s="185"/>
      <c r="E12" s="185"/>
      <c r="F12" s="185"/>
      <c r="G12" s="185"/>
      <c r="H12" s="185"/>
      <c r="I12" s="406"/>
    </row>
    <row r="13" spans="1:9">
      <c r="A13" s="195"/>
      <c r="B13" s="221" t="s">
        <v>779</v>
      </c>
      <c r="C13" s="185"/>
      <c r="D13" s="185"/>
      <c r="E13" s="185"/>
      <c r="F13" s="185"/>
      <c r="G13" s="185"/>
      <c r="H13" s="185"/>
      <c r="I13" s="406"/>
    </row>
    <row r="14" spans="1:9">
      <c r="A14" s="195"/>
      <c r="B14" s="221" t="s">
        <v>523</v>
      </c>
      <c r="C14" s="185"/>
      <c r="D14" s="185"/>
      <c r="E14" s="185"/>
      <c r="F14" s="185"/>
      <c r="G14" s="185"/>
      <c r="H14" s="185"/>
      <c r="I14" s="406"/>
    </row>
    <row r="15" spans="1:9">
      <c r="A15" s="195"/>
      <c r="B15" s="221"/>
      <c r="C15" s="185"/>
      <c r="D15" s="185"/>
      <c r="E15" s="185"/>
      <c r="F15" s="185"/>
      <c r="G15" s="185"/>
      <c r="H15" s="185"/>
      <c r="I15" s="406"/>
    </row>
    <row r="16" spans="1:9">
      <c r="A16" s="195"/>
      <c r="B16" s="221" t="s">
        <v>3525</v>
      </c>
      <c r="C16" s="185"/>
      <c r="D16" s="185"/>
      <c r="E16" s="185"/>
      <c r="F16" s="185"/>
      <c r="G16" s="185"/>
      <c r="H16" s="185"/>
      <c r="I16" s="406"/>
    </row>
    <row r="17" spans="1:9">
      <c r="A17" s="195"/>
      <c r="B17" s="221"/>
      <c r="C17" s="185"/>
      <c r="D17" s="185"/>
      <c r="E17" s="185"/>
      <c r="F17" s="185"/>
      <c r="G17" s="185"/>
      <c r="H17" s="185"/>
      <c r="I17" s="406"/>
    </row>
    <row r="18" spans="1:9">
      <c r="A18" s="195"/>
      <c r="B18" s="221" t="s">
        <v>2095</v>
      </c>
      <c r="C18" s="185"/>
      <c r="D18" s="185"/>
      <c r="E18" s="185"/>
      <c r="F18" s="185"/>
      <c r="G18" s="185"/>
      <c r="H18" s="185"/>
      <c r="I18" s="406"/>
    </row>
    <row r="19" spans="1:9">
      <c r="A19" s="195"/>
      <c r="B19" s="221"/>
      <c r="C19" s="185"/>
      <c r="D19" s="185"/>
      <c r="E19" s="185"/>
      <c r="F19" s="185"/>
      <c r="G19" s="185"/>
      <c r="H19" s="185"/>
      <c r="I19" s="406"/>
    </row>
    <row r="20" spans="1:9">
      <c r="A20" s="195"/>
      <c r="B20" s="221" t="s">
        <v>1047</v>
      </c>
      <c r="C20" s="185"/>
      <c r="D20" s="185"/>
      <c r="E20" s="185"/>
      <c r="F20" s="185"/>
      <c r="G20" s="185"/>
      <c r="H20" s="185"/>
      <c r="I20" s="406"/>
    </row>
    <row r="21" spans="1:9">
      <c r="A21" s="195"/>
      <c r="B21" s="221"/>
      <c r="C21" s="185"/>
      <c r="D21" s="185"/>
      <c r="E21" s="185"/>
      <c r="F21" s="185"/>
      <c r="G21" s="185"/>
      <c r="H21" s="185"/>
      <c r="I21" s="406"/>
    </row>
    <row r="22" spans="1:9">
      <c r="A22" s="195"/>
      <c r="B22" s="221" t="s">
        <v>286</v>
      </c>
      <c r="C22" s="185"/>
      <c r="D22" s="185"/>
      <c r="E22" s="185"/>
      <c r="F22" s="185"/>
      <c r="G22" s="185"/>
      <c r="H22" s="185"/>
      <c r="I22" s="406"/>
    </row>
    <row r="23" spans="1:9">
      <c r="A23" s="195"/>
      <c r="B23" s="221" t="s">
        <v>833</v>
      </c>
      <c r="C23" s="185"/>
      <c r="D23" s="185"/>
      <c r="E23" s="185"/>
      <c r="F23" s="185"/>
      <c r="G23" s="185"/>
      <c r="H23" s="185"/>
      <c r="I23" s="406"/>
    </row>
    <row r="24" spans="1:9" ht="15.75" thickBot="1">
      <c r="A24" s="193"/>
      <c r="B24" s="854"/>
      <c r="C24" s="854"/>
      <c r="D24" s="854"/>
      <c r="E24" s="854"/>
      <c r="F24" s="854"/>
      <c r="G24" s="854"/>
      <c r="H24" s="854"/>
      <c r="I24" s="406"/>
    </row>
    <row r="25" spans="1:9">
      <c r="A25" s="404"/>
      <c r="B25" s="891"/>
      <c r="C25" s="891"/>
      <c r="D25" s="891"/>
      <c r="E25" s="891"/>
      <c r="F25" s="897" t="s">
        <v>834</v>
      </c>
      <c r="G25" s="898"/>
      <c r="H25" s="892"/>
      <c r="I25" s="893" t="s">
        <v>835</v>
      </c>
    </row>
    <row r="26" spans="1:9">
      <c r="A26" s="193"/>
      <c r="B26" s="818" t="s">
        <v>836</v>
      </c>
      <c r="C26" s="818" t="s">
        <v>554</v>
      </c>
      <c r="D26" s="818" t="s">
        <v>555</v>
      </c>
      <c r="E26" s="818" t="s">
        <v>556</v>
      </c>
      <c r="F26" s="556" t="s">
        <v>557</v>
      </c>
      <c r="G26" s="899" t="s">
        <v>558</v>
      </c>
      <c r="H26" s="884" t="s">
        <v>2101</v>
      </c>
      <c r="I26" s="592" t="s">
        <v>559</v>
      </c>
    </row>
    <row r="27" spans="1:9">
      <c r="A27" s="193"/>
      <c r="B27" s="411"/>
      <c r="C27" s="818" t="s">
        <v>560</v>
      </c>
      <c r="D27" s="818" t="s">
        <v>561</v>
      </c>
      <c r="E27" s="818" t="s">
        <v>562</v>
      </c>
      <c r="F27" s="556" t="s">
        <v>563</v>
      </c>
      <c r="G27" s="899" t="s">
        <v>564</v>
      </c>
      <c r="H27" s="884" t="s">
        <v>565</v>
      </c>
      <c r="I27" s="592" t="s">
        <v>566</v>
      </c>
    </row>
    <row r="28" spans="1:9">
      <c r="A28" s="413" t="s">
        <v>2263</v>
      </c>
      <c r="B28" s="411"/>
      <c r="C28" s="411"/>
      <c r="D28" s="411"/>
      <c r="E28" s="818" t="s">
        <v>567</v>
      </c>
      <c r="F28" s="556" t="s">
        <v>3917</v>
      </c>
      <c r="G28" s="899" t="s">
        <v>567</v>
      </c>
      <c r="H28" s="884" t="s">
        <v>180</v>
      </c>
      <c r="I28" s="592" t="s">
        <v>526</v>
      </c>
    </row>
    <row r="29" spans="1:9" ht="15.75" thickBot="1">
      <c r="A29" s="416" t="s">
        <v>2286</v>
      </c>
      <c r="B29" s="894" t="s">
        <v>3377</v>
      </c>
      <c r="C29" s="894" t="s">
        <v>3378</v>
      </c>
      <c r="D29" s="894" t="s">
        <v>3379</v>
      </c>
      <c r="E29" s="894" t="s">
        <v>708</v>
      </c>
      <c r="F29" s="895" t="s">
        <v>189</v>
      </c>
      <c r="G29" s="900" t="s">
        <v>190</v>
      </c>
      <c r="H29" s="896" t="s">
        <v>191</v>
      </c>
      <c r="I29" s="598" t="s">
        <v>192</v>
      </c>
    </row>
    <row r="30" spans="1:9">
      <c r="A30" s="413">
        <v>1</v>
      </c>
      <c r="B30" s="118"/>
      <c r="C30" s="118"/>
      <c r="D30" s="118"/>
      <c r="E30" s="444"/>
      <c r="F30" s="889"/>
      <c r="G30" s="901"/>
      <c r="H30" s="885"/>
      <c r="I30" s="890"/>
    </row>
    <row r="31" spans="1:9">
      <c r="A31" s="413">
        <v>2</v>
      </c>
      <c r="B31" s="2473" t="s">
        <v>3962</v>
      </c>
      <c r="C31" s="118"/>
      <c r="D31" s="118"/>
      <c r="E31" s="120">
        <v>1612078</v>
      </c>
      <c r="F31" s="883"/>
      <c r="G31" s="902">
        <v>1611940.38</v>
      </c>
      <c r="H31" s="886"/>
      <c r="I31" s="121"/>
    </row>
    <row r="32" spans="1:9">
      <c r="A32" s="413">
        <v>3</v>
      </c>
      <c r="B32" s="118"/>
      <c r="C32" s="118"/>
      <c r="D32" s="118"/>
      <c r="E32" s="120"/>
      <c r="F32" s="883"/>
      <c r="G32" s="902"/>
      <c r="H32" s="886"/>
      <c r="I32" s="121"/>
    </row>
    <row r="33" spans="1:9">
      <c r="A33" s="413">
        <v>4</v>
      </c>
      <c r="B33" s="118"/>
      <c r="C33" s="118"/>
      <c r="D33" s="118"/>
      <c r="E33" s="120"/>
      <c r="F33" s="883"/>
      <c r="G33" s="902"/>
      <c r="H33" s="886"/>
      <c r="I33" s="121"/>
    </row>
    <row r="34" spans="1:9">
      <c r="A34" s="413">
        <v>5</v>
      </c>
      <c r="B34" s="118"/>
      <c r="C34" s="118"/>
      <c r="D34" s="118"/>
      <c r="E34" s="120"/>
      <c r="F34" s="883"/>
      <c r="G34" s="902"/>
      <c r="H34" s="886"/>
      <c r="I34" s="121"/>
    </row>
    <row r="35" spans="1:9">
      <c r="A35" s="413">
        <v>6</v>
      </c>
      <c r="B35" s="118"/>
      <c r="C35" s="118"/>
      <c r="D35" s="118"/>
      <c r="E35" s="120"/>
      <c r="F35" s="883"/>
      <c r="G35" s="902"/>
      <c r="H35" s="887"/>
      <c r="I35" s="121"/>
    </row>
    <row r="36" spans="1:9" ht="15.75" thickBot="1">
      <c r="A36" s="413">
        <v>7</v>
      </c>
      <c r="B36" s="123"/>
      <c r="C36" s="118"/>
      <c r="D36" s="118"/>
      <c r="E36" s="120"/>
      <c r="F36" s="883"/>
      <c r="G36" s="903"/>
      <c r="H36" s="886"/>
      <c r="I36" s="121"/>
    </row>
    <row r="37" spans="1:9" ht="15.75" thickBot="1">
      <c r="A37" s="413">
        <v>8</v>
      </c>
      <c r="B37" s="888" t="s">
        <v>527</v>
      </c>
      <c r="C37" s="1603"/>
      <c r="D37" s="1603"/>
      <c r="E37" s="343">
        <f>SUM(E30:E36)</f>
        <v>1612078</v>
      </c>
      <c r="F37" s="1604"/>
      <c r="G37" s="904">
        <f>SUM(G30:G36)</f>
        <v>1611940.38</v>
      </c>
      <c r="H37" s="906">
        <f>SUM(H30:H36)</f>
        <v>0</v>
      </c>
      <c r="I37" s="904">
        <f>SUM(I30:I36)</f>
        <v>0</v>
      </c>
    </row>
    <row r="38" spans="1:9">
      <c r="A38" s="413">
        <v>9</v>
      </c>
      <c r="B38" s="414"/>
      <c r="C38" s="118"/>
      <c r="D38" s="118"/>
      <c r="E38" s="120"/>
      <c r="F38" s="883"/>
      <c r="G38" s="905"/>
      <c r="H38" s="907"/>
      <c r="I38" s="905"/>
    </row>
    <row r="39" spans="1:9">
      <c r="A39" s="413">
        <v>10</v>
      </c>
      <c r="B39" s="1929" t="s">
        <v>2835</v>
      </c>
      <c r="C39" s="118"/>
      <c r="D39" s="118"/>
      <c r="E39" s="120">
        <v>0</v>
      </c>
      <c r="F39" s="883"/>
      <c r="G39" s="902">
        <v>0</v>
      </c>
      <c r="H39" s="908"/>
      <c r="I39" s="902"/>
    </row>
    <row r="40" spans="1:9">
      <c r="A40" s="413">
        <v>11</v>
      </c>
      <c r="B40" s="414"/>
      <c r="C40" s="118"/>
      <c r="D40" s="118"/>
      <c r="E40" s="120"/>
      <c r="F40" s="883"/>
      <c r="G40" s="902"/>
      <c r="H40" s="908"/>
      <c r="I40" s="902"/>
    </row>
    <row r="41" spans="1:9">
      <c r="A41" s="413">
        <v>12</v>
      </c>
      <c r="B41" s="414"/>
      <c r="C41" s="118"/>
      <c r="D41" s="118"/>
      <c r="E41" s="120"/>
      <c r="F41" s="883"/>
      <c r="G41" s="902"/>
      <c r="H41" s="908"/>
      <c r="I41" s="902"/>
    </row>
    <row r="42" spans="1:9">
      <c r="A42" s="413">
        <v>13</v>
      </c>
      <c r="B42" s="414"/>
      <c r="C42" s="118"/>
      <c r="D42" s="118"/>
      <c r="E42" s="120"/>
      <c r="F42" s="883"/>
      <c r="G42" s="902"/>
      <c r="H42" s="908"/>
      <c r="I42" s="902"/>
    </row>
    <row r="43" spans="1:9">
      <c r="A43" s="413">
        <v>14</v>
      </c>
      <c r="B43" s="414"/>
      <c r="C43" s="118"/>
      <c r="D43" s="118"/>
      <c r="E43" s="120"/>
      <c r="F43" s="883"/>
      <c r="G43" s="902"/>
      <c r="H43" s="908"/>
      <c r="I43" s="902"/>
    </row>
    <row r="44" spans="1:9" ht="15.75" thickBot="1">
      <c r="A44" s="413">
        <v>15</v>
      </c>
      <c r="B44" s="414"/>
      <c r="C44" s="118"/>
      <c r="D44" s="118"/>
      <c r="E44" s="120"/>
      <c r="F44" s="883"/>
      <c r="G44" s="903"/>
      <c r="H44" s="909"/>
      <c r="I44" s="903"/>
    </row>
    <row r="45" spans="1:9" ht="15.75" thickBot="1">
      <c r="A45" s="416">
        <v>16</v>
      </c>
      <c r="B45" s="820" t="s">
        <v>528</v>
      </c>
      <c r="C45" s="1601"/>
      <c r="D45" s="1602"/>
      <c r="E45" s="904">
        <f>SUM(E38:E44)</f>
        <v>0</v>
      </c>
      <c r="F45" s="1604"/>
      <c r="G45" s="904">
        <f>SUM(G38:G44)</f>
        <v>0</v>
      </c>
      <c r="H45" s="906">
        <f>SUM(H38:H44)</f>
        <v>0</v>
      </c>
      <c r="I45" s="904">
        <f>SUM(I38:I44)</f>
        <v>0</v>
      </c>
    </row>
    <row r="46" spans="1:9">
      <c r="A46" s="185"/>
      <c r="B46" s="185" t="s">
        <v>529</v>
      </c>
      <c r="C46" s="185"/>
      <c r="D46" s="185"/>
      <c r="E46" s="185"/>
      <c r="F46" s="185"/>
      <c r="G46" s="185"/>
      <c r="H46" s="185"/>
      <c r="I46" s="559" t="s">
        <v>110</v>
      </c>
    </row>
    <row r="47" spans="1:9">
      <c r="A47" s="245" t="s">
        <v>530</v>
      </c>
      <c r="B47" s="245"/>
      <c r="C47" s="245"/>
      <c r="D47" s="245"/>
      <c r="E47" s="245"/>
      <c r="F47" s="245"/>
      <c r="G47" s="245"/>
      <c r="H47" s="245"/>
      <c r="I47" s="245"/>
    </row>
    <row r="48" spans="1:9" ht="15.75">
      <c r="B48" s="2480"/>
    </row>
    <row r="53" spans="2:2">
      <c r="B53" s="30"/>
    </row>
    <row r="54" spans="2:2">
      <c r="B54" s="30"/>
    </row>
    <row r="55" spans="2:2">
      <c r="B55" s="30"/>
    </row>
    <row r="56" spans="2:2">
      <c r="B56" s="30"/>
    </row>
    <row r="57" spans="2:2">
      <c r="B57" s="30"/>
    </row>
    <row r="58" spans="2:2">
      <c r="B58" s="30"/>
    </row>
    <row r="59" spans="2:2">
      <c r="B59" s="30"/>
    </row>
    <row r="60" spans="2:2">
      <c r="B60" s="30"/>
    </row>
    <row r="61" spans="2:2">
      <c r="B61" s="30"/>
    </row>
    <row r="62" spans="2:2">
      <c r="B62" s="30"/>
    </row>
  </sheetData>
  <customSheetViews>
    <customSheetView guid="{60A1409A-66AA-463E-93B8-ECD35AF44482}" scale="75" colorId="22" fitToPage="1">
      <selection activeCell="L21" sqref="L21"/>
      <pageMargins left="0.4" right="0.4" top="0.3" bottom="0.3" header="0.5" footer="0.5"/>
      <pageSetup scale="72" orientation="landscape" r:id="rId1"/>
      <headerFooter alignWithMargins="0"/>
    </customSheetView>
    <customSheetView guid="{DF531E20-5321-459E-ADC3-AB7A1AE91EEB}" scale="75" colorId="22" showPageBreaks="1" fitToPage="1" printArea="1">
      <selection activeCell="L21" sqref="L21"/>
      <pageMargins left="0.4" right="0.4" top="0.3" bottom="0.3" header="0.5" footer="0.5"/>
      <pageSetup scale="72" orientation="landscape" r:id="rId2"/>
      <headerFooter alignWithMargins="0"/>
    </customSheetView>
    <customSheetView guid="{D9BAA3C6-1D9B-487C-B947-51E67F089DA8}" scale="75" colorId="22" fitToPage="1">
      <selection activeCell="G31" sqref="G31"/>
      <pageMargins left="0.4" right="0.4" top="0.3" bottom="0.3" header="0.5" footer="0.5"/>
      <pageSetup scale="72" orientation="landscape" r:id="rId3"/>
      <headerFooter alignWithMargins="0"/>
    </customSheetView>
    <customSheetView guid="{FE043F0F-666D-484B-8A7C-7EC2529158CA}" scale="75" colorId="22" showPageBreaks="1" fitToPage="1" printArea="1">
      <selection activeCell="G31" sqref="G31"/>
      <pageMargins left="0.4" right="0.4" top="0.3" bottom="0.3" header="0.5" footer="0.5"/>
      <pageSetup scale="72" orientation="landscape" r:id="rId4"/>
      <headerFooter alignWithMargins="0"/>
    </customSheetView>
  </customSheetViews>
  <phoneticPr fontId="0" type="noConversion"/>
  <pageMargins left="0.4" right="0.4" top="0.3" bottom="0.3" header="0.5" footer="0.5"/>
  <pageSetup scale="72" orientation="landscape" r:id="rId5"/>
  <headerFooter alignWithMargins="0"/>
  <customProperties>
    <customPr name="_pios_id" r:id="rId6"/>
  </customProperties>
</worksheet>
</file>

<file path=xl/worksheets/sheet26.xml><?xml version="1.0" encoding="utf-8"?>
<worksheet xmlns="http://schemas.openxmlformats.org/spreadsheetml/2006/main" xmlns:r="http://schemas.openxmlformats.org/officeDocument/2006/relationships">
  <sheetPr transitionEvaluation="1" codeName="Sheet25">
    <pageSetUpPr fitToPage="1"/>
  </sheetPr>
  <dimension ref="A1:F137"/>
  <sheetViews>
    <sheetView defaultGridColor="0" colorId="22" zoomScale="75" workbookViewId="0"/>
  </sheetViews>
  <sheetFormatPr defaultColWidth="9.77734375" defaultRowHeight="15"/>
  <cols>
    <col min="1" max="1" width="4.77734375" customWidth="1"/>
    <col min="2" max="2" width="32.77734375" customWidth="1"/>
    <col min="3" max="3" width="20.77734375" customWidth="1"/>
    <col min="4" max="5" width="18.77734375" customWidth="1"/>
    <col min="6" max="6" width="22.88671875" customWidth="1"/>
  </cols>
  <sheetData>
    <row r="1" spans="1:6" ht="15.75" thickBot="1">
      <c r="A1" s="185" t="str">
        <f>+'Data sheet'!A53</f>
        <v>Annual Report of New York American Water Company, Inc.  (f/k/a Aqua New York of Sea Cliff)                                          Year Ended  December 31, 2013</v>
      </c>
      <c r="B1" s="185"/>
      <c r="C1" s="185"/>
      <c r="D1" s="185"/>
      <c r="E1" s="185"/>
      <c r="F1" s="185"/>
    </row>
    <row r="2" spans="1:6">
      <c r="A2" s="104"/>
      <c r="B2" s="105"/>
      <c r="C2" s="105"/>
      <c r="D2" s="105"/>
      <c r="E2" s="105"/>
      <c r="F2" s="106"/>
    </row>
    <row r="3" spans="1:6" ht="15.75">
      <c r="A3" s="92" t="s">
        <v>531</v>
      </c>
      <c r="B3" s="90"/>
      <c r="C3" s="90"/>
      <c r="D3" s="90"/>
      <c r="E3" s="90"/>
      <c r="F3" s="107"/>
    </row>
    <row r="4" spans="1:6">
      <c r="A4" s="71"/>
      <c r="B4" s="72"/>
      <c r="C4" s="72"/>
      <c r="D4" s="877"/>
      <c r="E4" s="72"/>
      <c r="F4" s="74"/>
    </row>
    <row r="5" spans="1:6">
      <c r="A5" s="59"/>
      <c r="B5" s="60"/>
      <c r="C5" s="60"/>
      <c r="D5" s="60"/>
      <c r="E5" s="60"/>
      <c r="F5" s="61"/>
    </row>
    <row r="6" spans="1:6">
      <c r="A6" s="59"/>
      <c r="B6" s="81" t="s">
        <v>1211</v>
      </c>
      <c r="C6" s="60"/>
      <c r="D6" s="60"/>
      <c r="E6" s="60"/>
      <c r="F6" s="61"/>
    </row>
    <row r="7" spans="1:6">
      <c r="A7" s="59"/>
      <c r="B7" s="81"/>
      <c r="C7" s="60"/>
      <c r="D7" s="60"/>
      <c r="E7" s="60"/>
      <c r="F7" s="61"/>
    </row>
    <row r="8" spans="1:6">
      <c r="A8" s="59"/>
      <c r="B8" s="81" t="s">
        <v>908</v>
      </c>
      <c r="C8" s="60"/>
      <c r="D8" s="60"/>
      <c r="E8" s="60"/>
      <c r="F8" s="61"/>
    </row>
    <row r="9" spans="1:6">
      <c r="A9" s="59"/>
      <c r="B9" s="81" t="s">
        <v>2992</v>
      </c>
      <c r="C9" s="60"/>
      <c r="D9" s="60"/>
      <c r="E9" s="60"/>
      <c r="F9" s="61"/>
    </row>
    <row r="10" spans="1:6">
      <c r="A10" s="59"/>
      <c r="B10" s="81"/>
      <c r="C10" s="60"/>
      <c r="D10" s="60"/>
      <c r="E10" s="60"/>
      <c r="F10" s="61"/>
    </row>
    <row r="11" spans="1:6">
      <c r="A11" s="59"/>
      <c r="B11" s="81" t="s">
        <v>2993</v>
      </c>
      <c r="C11" s="60"/>
      <c r="D11" s="60"/>
      <c r="E11" s="60"/>
      <c r="F11" s="61"/>
    </row>
    <row r="12" spans="1:6">
      <c r="A12" s="59"/>
      <c r="B12" s="81"/>
      <c r="C12" s="60"/>
      <c r="D12" s="60"/>
      <c r="E12" s="60"/>
      <c r="F12" s="61"/>
    </row>
    <row r="13" spans="1:6">
      <c r="A13" s="59"/>
      <c r="B13" s="81" t="s">
        <v>2994</v>
      </c>
      <c r="C13" s="60"/>
      <c r="D13" s="60"/>
      <c r="E13" s="60"/>
      <c r="F13" s="61"/>
    </row>
    <row r="14" spans="1:6">
      <c r="A14" s="59"/>
      <c r="B14" s="81"/>
      <c r="C14" s="60"/>
      <c r="D14" s="60"/>
      <c r="E14" s="60"/>
      <c r="F14" s="61"/>
    </row>
    <row r="15" spans="1:6">
      <c r="A15" s="59"/>
      <c r="B15" s="81" t="s">
        <v>2995</v>
      </c>
      <c r="C15" s="60"/>
      <c r="D15" s="60"/>
      <c r="E15" s="60"/>
      <c r="F15" s="61"/>
    </row>
    <row r="16" spans="1:6">
      <c r="A16" s="71"/>
      <c r="B16" s="72"/>
      <c r="C16" s="72"/>
      <c r="D16" s="72"/>
      <c r="E16" s="72"/>
      <c r="F16" s="74"/>
    </row>
    <row r="17" spans="1:6">
      <c r="A17" s="356"/>
      <c r="B17" s="60"/>
      <c r="C17" s="60"/>
      <c r="D17" s="2647" t="s">
        <v>3465</v>
      </c>
      <c r="E17" s="2647" t="s">
        <v>2996</v>
      </c>
      <c r="F17" s="337" t="s">
        <v>3465</v>
      </c>
    </row>
    <row r="18" spans="1:6">
      <c r="A18" s="356" t="s">
        <v>2263</v>
      </c>
      <c r="B18" s="90" t="s">
        <v>2997</v>
      </c>
      <c r="C18" s="90"/>
      <c r="D18" s="2647" t="s">
        <v>1730</v>
      </c>
      <c r="E18" s="2647" t="s">
        <v>2209</v>
      </c>
      <c r="F18" s="337" t="s">
        <v>3917</v>
      </c>
    </row>
    <row r="19" spans="1:6">
      <c r="A19" s="397" t="s">
        <v>2286</v>
      </c>
      <c r="B19" s="108" t="s">
        <v>3377</v>
      </c>
      <c r="C19" s="108"/>
      <c r="D19" s="550" t="s">
        <v>3378</v>
      </c>
      <c r="E19" s="550" t="s">
        <v>3379</v>
      </c>
      <c r="F19" s="341" t="s">
        <v>3380</v>
      </c>
    </row>
    <row r="20" spans="1:6">
      <c r="A20" s="356">
        <v>1</v>
      </c>
      <c r="B20" s="60"/>
      <c r="C20" s="60"/>
      <c r="D20" s="417"/>
      <c r="E20" s="417"/>
      <c r="F20" s="375">
        <f t="shared" ref="F20:F61" si="0">D20+E20</f>
        <v>0</v>
      </c>
    </row>
    <row r="21" spans="1:6">
      <c r="A21" s="356">
        <v>2</v>
      </c>
      <c r="B21" s="1019" t="s">
        <v>772</v>
      </c>
      <c r="C21" s="60"/>
      <c r="D21" s="400"/>
      <c r="E21" s="400"/>
      <c r="F21" s="376">
        <f t="shared" si="0"/>
        <v>0</v>
      </c>
    </row>
    <row r="22" spans="1:6">
      <c r="A22" s="356">
        <v>3</v>
      </c>
      <c r="B22" s="60"/>
      <c r="C22" s="60"/>
      <c r="D22" s="400"/>
      <c r="E22" s="400"/>
      <c r="F22" s="376">
        <f t="shared" si="0"/>
        <v>0</v>
      </c>
    </row>
    <row r="23" spans="1:6">
      <c r="A23" s="356">
        <v>4</v>
      </c>
      <c r="B23" s="60"/>
      <c r="C23" s="60"/>
      <c r="D23" s="400"/>
      <c r="E23" s="400"/>
      <c r="F23" s="376">
        <f t="shared" si="0"/>
        <v>0</v>
      </c>
    </row>
    <row r="24" spans="1:6">
      <c r="A24" s="356">
        <v>5</v>
      </c>
      <c r="B24" s="60"/>
      <c r="C24" s="60"/>
      <c r="D24" s="400"/>
      <c r="E24" s="400"/>
      <c r="F24" s="376">
        <f t="shared" si="0"/>
        <v>0</v>
      </c>
    </row>
    <row r="25" spans="1:6">
      <c r="A25" s="356">
        <v>6</v>
      </c>
      <c r="B25" s="60"/>
      <c r="C25" s="60"/>
      <c r="D25" s="400"/>
      <c r="E25" s="400"/>
      <c r="F25" s="376">
        <f t="shared" si="0"/>
        <v>0</v>
      </c>
    </row>
    <row r="26" spans="1:6">
      <c r="A26" s="356">
        <v>7</v>
      </c>
      <c r="B26" s="60"/>
      <c r="C26" s="60"/>
      <c r="D26" s="400"/>
      <c r="E26" s="400"/>
      <c r="F26" s="376">
        <f t="shared" si="0"/>
        <v>0</v>
      </c>
    </row>
    <row r="27" spans="1:6">
      <c r="A27" s="356">
        <v>8</v>
      </c>
      <c r="B27" s="60"/>
      <c r="C27" s="60"/>
      <c r="D27" s="400"/>
      <c r="E27" s="400"/>
      <c r="F27" s="376">
        <f t="shared" si="0"/>
        <v>0</v>
      </c>
    </row>
    <row r="28" spans="1:6">
      <c r="A28" s="356">
        <v>9</v>
      </c>
      <c r="B28" s="60"/>
      <c r="C28" s="60"/>
      <c r="D28" s="400"/>
      <c r="E28" s="400"/>
      <c r="F28" s="376">
        <f t="shared" si="0"/>
        <v>0</v>
      </c>
    </row>
    <row r="29" spans="1:6">
      <c r="A29" s="356">
        <v>10</v>
      </c>
      <c r="B29" s="60"/>
      <c r="C29" s="60"/>
      <c r="D29" s="400"/>
      <c r="E29" s="400"/>
      <c r="F29" s="376">
        <f t="shared" si="0"/>
        <v>0</v>
      </c>
    </row>
    <row r="30" spans="1:6">
      <c r="A30" s="356">
        <v>11</v>
      </c>
      <c r="B30" s="60"/>
      <c r="C30" s="60"/>
      <c r="D30" s="400"/>
      <c r="E30" s="400"/>
      <c r="F30" s="376">
        <f t="shared" si="0"/>
        <v>0</v>
      </c>
    </row>
    <row r="31" spans="1:6">
      <c r="A31" s="356">
        <v>12</v>
      </c>
      <c r="B31" s="60"/>
      <c r="C31" s="60"/>
      <c r="D31" s="400"/>
      <c r="E31" s="400"/>
      <c r="F31" s="376">
        <f t="shared" si="0"/>
        <v>0</v>
      </c>
    </row>
    <row r="32" spans="1:6">
      <c r="A32" s="356">
        <v>13</v>
      </c>
      <c r="B32" s="60"/>
      <c r="C32" s="60"/>
      <c r="D32" s="400"/>
      <c r="E32" s="400"/>
      <c r="F32" s="376">
        <f t="shared" si="0"/>
        <v>0</v>
      </c>
    </row>
    <row r="33" spans="1:6">
      <c r="A33" s="356">
        <v>14</v>
      </c>
      <c r="B33" s="60"/>
      <c r="C33" s="60"/>
      <c r="D33" s="400"/>
      <c r="E33" s="400"/>
      <c r="F33" s="376">
        <f t="shared" si="0"/>
        <v>0</v>
      </c>
    </row>
    <row r="34" spans="1:6">
      <c r="A34" s="356">
        <v>15</v>
      </c>
      <c r="B34" s="60"/>
      <c r="C34" s="60"/>
      <c r="D34" s="400"/>
      <c r="E34" s="400"/>
      <c r="F34" s="376">
        <f t="shared" si="0"/>
        <v>0</v>
      </c>
    </row>
    <row r="35" spans="1:6">
      <c r="A35" s="356">
        <v>16</v>
      </c>
      <c r="B35" s="60"/>
      <c r="C35" s="60"/>
      <c r="D35" s="400"/>
      <c r="E35" s="400"/>
      <c r="F35" s="376">
        <f t="shared" si="0"/>
        <v>0</v>
      </c>
    </row>
    <row r="36" spans="1:6">
      <c r="A36" s="356">
        <v>17</v>
      </c>
      <c r="B36" s="60"/>
      <c r="C36" s="60"/>
      <c r="D36" s="400"/>
      <c r="E36" s="400"/>
      <c r="F36" s="376">
        <f t="shared" si="0"/>
        <v>0</v>
      </c>
    </row>
    <row r="37" spans="1:6">
      <c r="A37" s="356">
        <v>18</v>
      </c>
      <c r="B37" s="60"/>
      <c r="C37" s="60"/>
      <c r="D37" s="400"/>
      <c r="E37" s="400"/>
      <c r="F37" s="376">
        <f t="shared" si="0"/>
        <v>0</v>
      </c>
    </row>
    <row r="38" spans="1:6">
      <c r="A38" s="356">
        <v>19</v>
      </c>
      <c r="B38" s="60"/>
      <c r="C38" s="60"/>
      <c r="D38" s="400"/>
      <c r="E38" s="400"/>
      <c r="F38" s="376">
        <f t="shared" si="0"/>
        <v>0</v>
      </c>
    </row>
    <row r="39" spans="1:6">
      <c r="A39" s="356">
        <v>20</v>
      </c>
      <c r="B39" s="60"/>
      <c r="C39" s="60"/>
      <c r="D39" s="400"/>
      <c r="E39" s="400"/>
      <c r="F39" s="376">
        <f t="shared" si="0"/>
        <v>0</v>
      </c>
    </row>
    <row r="40" spans="1:6">
      <c r="A40" s="356">
        <v>21</v>
      </c>
      <c r="B40" s="60"/>
      <c r="C40" s="60"/>
      <c r="D40" s="400"/>
      <c r="E40" s="400"/>
      <c r="F40" s="376">
        <f t="shared" si="0"/>
        <v>0</v>
      </c>
    </row>
    <row r="41" spans="1:6">
      <c r="A41" s="356">
        <v>22</v>
      </c>
      <c r="B41" s="60"/>
      <c r="C41" s="60"/>
      <c r="D41" s="400"/>
      <c r="E41" s="400"/>
      <c r="F41" s="376">
        <f t="shared" si="0"/>
        <v>0</v>
      </c>
    </row>
    <row r="42" spans="1:6">
      <c r="A42" s="356">
        <v>23</v>
      </c>
      <c r="B42" s="60"/>
      <c r="C42" s="60"/>
      <c r="D42" s="400"/>
      <c r="E42" s="400"/>
      <c r="F42" s="376">
        <f t="shared" si="0"/>
        <v>0</v>
      </c>
    </row>
    <row r="43" spans="1:6">
      <c r="A43" s="356">
        <v>24</v>
      </c>
      <c r="B43" s="60"/>
      <c r="C43" s="60"/>
      <c r="D43" s="400"/>
      <c r="E43" s="400"/>
      <c r="F43" s="376">
        <f t="shared" si="0"/>
        <v>0</v>
      </c>
    </row>
    <row r="44" spans="1:6">
      <c r="A44" s="356">
        <v>25</v>
      </c>
      <c r="B44" s="60"/>
      <c r="C44" s="60"/>
      <c r="D44" s="400"/>
      <c r="E44" s="400"/>
      <c r="F44" s="376">
        <f t="shared" si="0"/>
        <v>0</v>
      </c>
    </row>
    <row r="45" spans="1:6">
      <c r="A45" s="356">
        <v>26</v>
      </c>
      <c r="B45" s="60"/>
      <c r="C45" s="60"/>
      <c r="D45" s="400"/>
      <c r="E45" s="400"/>
      <c r="F45" s="376">
        <f t="shared" si="0"/>
        <v>0</v>
      </c>
    </row>
    <row r="46" spans="1:6">
      <c r="A46" s="356">
        <v>27</v>
      </c>
      <c r="B46" s="60"/>
      <c r="C46" s="60"/>
      <c r="D46" s="400"/>
      <c r="E46" s="400"/>
      <c r="F46" s="376">
        <f t="shared" si="0"/>
        <v>0</v>
      </c>
    </row>
    <row r="47" spans="1:6">
      <c r="A47" s="356">
        <v>28</v>
      </c>
      <c r="B47" s="60"/>
      <c r="C47" s="60"/>
      <c r="D47" s="400"/>
      <c r="E47" s="400"/>
      <c r="F47" s="376">
        <f t="shared" si="0"/>
        <v>0</v>
      </c>
    </row>
    <row r="48" spans="1:6">
      <c r="A48" s="356">
        <v>29</v>
      </c>
      <c r="B48" s="60"/>
      <c r="C48" s="60"/>
      <c r="D48" s="400"/>
      <c r="E48" s="400"/>
      <c r="F48" s="376">
        <f t="shared" si="0"/>
        <v>0</v>
      </c>
    </row>
    <row r="49" spans="1:6">
      <c r="A49" s="356">
        <v>30</v>
      </c>
      <c r="B49" s="60"/>
      <c r="C49" s="60"/>
      <c r="D49" s="400"/>
      <c r="E49" s="400"/>
      <c r="F49" s="376">
        <f t="shared" si="0"/>
        <v>0</v>
      </c>
    </row>
    <row r="50" spans="1:6">
      <c r="A50" s="356">
        <v>31</v>
      </c>
      <c r="B50" s="60"/>
      <c r="C50" s="60"/>
      <c r="D50" s="400"/>
      <c r="E50" s="400"/>
      <c r="F50" s="376">
        <f t="shared" si="0"/>
        <v>0</v>
      </c>
    </row>
    <row r="51" spans="1:6">
      <c r="A51" s="356">
        <v>32</v>
      </c>
      <c r="B51" s="60"/>
      <c r="C51" s="60"/>
      <c r="D51" s="400"/>
      <c r="E51" s="400"/>
      <c r="F51" s="376">
        <f t="shared" si="0"/>
        <v>0</v>
      </c>
    </row>
    <row r="52" spans="1:6">
      <c r="A52" s="356">
        <v>33</v>
      </c>
      <c r="B52" s="60"/>
      <c r="C52" s="60"/>
      <c r="D52" s="400"/>
      <c r="E52" s="400"/>
      <c r="F52" s="376">
        <f t="shared" si="0"/>
        <v>0</v>
      </c>
    </row>
    <row r="53" spans="1:6">
      <c r="A53" s="356">
        <v>34</v>
      </c>
      <c r="B53" s="60"/>
      <c r="C53" s="60"/>
      <c r="D53" s="400"/>
      <c r="E53" s="400"/>
      <c r="F53" s="376">
        <f t="shared" si="0"/>
        <v>0</v>
      </c>
    </row>
    <row r="54" spans="1:6">
      <c r="A54" s="356">
        <v>35</v>
      </c>
      <c r="B54" s="60"/>
      <c r="C54" s="60"/>
      <c r="D54" s="400"/>
      <c r="E54" s="400"/>
      <c r="F54" s="376">
        <f t="shared" si="0"/>
        <v>0</v>
      </c>
    </row>
    <row r="55" spans="1:6">
      <c r="A55" s="356">
        <v>36</v>
      </c>
      <c r="B55" s="60"/>
      <c r="C55" s="60"/>
      <c r="D55" s="400"/>
      <c r="E55" s="400"/>
      <c r="F55" s="376">
        <f t="shared" si="0"/>
        <v>0</v>
      </c>
    </row>
    <row r="56" spans="1:6">
      <c r="A56" s="356">
        <v>37</v>
      </c>
      <c r="B56" s="60"/>
      <c r="C56" s="60"/>
      <c r="D56" s="400"/>
      <c r="E56" s="400"/>
      <c r="F56" s="376">
        <f t="shared" si="0"/>
        <v>0</v>
      </c>
    </row>
    <row r="57" spans="1:6">
      <c r="A57" s="356">
        <v>38</v>
      </c>
      <c r="B57" s="60"/>
      <c r="C57" s="60"/>
      <c r="D57" s="400"/>
      <c r="E57" s="400"/>
      <c r="F57" s="376">
        <f t="shared" si="0"/>
        <v>0</v>
      </c>
    </row>
    <row r="58" spans="1:6">
      <c r="A58" s="356">
        <v>39</v>
      </c>
      <c r="B58" s="60"/>
      <c r="C58" s="60"/>
      <c r="D58" s="400"/>
      <c r="E58" s="400"/>
      <c r="F58" s="376">
        <f t="shared" si="0"/>
        <v>0</v>
      </c>
    </row>
    <row r="59" spans="1:6">
      <c r="A59" s="356">
        <v>40</v>
      </c>
      <c r="B59" s="60"/>
      <c r="C59" s="60"/>
      <c r="D59" s="400"/>
      <c r="E59" s="400"/>
      <c r="F59" s="376">
        <f t="shared" si="0"/>
        <v>0</v>
      </c>
    </row>
    <row r="60" spans="1:6">
      <c r="A60" s="356">
        <v>41</v>
      </c>
      <c r="B60" s="60"/>
      <c r="C60" s="60"/>
      <c r="D60" s="400"/>
      <c r="E60" s="400"/>
      <c r="F60" s="376">
        <f t="shared" si="0"/>
        <v>0</v>
      </c>
    </row>
    <row r="61" spans="1:6">
      <c r="A61" s="356">
        <v>42</v>
      </c>
      <c r="B61" s="60" t="s">
        <v>2210</v>
      </c>
      <c r="C61" s="60"/>
      <c r="D61" s="400"/>
      <c r="E61" s="400"/>
      <c r="F61" s="376">
        <f t="shared" si="0"/>
        <v>0</v>
      </c>
    </row>
    <row r="62" spans="1:6" ht="15.75" thickBot="1">
      <c r="A62" s="348">
        <v>43</v>
      </c>
      <c r="B62" s="401" t="s">
        <v>976</v>
      </c>
      <c r="C62" s="401"/>
      <c r="D62" s="402">
        <f>SUM(D20:D61)</f>
        <v>0</v>
      </c>
      <c r="E62" s="402">
        <f>SUM(E20:E61)</f>
        <v>0</v>
      </c>
      <c r="F62" s="351">
        <f>SUM(F20:F61)</f>
        <v>0</v>
      </c>
    </row>
    <row r="63" spans="1:6">
      <c r="A63" s="60" t="s">
        <v>110</v>
      </c>
      <c r="B63" s="60"/>
      <c r="C63" s="60"/>
      <c r="D63" s="60"/>
      <c r="E63" s="60"/>
      <c r="F63" s="60"/>
    </row>
    <row r="64" spans="1:6">
      <c r="A64" s="90" t="s">
        <v>977</v>
      </c>
      <c r="B64" s="90"/>
      <c r="C64" s="90"/>
      <c r="D64" s="90"/>
      <c r="E64" s="90"/>
      <c r="F64" s="90"/>
    </row>
    <row r="65" spans="1:6">
      <c r="A65" s="60"/>
      <c r="B65" s="60"/>
      <c r="C65" s="60"/>
      <c r="D65" s="60"/>
      <c r="E65" s="60"/>
      <c r="F65" s="60"/>
    </row>
    <row r="66" spans="1:6">
      <c r="A66" s="60"/>
      <c r="B66" s="60"/>
      <c r="C66" s="60"/>
      <c r="D66" s="60"/>
      <c r="E66" s="60"/>
      <c r="F66" s="60"/>
    </row>
    <row r="67" spans="1:6">
      <c r="A67" s="60"/>
      <c r="B67" s="60"/>
      <c r="C67" s="60"/>
      <c r="D67" s="60"/>
      <c r="E67" s="60"/>
      <c r="F67" s="60"/>
    </row>
    <row r="68" spans="1:6">
      <c r="A68" s="60"/>
      <c r="B68" s="60"/>
      <c r="C68" s="60"/>
      <c r="D68" s="60"/>
      <c r="E68" s="60"/>
      <c r="F68" s="60"/>
    </row>
    <row r="69" spans="1:6">
      <c r="A69" s="60"/>
      <c r="B69" s="60"/>
      <c r="C69" s="60"/>
      <c r="D69" s="60"/>
      <c r="E69" s="60"/>
      <c r="F69" s="60"/>
    </row>
    <row r="70" spans="1:6">
      <c r="A70" s="60"/>
      <c r="B70" s="60"/>
      <c r="C70" s="60"/>
      <c r="D70" s="60"/>
      <c r="E70" s="60"/>
      <c r="F70" s="60"/>
    </row>
    <row r="71" spans="1:6">
      <c r="A71" s="60"/>
      <c r="B71" s="60"/>
      <c r="C71" s="60"/>
      <c r="D71" s="60"/>
      <c r="E71" s="60"/>
      <c r="F71" s="60"/>
    </row>
    <row r="72" spans="1:6">
      <c r="A72" s="60"/>
      <c r="B72" s="60"/>
      <c r="C72" s="60"/>
      <c r="D72" s="60"/>
      <c r="E72" s="60"/>
      <c r="F72" s="60"/>
    </row>
    <row r="73" spans="1:6">
      <c r="A73" s="60"/>
      <c r="B73" s="60"/>
      <c r="C73" s="60"/>
      <c r="D73" s="60"/>
      <c r="E73" s="60"/>
      <c r="F73" s="60"/>
    </row>
    <row r="74" spans="1:6">
      <c r="A74" s="60"/>
      <c r="B74" s="60"/>
      <c r="C74" s="60"/>
      <c r="D74" s="60"/>
      <c r="E74" s="60"/>
      <c r="F74" s="60"/>
    </row>
    <row r="75" spans="1:6">
      <c r="A75" s="60"/>
      <c r="B75" s="60"/>
      <c r="C75" s="60"/>
      <c r="D75" s="60"/>
      <c r="E75" s="60"/>
      <c r="F75" s="60"/>
    </row>
    <row r="76" spans="1:6">
      <c r="A76" s="60"/>
      <c r="B76" s="60"/>
      <c r="C76" s="60"/>
      <c r="D76" s="60"/>
      <c r="E76" s="60"/>
      <c r="F76" s="60"/>
    </row>
    <row r="77" spans="1:6">
      <c r="A77" s="60"/>
      <c r="B77" s="60"/>
      <c r="C77" s="60"/>
      <c r="D77" s="60"/>
      <c r="E77" s="60"/>
      <c r="F77" s="60"/>
    </row>
    <row r="78" spans="1:6">
      <c r="A78" s="60"/>
      <c r="B78" s="60"/>
      <c r="C78" s="60"/>
      <c r="D78" s="60"/>
      <c r="E78" s="60"/>
      <c r="F78" s="60"/>
    </row>
    <row r="79" spans="1:6">
      <c r="A79" s="60"/>
      <c r="B79" s="60"/>
      <c r="C79" s="60"/>
      <c r="D79" s="60"/>
      <c r="E79" s="60"/>
      <c r="F79" s="60"/>
    </row>
    <row r="80" spans="1:6">
      <c r="A80" s="60"/>
      <c r="B80" s="60"/>
      <c r="C80" s="60"/>
      <c r="D80" s="60"/>
      <c r="E80" s="60"/>
      <c r="F80" s="60"/>
    </row>
    <row r="81" spans="1:6">
      <c r="A81" s="60"/>
      <c r="B81" s="60"/>
      <c r="C81" s="60"/>
      <c r="D81" s="60"/>
      <c r="E81" s="60"/>
      <c r="F81" s="60"/>
    </row>
    <row r="82" spans="1:6">
      <c r="A82" s="60"/>
      <c r="B82" s="60"/>
      <c r="C82" s="60"/>
      <c r="D82" s="60"/>
      <c r="E82" s="60"/>
      <c r="F82" s="60"/>
    </row>
    <row r="83" spans="1:6">
      <c r="A83" s="60"/>
      <c r="B83" s="60"/>
      <c r="C83" s="60"/>
      <c r="D83" s="60"/>
      <c r="E83" s="60"/>
      <c r="F83" s="60"/>
    </row>
    <row r="84" spans="1:6">
      <c r="A84" s="60"/>
      <c r="B84" s="60"/>
      <c r="C84" s="60"/>
      <c r="D84" s="60"/>
      <c r="E84" s="60"/>
      <c r="F84" s="60"/>
    </row>
    <row r="85" spans="1:6">
      <c r="A85" s="60"/>
      <c r="B85" s="60"/>
      <c r="C85" s="60"/>
      <c r="D85" s="60"/>
      <c r="E85" s="60"/>
      <c r="F85" s="60"/>
    </row>
    <row r="86" spans="1:6">
      <c r="A86" s="60"/>
      <c r="B86" s="60"/>
      <c r="C86" s="60"/>
      <c r="D86" s="60"/>
      <c r="E86" s="60"/>
      <c r="F86" s="60"/>
    </row>
    <row r="87" spans="1:6">
      <c r="A87" s="60"/>
      <c r="B87" s="60"/>
      <c r="C87" s="60"/>
      <c r="D87" s="60"/>
      <c r="E87" s="60"/>
      <c r="F87" s="60"/>
    </row>
    <row r="88" spans="1:6">
      <c r="A88" s="60"/>
      <c r="B88" s="60"/>
      <c r="C88" s="60"/>
      <c r="D88" s="60"/>
      <c r="E88" s="60"/>
      <c r="F88" s="60"/>
    </row>
    <row r="89" spans="1:6">
      <c r="A89" s="60"/>
      <c r="B89" s="60"/>
      <c r="C89" s="60"/>
      <c r="D89" s="60"/>
      <c r="E89" s="60"/>
      <c r="F89" s="60"/>
    </row>
    <row r="90" spans="1:6">
      <c r="A90" s="60"/>
      <c r="B90" s="60"/>
      <c r="C90" s="60"/>
      <c r="D90" s="60"/>
      <c r="E90" s="60"/>
      <c r="F90" s="60"/>
    </row>
    <row r="91" spans="1:6">
      <c r="A91" s="60"/>
      <c r="B91" s="60"/>
      <c r="C91" s="60"/>
      <c r="D91" s="60"/>
      <c r="E91" s="60"/>
      <c r="F91" s="60"/>
    </row>
    <row r="92" spans="1:6">
      <c r="A92" s="60"/>
      <c r="B92" s="60"/>
      <c r="C92" s="60"/>
      <c r="D92" s="60"/>
      <c r="E92" s="60"/>
      <c r="F92" s="60"/>
    </row>
    <row r="93" spans="1:6">
      <c r="A93" s="60"/>
      <c r="B93" s="60"/>
      <c r="C93" s="60"/>
      <c r="D93" s="60"/>
      <c r="E93" s="60"/>
      <c r="F93" s="60"/>
    </row>
    <row r="94" spans="1:6">
      <c r="A94" s="60"/>
      <c r="B94" s="60"/>
      <c r="C94" s="60"/>
      <c r="D94" s="60"/>
      <c r="E94" s="60"/>
      <c r="F94" s="60"/>
    </row>
    <row r="95" spans="1:6">
      <c r="A95" s="60"/>
      <c r="B95" s="60"/>
      <c r="C95" s="60"/>
      <c r="D95" s="60"/>
      <c r="E95" s="60"/>
      <c r="F95" s="60"/>
    </row>
    <row r="96" spans="1:6">
      <c r="A96" s="60"/>
      <c r="B96" s="60"/>
      <c r="C96" s="60"/>
      <c r="D96" s="60"/>
      <c r="E96" s="60"/>
      <c r="F96" s="60"/>
    </row>
    <row r="97" spans="1:6">
      <c r="A97" s="60"/>
      <c r="B97" s="60"/>
      <c r="C97" s="60"/>
      <c r="D97" s="60"/>
      <c r="E97" s="60"/>
      <c r="F97" s="60"/>
    </row>
    <row r="98" spans="1:6">
      <c r="A98" s="60"/>
      <c r="B98" s="60"/>
      <c r="C98" s="60"/>
      <c r="D98" s="60"/>
      <c r="E98" s="60"/>
      <c r="F98" s="60"/>
    </row>
    <row r="99" spans="1:6">
      <c r="A99" s="60"/>
      <c r="B99" s="60"/>
      <c r="C99" s="60"/>
      <c r="D99" s="60"/>
      <c r="E99" s="60"/>
      <c r="F99" s="60"/>
    </row>
    <row r="100" spans="1:6">
      <c r="A100" s="60"/>
      <c r="B100" s="60"/>
      <c r="C100" s="60"/>
      <c r="D100" s="60"/>
      <c r="E100" s="60"/>
      <c r="F100" s="60"/>
    </row>
    <row r="101" spans="1:6">
      <c r="A101" s="60"/>
      <c r="B101" s="60"/>
      <c r="C101" s="60"/>
      <c r="D101" s="60"/>
      <c r="E101" s="60"/>
      <c r="F101" s="60"/>
    </row>
    <row r="102" spans="1:6">
      <c r="A102" s="60"/>
      <c r="B102" s="60"/>
      <c r="C102" s="60"/>
      <c r="D102" s="60"/>
      <c r="E102" s="60"/>
      <c r="F102" s="60"/>
    </row>
    <row r="103" spans="1:6">
      <c r="A103" s="60"/>
      <c r="B103" s="60"/>
      <c r="C103" s="60"/>
      <c r="D103" s="60"/>
      <c r="E103" s="60"/>
      <c r="F103" s="60"/>
    </row>
    <row r="104" spans="1:6">
      <c r="A104" s="60"/>
      <c r="B104" s="60"/>
      <c r="C104" s="60"/>
      <c r="D104" s="60"/>
      <c r="E104" s="60"/>
      <c r="F104" s="60"/>
    </row>
    <row r="105" spans="1:6">
      <c r="A105" s="60"/>
      <c r="B105" s="60"/>
      <c r="C105" s="60"/>
      <c r="D105" s="60"/>
      <c r="E105" s="60"/>
      <c r="F105" s="60"/>
    </row>
    <row r="106" spans="1:6">
      <c r="A106" s="60"/>
      <c r="B106" s="60"/>
      <c r="C106" s="60"/>
      <c r="D106" s="60"/>
      <c r="E106" s="60"/>
      <c r="F106" s="60"/>
    </row>
    <row r="107" spans="1:6">
      <c r="A107" s="60"/>
      <c r="B107" s="60"/>
      <c r="C107" s="60"/>
      <c r="D107" s="60"/>
      <c r="E107" s="60"/>
      <c r="F107" s="60"/>
    </row>
    <row r="108" spans="1:6">
      <c r="A108" s="60"/>
      <c r="B108" s="60"/>
      <c r="C108" s="60"/>
      <c r="D108" s="60"/>
      <c r="E108" s="60"/>
      <c r="F108" s="60"/>
    </row>
    <row r="109" spans="1:6">
      <c r="A109" s="60"/>
      <c r="B109" s="60"/>
      <c r="C109" s="60"/>
      <c r="D109" s="60"/>
      <c r="E109" s="60"/>
      <c r="F109" s="60"/>
    </row>
    <row r="110" spans="1:6">
      <c r="A110" s="60"/>
      <c r="B110" s="60"/>
      <c r="C110" s="60"/>
      <c r="D110" s="60"/>
      <c r="E110" s="60"/>
      <c r="F110" s="60"/>
    </row>
    <row r="111" spans="1:6">
      <c r="A111" s="60"/>
      <c r="B111" s="60"/>
      <c r="C111" s="60"/>
      <c r="D111" s="60"/>
      <c r="E111" s="60"/>
      <c r="F111" s="60"/>
    </row>
    <row r="112" spans="1:6">
      <c r="A112" s="60"/>
      <c r="B112" s="60"/>
      <c r="C112" s="60"/>
      <c r="D112" s="60"/>
      <c r="E112" s="60"/>
      <c r="F112" s="60"/>
    </row>
    <row r="113" spans="1:6">
      <c r="A113" s="60"/>
      <c r="B113" s="60"/>
      <c r="C113" s="60"/>
      <c r="D113" s="60"/>
      <c r="E113" s="60"/>
      <c r="F113" s="60"/>
    </row>
    <row r="114" spans="1:6">
      <c r="A114" s="60"/>
      <c r="B114" s="60"/>
      <c r="C114" s="60"/>
      <c r="D114" s="60"/>
      <c r="E114" s="60"/>
      <c r="F114" s="60"/>
    </row>
    <row r="115" spans="1:6">
      <c r="A115" s="60"/>
      <c r="B115" s="60"/>
      <c r="C115" s="60"/>
      <c r="D115" s="60"/>
      <c r="E115" s="60"/>
      <c r="F115" s="60"/>
    </row>
    <row r="116" spans="1:6">
      <c r="A116" s="60"/>
      <c r="B116" s="60"/>
      <c r="C116" s="60"/>
      <c r="D116" s="60"/>
      <c r="E116" s="60"/>
      <c r="F116" s="60"/>
    </row>
    <row r="117" spans="1:6">
      <c r="A117" s="60"/>
      <c r="B117" s="60"/>
      <c r="C117" s="60"/>
      <c r="D117" s="60"/>
      <c r="E117" s="60"/>
      <c r="F117" s="60"/>
    </row>
    <row r="118" spans="1:6">
      <c r="A118" s="60"/>
      <c r="B118" s="60"/>
      <c r="C118" s="60"/>
      <c r="D118" s="60"/>
      <c r="E118" s="60"/>
      <c r="F118" s="60"/>
    </row>
    <row r="119" spans="1:6">
      <c r="A119" s="60"/>
      <c r="B119" s="60"/>
      <c r="C119" s="60"/>
      <c r="D119" s="60"/>
      <c r="E119" s="60"/>
      <c r="F119" s="60"/>
    </row>
    <row r="120" spans="1:6">
      <c r="A120" s="60"/>
      <c r="B120" s="60"/>
      <c r="C120" s="60"/>
      <c r="D120" s="60"/>
      <c r="E120" s="60"/>
      <c r="F120" s="60"/>
    </row>
    <row r="121" spans="1:6">
      <c r="A121" s="60"/>
      <c r="B121" s="60"/>
      <c r="C121" s="60"/>
      <c r="D121" s="60"/>
      <c r="E121" s="60"/>
      <c r="F121" s="60"/>
    </row>
    <row r="122" spans="1:6">
      <c r="A122" s="60"/>
      <c r="B122" s="60"/>
      <c r="C122" s="60"/>
      <c r="D122" s="60"/>
      <c r="E122" s="60"/>
      <c r="F122" s="60"/>
    </row>
    <row r="123" spans="1:6">
      <c r="A123" s="60"/>
      <c r="B123" s="60"/>
      <c r="C123" s="60"/>
      <c r="D123" s="60"/>
      <c r="E123" s="60"/>
      <c r="F123" s="60"/>
    </row>
    <row r="124" spans="1:6">
      <c r="A124" s="60"/>
      <c r="B124" s="60"/>
      <c r="C124" s="60"/>
      <c r="D124" s="60"/>
      <c r="E124" s="60"/>
      <c r="F124" s="60"/>
    </row>
    <row r="125" spans="1:6">
      <c r="A125" s="60"/>
      <c r="B125" s="60"/>
      <c r="C125" s="60"/>
      <c r="D125" s="60"/>
      <c r="E125" s="60"/>
      <c r="F125" s="60"/>
    </row>
    <row r="126" spans="1:6">
      <c r="A126" s="60"/>
      <c r="B126" s="60"/>
      <c r="C126" s="60"/>
      <c r="D126" s="60"/>
      <c r="E126" s="60"/>
      <c r="F126" s="60"/>
    </row>
    <row r="127" spans="1:6">
      <c r="A127" s="60"/>
      <c r="B127" s="60"/>
      <c r="C127" s="60"/>
      <c r="D127" s="60"/>
      <c r="E127" s="60"/>
      <c r="F127" s="60"/>
    </row>
    <row r="128" spans="1:6">
      <c r="A128" s="60"/>
      <c r="B128" s="60"/>
      <c r="C128" s="60"/>
      <c r="D128" s="60"/>
      <c r="E128" s="60"/>
      <c r="F128" s="60"/>
    </row>
    <row r="129" spans="1:6">
      <c r="A129" s="60"/>
      <c r="B129" s="60"/>
      <c r="C129" s="60"/>
      <c r="D129" s="60"/>
      <c r="E129" s="60"/>
      <c r="F129" s="60"/>
    </row>
    <row r="130" spans="1:6">
      <c r="A130" s="60"/>
      <c r="B130" s="60"/>
      <c r="C130" s="60"/>
      <c r="D130" s="60"/>
      <c r="E130" s="60"/>
      <c r="F130" s="60"/>
    </row>
    <row r="131" spans="1:6">
      <c r="A131" s="60"/>
      <c r="B131" s="60"/>
      <c r="C131" s="60"/>
      <c r="D131" s="60"/>
      <c r="E131" s="60"/>
      <c r="F131" s="60"/>
    </row>
    <row r="132" spans="1:6">
      <c r="A132" s="60"/>
      <c r="B132" s="60"/>
      <c r="C132" s="60"/>
      <c r="D132" s="60"/>
      <c r="E132" s="60"/>
      <c r="F132" s="60"/>
    </row>
    <row r="133" spans="1:6">
      <c r="A133" s="60"/>
      <c r="B133" s="60"/>
      <c r="C133" s="60"/>
      <c r="D133" s="60"/>
      <c r="E133" s="60"/>
      <c r="F133" s="60"/>
    </row>
    <row r="134" spans="1:6">
      <c r="A134" s="60"/>
      <c r="B134" s="60"/>
      <c r="C134" s="60"/>
      <c r="D134" s="60"/>
      <c r="E134" s="60"/>
      <c r="F134" s="60"/>
    </row>
    <row r="135" spans="1:6">
      <c r="A135" s="60"/>
      <c r="B135" s="60"/>
      <c r="C135" s="60"/>
      <c r="D135" s="60"/>
      <c r="E135" s="60"/>
      <c r="F135" s="60"/>
    </row>
    <row r="136" spans="1:6">
      <c r="A136" s="60"/>
      <c r="B136" s="60"/>
      <c r="C136" s="60"/>
      <c r="D136" s="60"/>
      <c r="E136" s="60"/>
      <c r="F136" s="60"/>
    </row>
    <row r="137" spans="1:6">
      <c r="A137" s="60"/>
      <c r="B137" s="60"/>
      <c r="C137" s="60"/>
      <c r="D137" s="60"/>
      <c r="E137" s="60"/>
      <c r="F137" s="60"/>
    </row>
  </sheetData>
  <customSheetViews>
    <customSheetView guid="{60A1409A-66AA-463E-93B8-ECD35AF44482}" scale="75" colorId="22" fitToPage="1">
      <selection activeCell="J29" sqref="J29"/>
      <pageMargins left="0.55000000000000004" right="0.4" top="0.3" bottom="0.3" header="0" footer="0"/>
      <printOptions horizontalCentered="1" verticalCentered="1"/>
      <pageSetup scale="67" orientation="portrait" r:id="rId1"/>
      <headerFooter alignWithMargins="0"/>
    </customSheetView>
    <customSheetView guid="{DF531E20-5321-459E-ADC3-AB7A1AE91EEB}" scale="75" colorId="22" showPageBreaks="1" fitToPage="1" printArea="1">
      <selection activeCell="J29" sqref="J29"/>
      <pageMargins left="0.55000000000000004" right="0.4" top="0.3" bottom="0.3" header="0" footer="0"/>
      <printOptions horizontalCentered="1" verticalCentered="1"/>
      <pageSetup scale="67" orientation="portrait" r:id="rId2"/>
      <headerFooter alignWithMargins="0"/>
    </customSheetView>
    <customSheetView guid="{D9BAA3C6-1D9B-487C-B947-51E67F089DA8}" scale="75" colorId="22" fitToPage="1">
      <pageMargins left="0.55000000000000004" right="0.4" top="0.3" bottom="0.3" header="0" footer="0"/>
      <printOptions horizontalCentered="1" verticalCentered="1"/>
      <pageSetup scale="67" orientation="portrait" r:id="rId3"/>
      <headerFooter alignWithMargins="0"/>
    </customSheetView>
    <customSheetView guid="{FE043F0F-666D-484B-8A7C-7EC2529158CA}" scale="75" colorId="22" showPageBreaks="1" fitToPage="1" printArea="1">
      <pageMargins left="0.55000000000000004" right="0.4" top="0.3" bottom="0.3" header="0" footer="0"/>
      <printOptions horizontalCentered="1" verticalCentered="1"/>
      <pageSetup scale="10" orientation="portrait" r:id="rId4"/>
      <headerFooter alignWithMargins="0"/>
    </customSheetView>
  </customSheetViews>
  <phoneticPr fontId="0" type="noConversion"/>
  <printOptions horizontalCentered="1" verticalCentered="1"/>
  <pageMargins left="0.55000000000000004" right="0.4" top="0.3" bottom="0.3" header="0" footer="0"/>
  <pageSetup scale="67" orientation="portrait" r:id="rId5"/>
  <headerFooter alignWithMargins="0"/>
  <customProperties>
    <customPr name="_pios_id" r:id="rId6"/>
  </customProperties>
</worksheet>
</file>

<file path=xl/worksheets/sheet27.xml><?xml version="1.0" encoding="utf-8"?>
<worksheet xmlns="http://schemas.openxmlformats.org/spreadsheetml/2006/main" xmlns:r="http://schemas.openxmlformats.org/officeDocument/2006/relationships">
  <sheetPr transitionEvaluation="1" codeName="Sheet26">
    <pageSetUpPr fitToPage="1"/>
  </sheetPr>
  <dimension ref="A1:D210"/>
  <sheetViews>
    <sheetView defaultGridColor="0" colorId="22" zoomScale="75" workbookViewId="0"/>
  </sheetViews>
  <sheetFormatPr defaultColWidth="9.77734375" defaultRowHeight="15"/>
  <cols>
    <col min="1" max="1" width="5.77734375" customWidth="1"/>
    <col min="2" max="2" width="87.6640625" customWidth="1"/>
    <col min="3" max="3" width="18.77734375" customWidth="1"/>
  </cols>
  <sheetData>
    <row r="1" spans="1:4" ht="15.75" thickBot="1">
      <c r="A1" s="430" t="str">
        <f>'Data sheet'!A53</f>
        <v>Annual Report of New York American Water Company, Inc.  (f/k/a Aqua New York of Sea Cliff)                                          Year Ended  December 31, 2013</v>
      </c>
      <c r="B1" s="408"/>
      <c r="C1" s="185"/>
      <c r="D1" s="185"/>
    </row>
    <row r="2" spans="1:4" ht="15.75">
      <c r="A2" s="418"/>
      <c r="B2" s="419"/>
      <c r="C2" s="420"/>
      <c r="D2" s="185"/>
    </row>
    <row r="3" spans="1:4" ht="15.75">
      <c r="A3" s="190" t="s">
        <v>978</v>
      </c>
      <c r="B3" s="6"/>
      <c r="C3" s="421"/>
      <c r="D3" s="185"/>
    </row>
    <row r="4" spans="1:4" ht="15.75">
      <c r="A4" s="190" t="s">
        <v>979</v>
      </c>
      <c r="B4" s="6"/>
      <c r="C4" s="421"/>
      <c r="D4" s="185"/>
    </row>
    <row r="5" spans="1:4">
      <c r="A5" s="193"/>
      <c r="B5" s="185"/>
      <c r="C5" s="406"/>
      <c r="D5" s="185"/>
    </row>
    <row r="6" spans="1:4">
      <c r="A6" s="193"/>
      <c r="B6" s="221" t="s">
        <v>980</v>
      </c>
      <c r="C6" s="406"/>
      <c r="D6" s="185"/>
    </row>
    <row r="7" spans="1:4">
      <c r="A7" s="193"/>
      <c r="B7" s="221" t="s">
        <v>992</v>
      </c>
      <c r="C7" s="406"/>
      <c r="D7" s="185"/>
    </row>
    <row r="8" spans="1:4">
      <c r="A8" s="193"/>
      <c r="B8" s="221"/>
      <c r="C8" s="406"/>
      <c r="D8" s="185"/>
    </row>
    <row r="9" spans="1:4">
      <c r="A9" s="193"/>
      <c r="B9" s="221" t="s">
        <v>36</v>
      </c>
      <c r="C9" s="406"/>
      <c r="D9" s="185"/>
    </row>
    <row r="10" spans="1:4">
      <c r="A10" s="193"/>
      <c r="B10" s="221"/>
      <c r="C10" s="406"/>
      <c r="D10" s="185"/>
    </row>
    <row r="11" spans="1:4">
      <c r="A11" s="193"/>
      <c r="B11" s="221" t="s">
        <v>37</v>
      </c>
      <c r="C11" s="406"/>
      <c r="D11" s="185"/>
    </row>
    <row r="12" spans="1:4">
      <c r="A12" s="193"/>
      <c r="B12" s="221"/>
      <c r="C12" s="406"/>
      <c r="D12" s="185"/>
    </row>
    <row r="13" spans="1:4">
      <c r="A13" s="193"/>
      <c r="B13" s="221" t="s">
        <v>2601</v>
      </c>
      <c r="C13" s="406"/>
      <c r="D13" s="185"/>
    </row>
    <row r="14" spans="1:4">
      <c r="A14" s="193"/>
      <c r="B14" s="221" t="s">
        <v>1744</v>
      </c>
      <c r="C14" s="406"/>
      <c r="D14" s="185"/>
    </row>
    <row r="15" spans="1:4">
      <c r="A15" s="407"/>
      <c r="B15" s="408"/>
      <c r="C15" s="409"/>
      <c r="D15" s="185"/>
    </row>
    <row r="16" spans="1:4">
      <c r="A16" s="231"/>
      <c r="B16" s="185"/>
      <c r="C16" s="819" t="s">
        <v>1745</v>
      </c>
      <c r="D16" s="185"/>
    </row>
    <row r="17" spans="1:4">
      <c r="A17" s="231" t="s">
        <v>2263</v>
      </c>
      <c r="B17" s="559" t="s">
        <v>1746</v>
      </c>
      <c r="C17" s="819" t="s">
        <v>3917</v>
      </c>
      <c r="D17" s="185"/>
    </row>
    <row r="18" spans="1:4">
      <c r="A18" s="238" t="s">
        <v>2286</v>
      </c>
      <c r="B18" s="821" t="s">
        <v>3377</v>
      </c>
      <c r="C18" s="555" t="s">
        <v>3378</v>
      </c>
      <c r="D18" s="185"/>
    </row>
    <row r="19" spans="1:4">
      <c r="A19" s="231">
        <v>1</v>
      </c>
      <c r="B19" s="185"/>
      <c r="C19" s="375"/>
      <c r="D19" s="185"/>
    </row>
    <row r="20" spans="1:4">
      <c r="A20" s="231">
        <v>2</v>
      </c>
      <c r="B20" s="1020" t="s">
        <v>772</v>
      </c>
      <c r="C20" s="376"/>
      <c r="D20" s="185"/>
    </row>
    <row r="21" spans="1:4">
      <c r="A21" s="231">
        <v>3</v>
      </c>
      <c r="B21" s="185"/>
      <c r="C21" s="376"/>
      <c r="D21" s="185"/>
    </row>
    <row r="22" spans="1:4">
      <c r="A22" s="231">
        <v>4</v>
      </c>
      <c r="B22" s="185"/>
      <c r="C22" s="376"/>
      <c r="D22" s="185"/>
    </row>
    <row r="23" spans="1:4">
      <c r="A23" s="231">
        <v>5</v>
      </c>
      <c r="B23" s="408"/>
      <c r="C23" s="378"/>
      <c r="D23" s="185"/>
    </row>
    <row r="24" spans="1:4">
      <c r="A24" s="231">
        <v>6</v>
      </c>
      <c r="B24" s="408" t="s">
        <v>3583</v>
      </c>
      <c r="C24" s="375">
        <f>SUM(C19:C23)</f>
        <v>0</v>
      </c>
      <c r="D24" s="185"/>
    </row>
    <row r="25" spans="1:4">
      <c r="A25" s="231">
        <v>7</v>
      </c>
      <c r="B25" s="185"/>
      <c r="C25" s="422"/>
      <c r="D25" s="185"/>
    </row>
    <row r="26" spans="1:4">
      <c r="A26" s="231">
        <v>8</v>
      </c>
      <c r="B26" s="1020" t="s">
        <v>772</v>
      </c>
      <c r="C26" s="376"/>
      <c r="D26" s="185"/>
    </row>
    <row r="27" spans="1:4">
      <c r="A27" s="231">
        <v>9</v>
      </c>
      <c r="B27" s="185"/>
      <c r="C27" s="376"/>
      <c r="D27" s="185"/>
    </row>
    <row r="28" spans="1:4">
      <c r="A28" s="231">
        <v>10</v>
      </c>
      <c r="B28" s="185"/>
      <c r="C28" s="376"/>
      <c r="D28" s="185"/>
    </row>
    <row r="29" spans="1:4">
      <c r="A29" s="231">
        <v>11</v>
      </c>
      <c r="B29" s="185"/>
      <c r="C29" s="376"/>
      <c r="D29" s="185"/>
    </row>
    <row r="30" spans="1:4">
      <c r="A30" s="231">
        <v>12</v>
      </c>
      <c r="B30" s="408"/>
      <c r="C30" s="378"/>
      <c r="D30" s="185"/>
    </row>
    <row r="31" spans="1:4">
      <c r="A31" s="231">
        <v>13</v>
      </c>
      <c r="B31" s="408" t="s">
        <v>3584</v>
      </c>
      <c r="C31" s="375">
        <f>SUM(C25:C30)</f>
        <v>0</v>
      </c>
      <c r="D31" s="185"/>
    </row>
    <row r="32" spans="1:4">
      <c r="A32" s="231">
        <v>14</v>
      </c>
      <c r="B32" s="185"/>
      <c r="C32" s="422"/>
      <c r="D32" s="185"/>
    </row>
    <row r="33" spans="1:4">
      <c r="A33" s="231">
        <v>15</v>
      </c>
      <c r="B33" s="1020" t="s">
        <v>772</v>
      </c>
      <c r="C33" s="376"/>
      <c r="D33" s="185"/>
    </row>
    <row r="34" spans="1:4">
      <c r="A34" s="231">
        <v>16</v>
      </c>
      <c r="B34" s="185"/>
      <c r="C34" s="376"/>
      <c r="D34" s="185"/>
    </row>
    <row r="35" spans="1:4">
      <c r="A35" s="231">
        <v>17</v>
      </c>
      <c r="B35" s="185"/>
      <c r="C35" s="376"/>
      <c r="D35" s="185"/>
    </row>
    <row r="36" spans="1:4">
      <c r="A36" s="231">
        <v>18</v>
      </c>
      <c r="B36" s="185"/>
      <c r="C36" s="376"/>
      <c r="D36" s="185"/>
    </row>
    <row r="37" spans="1:4">
      <c r="A37" s="231">
        <v>19</v>
      </c>
      <c r="B37" s="408"/>
      <c r="C37" s="378"/>
      <c r="D37" s="185"/>
    </row>
    <row r="38" spans="1:4">
      <c r="A38" s="238">
        <v>20</v>
      </c>
      <c r="B38" s="408" t="s">
        <v>3585</v>
      </c>
      <c r="C38" s="375">
        <f>SUM(C32:C37)</f>
        <v>0</v>
      </c>
      <c r="D38" s="185"/>
    </row>
    <row r="39" spans="1:4">
      <c r="A39" s="423"/>
      <c r="B39" s="185"/>
      <c r="C39" s="424"/>
      <c r="D39" s="185"/>
    </row>
    <row r="40" spans="1:4" ht="15.75">
      <c r="A40" s="190" t="s">
        <v>1709</v>
      </c>
      <c r="B40" s="6"/>
      <c r="C40" s="421"/>
      <c r="D40" s="185"/>
    </row>
    <row r="41" spans="1:4">
      <c r="A41" s="423"/>
      <c r="B41" s="185"/>
      <c r="C41" s="406"/>
      <c r="D41" s="185"/>
    </row>
    <row r="42" spans="1:4">
      <c r="A42" s="423"/>
      <c r="B42" s="221" t="s">
        <v>3905</v>
      </c>
      <c r="C42" s="406"/>
      <c r="D42" s="185"/>
    </row>
    <row r="43" spans="1:4">
      <c r="A43" s="423"/>
      <c r="B43" s="221" t="s">
        <v>2408</v>
      </c>
      <c r="C43" s="406"/>
      <c r="D43" s="185"/>
    </row>
    <row r="44" spans="1:4">
      <c r="A44" s="423"/>
      <c r="B44" s="221" t="s">
        <v>2409</v>
      </c>
      <c r="C44" s="406"/>
      <c r="D44" s="185"/>
    </row>
    <row r="45" spans="1:4">
      <c r="A45" s="423"/>
      <c r="B45" s="221" t="s">
        <v>2382</v>
      </c>
      <c r="C45" s="406"/>
      <c r="D45" s="185"/>
    </row>
    <row r="46" spans="1:4">
      <c r="A46" s="425"/>
      <c r="B46" s="408"/>
      <c r="C46" s="409"/>
      <c r="D46" s="185"/>
    </row>
    <row r="47" spans="1:4">
      <c r="A47" s="231"/>
      <c r="B47" s="185"/>
      <c r="C47" s="819" t="s">
        <v>1745</v>
      </c>
      <c r="D47" s="185"/>
    </row>
    <row r="48" spans="1:4">
      <c r="A48" s="231" t="s">
        <v>2383</v>
      </c>
      <c r="B48" s="559" t="s">
        <v>2384</v>
      </c>
      <c r="C48" s="819" t="s">
        <v>3917</v>
      </c>
      <c r="D48" s="185"/>
    </row>
    <row r="49" spans="1:4">
      <c r="A49" s="238" t="s">
        <v>2385</v>
      </c>
      <c r="B49" s="821" t="s">
        <v>3377</v>
      </c>
      <c r="C49" s="555" t="s">
        <v>3378</v>
      </c>
      <c r="D49" s="185"/>
    </row>
    <row r="50" spans="1:4">
      <c r="A50" s="426">
        <v>21</v>
      </c>
      <c r="B50" s="221" t="s">
        <v>3820</v>
      </c>
      <c r="C50" s="375"/>
      <c r="D50" s="185"/>
    </row>
    <row r="51" spans="1:4">
      <c r="A51" s="426">
        <v>22</v>
      </c>
      <c r="B51" s="221" t="s">
        <v>3821</v>
      </c>
      <c r="C51" s="376"/>
      <c r="D51" s="185"/>
    </row>
    <row r="52" spans="1:4">
      <c r="A52" s="426">
        <v>23</v>
      </c>
      <c r="B52" s="221" t="s">
        <v>3822</v>
      </c>
      <c r="C52" s="376"/>
      <c r="D52" s="185"/>
    </row>
    <row r="53" spans="1:4">
      <c r="A53" s="426">
        <v>24</v>
      </c>
      <c r="B53" s="221" t="s">
        <v>3244</v>
      </c>
      <c r="C53" s="376"/>
      <c r="D53" s="185"/>
    </row>
    <row r="54" spans="1:4">
      <c r="A54" s="426">
        <v>25</v>
      </c>
      <c r="B54" s="185"/>
      <c r="C54" s="376"/>
      <c r="D54" s="185"/>
    </row>
    <row r="55" spans="1:4">
      <c r="A55" s="426">
        <v>26</v>
      </c>
      <c r="B55" s="185"/>
      <c r="C55" s="376"/>
      <c r="D55" s="185"/>
    </row>
    <row r="56" spans="1:4">
      <c r="A56" s="426">
        <v>27</v>
      </c>
      <c r="B56" s="185" t="s">
        <v>2835</v>
      </c>
      <c r="C56" s="376"/>
      <c r="D56" s="185"/>
    </row>
    <row r="57" spans="1:4">
      <c r="A57" s="426">
        <v>28</v>
      </c>
      <c r="B57" s="1020" t="s">
        <v>772</v>
      </c>
      <c r="C57" s="376"/>
      <c r="D57" s="185"/>
    </row>
    <row r="58" spans="1:4">
      <c r="A58" s="426">
        <v>29</v>
      </c>
      <c r="B58" s="185"/>
      <c r="C58" s="376"/>
      <c r="D58" s="185"/>
    </row>
    <row r="59" spans="1:4">
      <c r="A59" s="426">
        <v>30</v>
      </c>
      <c r="B59" s="185"/>
      <c r="C59" s="376"/>
      <c r="D59" s="185"/>
    </row>
    <row r="60" spans="1:4">
      <c r="A60" s="426">
        <v>31</v>
      </c>
      <c r="B60" s="185"/>
      <c r="C60" s="376"/>
      <c r="D60" s="185"/>
    </row>
    <row r="61" spans="1:4">
      <c r="A61" s="426">
        <v>32</v>
      </c>
      <c r="B61" s="185"/>
      <c r="C61" s="376"/>
      <c r="D61" s="185"/>
    </row>
    <row r="62" spans="1:4">
      <c r="A62" s="426">
        <v>33</v>
      </c>
      <c r="B62" s="185"/>
      <c r="C62" s="376"/>
      <c r="D62" s="185"/>
    </row>
    <row r="63" spans="1:4">
      <c r="A63" s="426">
        <v>34</v>
      </c>
      <c r="B63" s="185"/>
      <c r="C63" s="376"/>
      <c r="D63" s="185"/>
    </row>
    <row r="64" spans="1:4">
      <c r="A64" s="426">
        <v>35</v>
      </c>
      <c r="B64" s="185"/>
      <c r="C64" s="376"/>
      <c r="D64" s="185"/>
    </row>
    <row r="65" spans="1:4">
      <c r="A65" s="426">
        <v>36</v>
      </c>
      <c r="B65" s="408"/>
      <c r="C65" s="376"/>
      <c r="D65" s="185"/>
    </row>
    <row r="66" spans="1:4" ht="15.75" thickBot="1">
      <c r="A66" s="427">
        <v>37</v>
      </c>
      <c r="B66" s="428" t="s">
        <v>3245</v>
      </c>
      <c r="C66" s="351">
        <f>SUM(C54:C65)</f>
        <v>0</v>
      </c>
      <c r="D66" s="185"/>
    </row>
    <row r="67" spans="1:4">
      <c r="A67" s="278"/>
      <c r="B67" s="278"/>
      <c r="C67" s="185" t="s">
        <v>110</v>
      </c>
      <c r="D67" s="185"/>
    </row>
    <row r="68" spans="1:4">
      <c r="A68" s="429" t="s">
        <v>3246</v>
      </c>
      <c r="B68" s="13"/>
      <c r="C68" s="13"/>
      <c r="D68" s="185"/>
    </row>
    <row r="69" spans="1:4">
      <c r="A69" s="430"/>
      <c r="B69" s="430"/>
      <c r="C69" s="430"/>
      <c r="D69" s="185"/>
    </row>
    <row r="70" spans="1:4">
      <c r="A70" s="430"/>
      <c r="B70" s="430"/>
      <c r="C70" s="430"/>
      <c r="D70" s="185"/>
    </row>
    <row r="71" spans="1:4">
      <c r="A71" s="278"/>
      <c r="B71" s="278"/>
      <c r="C71" s="278"/>
      <c r="D71" s="185"/>
    </row>
    <row r="72" spans="1:4">
      <c r="A72" s="278"/>
      <c r="B72" s="278"/>
      <c r="C72" s="278"/>
      <c r="D72" s="185"/>
    </row>
    <row r="73" spans="1:4">
      <c r="A73" s="278"/>
      <c r="B73" s="278"/>
      <c r="C73" s="278"/>
      <c r="D73" s="185"/>
    </row>
    <row r="74" spans="1:4">
      <c r="A74" s="278"/>
      <c r="B74" s="278"/>
      <c r="C74" s="278"/>
      <c r="D74" s="185"/>
    </row>
    <row r="75" spans="1:4">
      <c r="A75" s="185"/>
      <c r="B75" s="185"/>
      <c r="C75" s="278"/>
      <c r="D75" s="185"/>
    </row>
    <row r="76" spans="1:4">
      <c r="A76" s="185"/>
      <c r="B76" s="185"/>
      <c r="C76" s="278"/>
      <c r="D76" s="185"/>
    </row>
    <row r="77" spans="1:4">
      <c r="A77" s="185"/>
      <c r="B77" s="185"/>
      <c r="C77" s="278"/>
      <c r="D77" s="185"/>
    </row>
    <row r="78" spans="1:4">
      <c r="A78" s="185"/>
      <c r="B78" s="185"/>
      <c r="C78" s="278"/>
      <c r="D78" s="185"/>
    </row>
    <row r="79" spans="1:4">
      <c r="A79" s="185"/>
      <c r="B79" s="185"/>
      <c r="C79" s="278"/>
      <c r="D79" s="185"/>
    </row>
    <row r="80" spans="1:4">
      <c r="A80" s="185"/>
      <c r="B80" s="185"/>
      <c r="C80" s="278"/>
      <c r="D80" s="185"/>
    </row>
    <row r="81" spans="1:4">
      <c r="A81" s="185"/>
      <c r="B81" s="185"/>
      <c r="C81" s="278"/>
      <c r="D81" s="185"/>
    </row>
    <row r="82" spans="1:4">
      <c r="A82" s="185"/>
      <c r="B82" s="185"/>
      <c r="C82" s="278"/>
      <c r="D82" s="185"/>
    </row>
    <row r="83" spans="1:4">
      <c r="A83" s="185"/>
      <c r="B83" s="185"/>
      <c r="C83" s="278"/>
      <c r="D83" s="185"/>
    </row>
    <row r="84" spans="1:4">
      <c r="A84" s="278"/>
      <c r="B84" s="185"/>
      <c r="C84" s="278"/>
      <c r="D84" s="185"/>
    </row>
    <row r="85" spans="1:4">
      <c r="A85" s="185"/>
      <c r="B85" s="185"/>
      <c r="C85" s="185"/>
      <c r="D85" s="185"/>
    </row>
    <row r="86" spans="1:4">
      <c r="A86" s="185"/>
      <c r="B86" s="185"/>
      <c r="C86" s="185"/>
      <c r="D86" s="185"/>
    </row>
    <row r="87" spans="1:4">
      <c r="A87" s="185"/>
      <c r="B87" s="185"/>
      <c r="C87" s="185"/>
      <c r="D87" s="185"/>
    </row>
    <row r="88" spans="1:4">
      <c r="A88" s="185"/>
      <c r="B88" s="185"/>
      <c r="C88" s="185"/>
      <c r="D88" s="185"/>
    </row>
    <row r="89" spans="1:4">
      <c r="A89" s="185"/>
      <c r="B89" s="185"/>
      <c r="C89" s="185"/>
      <c r="D89" s="185"/>
    </row>
    <row r="90" spans="1:4">
      <c r="A90" s="185"/>
      <c r="B90" s="185"/>
      <c r="C90" s="185"/>
      <c r="D90" s="185"/>
    </row>
    <row r="91" spans="1:4">
      <c r="A91" s="185"/>
      <c r="B91" s="185"/>
      <c r="C91" s="185"/>
      <c r="D91" s="185"/>
    </row>
    <row r="92" spans="1:4">
      <c r="A92" s="185"/>
      <c r="B92" s="185"/>
      <c r="C92" s="185"/>
      <c r="D92" s="185"/>
    </row>
    <row r="93" spans="1:4">
      <c r="A93" s="185"/>
      <c r="B93" s="185"/>
      <c r="C93" s="185"/>
      <c r="D93" s="185"/>
    </row>
    <row r="94" spans="1:4">
      <c r="A94" s="185"/>
      <c r="B94" s="185"/>
      <c r="C94" s="185"/>
      <c r="D94" s="185"/>
    </row>
    <row r="95" spans="1:4">
      <c r="A95" s="185"/>
      <c r="B95" s="185"/>
      <c r="C95" s="185"/>
      <c r="D95" s="185"/>
    </row>
    <row r="96" spans="1:4">
      <c r="A96" s="185"/>
      <c r="B96" s="185"/>
      <c r="C96" s="185"/>
      <c r="D96" s="185"/>
    </row>
    <row r="97" spans="1:4">
      <c r="A97" s="185"/>
      <c r="B97" s="185"/>
      <c r="C97" s="185"/>
      <c r="D97" s="185"/>
    </row>
    <row r="98" spans="1:4">
      <c r="A98" s="185"/>
      <c r="B98" s="185"/>
      <c r="C98" s="185"/>
      <c r="D98" s="185"/>
    </row>
    <row r="99" spans="1:4">
      <c r="A99" s="185"/>
      <c r="B99" s="185"/>
      <c r="C99" s="185"/>
      <c r="D99" s="185"/>
    </row>
    <row r="100" spans="1:4">
      <c r="A100" s="185"/>
      <c r="B100" s="185"/>
      <c r="C100" s="185"/>
      <c r="D100" s="185"/>
    </row>
    <row r="101" spans="1:4">
      <c r="A101" s="185"/>
      <c r="B101" s="185"/>
      <c r="C101" s="185"/>
      <c r="D101" s="185"/>
    </row>
    <row r="102" spans="1:4">
      <c r="A102" s="185"/>
      <c r="B102" s="185"/>
      <c r="C102" s="185"/>
      <c r="D102" s="185"/>
    </row>
    <row r="103" spans="1:4">
      <c r="A103" s="185"/>
      <c r="B103" s="185"/>
      <c r="C103" s="185"/>
      <c r="D103" s="185"/>
    </row>
    <row r="104" spans="1:4">
      <c r="A104" s="185"/>
      <c r="B104" s="185"/>
      <c r="C104" s="185"/>
      <c r="D104" s="185"/>
    </row>
    <row r="105" spans="1:4">
      <c r="A105" s="185"/>
      <c r="B105" s="185"/>
      <c r="C105" s="185"/>
      <c r="D105" s="185"/>
    </row>
    <row r="106" spans="1:4">
      <c r="A106" s="185"/>
      <c r="B106" s="185"/>
      <c r="C106" s="185"/>
      <c r="D106" s="185"/>
    </row>
    <row r="107" spans="1:4">
      <c r="A107" s="185"/>
      <c r="B107" s="185"/>
      <c r="C107" s="185"/>
      <c r="D107" s="185"/>
    </row>
    <row r="108" spans="1:4">
      <c r="A108" s="185"/>
      <c r="B108" s="185"/>
      <c r="C108" s="185"/>
      <c r="D108" s="185"/>
    </row>
    <row r="109" spans="1:4">
      <c r="A109" s="185"/>
      <c r="B109" s="185"/>
      <c r="C109" s="185"/>
      <c r="D109" s="185"/>
    </row>
    <row r="110" spans="1:4">
      <c r="A110" s="185"/>
      <c r="B110" s="185"/>
      <c r="C110" s="185"/>
      <c r="D110" s="185"/>
    </row>
    <row r="111" spans="1:4">
      <c r="A111" s="185"/>
      <c r="B111" s="185"/>
      <c r="C111" s="185"/>
      <c r="D111" s="185"/>
    </row>
    <row r="112" spans="1:4">
      <c r="A112" s="185"/>
      <c r="B112" s="185"/>
      <c r="C112" s="185"/>
      <c r="D112" s="185"/>
    </row>
    <row r="113" spans="1:4">
      <c r="A113" s="185"/>
      <c r="B113" s="185"/>
      <c r="C113" s="185"/>
      <c r="D113" s="185"/>
    </row>
    <row r="114" spans="1:4">
      <c r="A114" s="185"/>
      <c r="B114" s="185"/>
      <c r="C114" s="185"/>
      <c r="D114" s="185"/>
    </row>
    <row r="115" spans="1:4">
      <c r="A115" s="185"/>
      <c r="B115" s="185"/>
      <c r="C115" s="185"/>
      <c r="D115" s="185"/>
    </row>
    <row r="116" spans="1:4">
      <c r="A116" s="185"/>
      <c r="B116" s="185"/>
      <c r="C116" s="185"/>
      <c r="D116" s="185"/>
    </row>
    <row r="117" spans="1:4">
      <c r="A117" s="185"/>
      <c r="B117" s="185"/>
      <c r="C117" s="185"/>
      <c r="D117" s="185"/>
    </row>
    <row r="118" spans="1:4">
      <c r="A118" s="185"/>
      <c r="B118" s="185"/>
      <c r="C118" s="185"/>
      <c r="D118" s="185"/>
    </row>
    <row r="119" spans="1:4">
      <c r="A119" s="185"/>
      <c r="B119" s="185"/>
      <c r="C119" s="185"/>
      <c r="D119" s="185"/>
    </row>
    <row r="120" spans="1:4">
      <c r="A120" s="185"/>
      <c r="B120" s="185"/>
      <c r="C120" s="185"/>
      <c r="D120" s="185"/>
    </row>
    <row r="121" spans="1:4">
      <c r="A121" s="185"/>
      <c r="B121" s="185"/>
      <c r="C121" s="185"/>
      <c r="D121" s="185"/>
    </row>
    <row r="122" spans="1:4">
      <c r="A122" s="185"/>
      <c r="B122" s="185"/>
      <c r="C122" s="185"/>
      <c r="D122" s="185"/>
    </row>
    <row r="123" spans="1:4">
      <c r="A123" s="185"/>
      <c r="B123" s="185"/>
      <c r="C123" s="185"/>
      <c r="D123" s="185"/>
    </row>
    <row r="124" spans="1:4">
      <c r="A124" s="185"/>
      <c r="B124" s="185"/>
      <c r="C124" s="185"/>
      <c r="D124" s="185"/>
    </row>
    <row r="125" spans="1:4">
      <c r="A125" s="185"/>
      <c r="B125" s="185"/>
      <c r="C125" s="185"/>
      <c r="D125" s="185"/>
    </row>
    <row r="126" spans="1:4">
      <c r="A126" s="185"/>
      <c r="B126" s="185"/>
      <c r="C126" s="185"/>
      <c r="D126" s="185"/>
    </row>
    <row r="127" spans="1:4">
      <c r="A127" s="185"/>
      <c r="B127" s="185"/>
      <c r="C127" s="185"/>
      <c r="D127" s="185"/>
    </row>
    <row r="128" spans="1:4">
      <c r="A128" s="185"/>
      <c r="B128" s="185"/>
      <c r="C128" s="185"/>
      <c r="D128" s="185"/>
    </row>
    <row r="129" spans="1:4">
      <c r="A129" s="185"/>
      <c r="B129" s="185"/>
      <c r="C129" s="185"/>
      <c r="D129" s="185"/>
    </row>
    <row r="130" spans="1:4">
      <c r="A130" s="185"/>
      <c r="B130" s="185"/>
      <c r="C130" s="185"/>
      <c r="D130" s="185"/>
    </row>
    <row r="131" spans="1:4">
      <c r="A131" s="185"/>
      <c r="B131" s="185"/>
      <c r="C131" s="185"/>
      <c r="D131" s="185"/>
    </row>
    <row r="132" spans="1:4">
      <c r="A132" s="185"/>
      <c r="B132" s="185"/>
      <c r="C132" s="185"/>
      <c r="D132" s="185"/>
    </row>
    <row r="133" spans="1:4">
      <c r="A133" s="185"/>
      <c r="B133" s="185"/>
      <c r="C133" s="185"/>
      <c r="D133" s="185"/>
    </row>
    <row r="134" spans="1:4">
      <c r="A134" s="185"/>
      <c r="B134" s="185"/>
      <c r="C134" s="185"/>
      <c r="D134" s="185"/>
    </row>
    <row r="135" spans="1:4">
      <c r="A135" s="185"/>
      <c r="B135" s="185"/>
      <c r="C135" s="185"/>
      <c r="D135" s="185"/>
    </row>
    <row r="136" spans="1:4">
      <c r="A136" s="185"/>
      <c r="B136" s="185"/>
      <c r="C136" s="185"/>
      <c r="D136" s="185"/>
    </row>
    <row r="137" spans="1:4">
      <c r="A137" s="185"/>
      <c r="B137" s="185"/>
      <c r="C137" s="185"/>
      <c r="D137" s="185"/>
    </row>
    <row r="138" spans="1:4">
      <c r="A138" s="185"/>
      <c r="B138" s="185"/>
      <c r="C138" s="185"/>
      <c r="D138" s="185"/>
    </row>
    <row r="139" spans="1:4">
      <c r="A139" s="185"/>
      <c r="B139" s="185"/>
      <c r="C139" s="185"/>
      <c r="D139" s="185"/>
    </row>
    <row r="140" spans="1:4">
      <c r="A140" s="185"/>
      <c r="B140" s="185"/>
      <c r="C140" s="185"/>
      <c r="D140" s="185"/>
    </row>
    <row r="141" spans="1:4">
      <c r="A141" s="185"/>
      <c r="B141" s="185"/>
      <c r="C141" s="185"/>
      <c r="D141" s="185"/>
    </row>
    <row r="142" spans="1:4">
      <c r="A142" s="185"/>
      <c r="B142" s="185"/>
      <c r="C142" s="185"/>
      <c r="D142" s="185"/>
    </row>
    <row r="143" spans="1:4">
      <c r="A143" s="185"/>
      <c r="B143" s="185"/>
      <c r="C143" s="185"/>
      <c r="D143" s="185"/>
    </row>
    <row r="144" spans="1:4">
      <c r="A144" s="185"/>
      <c r="B144" s="185"/>
      <c r="C144" s="185"/>
      <c r="D144" s="185"/>
    </row>
    <row r="145" spans="1:4">
      <c r="A145" s="185"/>
      <c r="B145" s="185"/>
      <c r="C145" s="185"/>
      <c r="D145" s="185"/>
    </row>
    <row r="146" spans="1:4">
      <c r="A146" s="185"/>
      <c r="B146" s="185"/>
      <c r="C146" s="185"/>
      <c r="D146" s="185"/>
    </row>
    <row r="147" spans="1:4">
      <c r="A147" s="185"/>
      <c r="B147" s="185"/>
      <c r="C147" s="185"/>
      <c r="D147" s="185"/>
    </row>
    <row r="148" spans="1:4">
      <c r="A148" s="185"/>
      <c r="B148" s="185"/>
      <c r="C148" s="185"/>
      <c r="D148" s="185"/>
    </row>
    <row r="149" spans="1:4">
      <c r="A149" s="185"/>
      <c r="B149" s="185"/>
      <c r="C149" s="185"/>
      <c r="D149" s="185"/>
    </row>
    <row r="150" spans="1:4">
      <c r="A150" s="185"/>
      <c r="B150" s="185"/>
      <c r="C150" s="185"/>
      <c r="D150" s="185"/>
    </row>
    <row r="151" spans="1:4">
      <c r="A151" s="185"/>
      <c r="B151" s="185"/>
      <c r="C151" s="185"/>
      <c r="D151" s="185"/>
    </row>
    <row r="152" spans="1:4">
      <c r="A152" s="185"/>
      <c r="B152" s="185"/>
      <c r="C152" s="185"/>
      <c r="D152" s="185"/>
    </row>
    <row r="153" spans="1:4">
      <c r="A153" s="185"/>
      <c r="B153" s="185"/>
      <c r="C153" s="185"/>
      <c r="D153" s="185"/>
    </row>
    <row r="154" spans="1:4">
      <c r="A154" s="185"/>
      <c r="B154" s="185"/>
      <c r="C154" s="185"/>
      <c r="D154" s="185"/>
    </row>
    <row r="155" spans="1:4">
      <c r="A155" s="185"/>
      <c r="B155" s="185"/>
      <c r="C155" s="185"/>
      <c r="D155" s="185"/>
    </row>
    <row r="156" spans="1:4">
      <c r="A156" s="185"/>
      <c r="B156" s="185"/>
      <c r="C156" s="185"/>
      <c r="D156" s="185"/>
    </row>
    <row r="157" spans="1:4">
      <c r="A157" s="185"/>
      <c r="B157" s="185"/>
      <c r="C157" s="185"/>
      <c r="D157" s="185"/>
    </row>
    <row r="158" spans="1:4">
      <c r="A158" s="185"/>
      <c r="B158" s="185"/>
      <c r="C158" s="185"/>
      <c r="D158" s="185"/>
    </row>
    <row r="159" spans="1:4">
      <c r="A159" s="185"/>
      <c r="B159" s="185"/>
      <c r="C159" s="185"/>
      <c r="D159" s="185"/>
    </row>
    <row r="160" spans="1:4">
      <c r="A160" s="185"/>
      <c r="B160" s="185"/>
      <c r="C160" s="185"/>
      <c r="D160" s="185"/>
    </row>
    <row r="161" spans="1:4">
      <c r="A161" s="185"/>
      <c r="B161" s="185"/>
      <c r="C161" s="185"/>
      <c r="D161" s="185"/>
    </row>
    <row r="162" spans="1:4">
      <c r="A162" s="185"/>
      <c r="B162" s="185"/>
      <c r="C162" s="185"/>
      <c r="D162" s="185"/>
    </row>
    <row r="163" spans="1:4">
      <c r="A163" s="185"/>
      <c r="B163" s="185"/>
      <c r="C163" s="185"/>
      <c r="D163" s="185"/>
    </row>
    <row r="164" spans="1:4">
      <c r="A164" s="185"/>
      <c r="B164" s="185"/>
      <c r="C164" s="185"/>
      <c r="D164" s="185"/>
    </row>
    <row r="165" spans="1:4">
      <c r="A165" s="185"/>
      <c r="B165" s="185"/>
      <c r="C165" s="185"/>
      <c r="D165" s="185"/>
    </row>
    <row r="166" spans="1:4">
      <c r="A166" s="185"/>
      <c r="B166" s="185"/>
      <c r="C166" s="185"/>
      <c r="D166" s="185"/>
    </row>
    <row r="167" spans="1:4">
      <c r="A167" s="185"/>
      <c r="B167" s="185"/>
      <c r="C167" s="185"/>
      <c r="D167" s="185"/>
    </row>
    <row r="168" spans="1:4">
      <c r="A168" s="185"/>
      <c r="B168" s="185"/>
      <c r="C168" s="185"/>
      <c r="D168" s="185"/>
    </row>
    <row r="169" spans="1:4">
      <c r="A169" s="185"/>
      <c r="B169" s="185"/>
      <c r="C169" s="185"/>
      <c r="D169" s="185"/>
    </row>
    <row r="170" spans="1:4">
      <c r="A170" s="185"/>
      <c r="B170" s="185"/>
      <c r="C170" s="185"/>
      <c r="D170" s="185"/>
    </row>
    <row r="171" spans="1:4">
      <c r="A171" s="185"/>
      <c r="B171" s="185"/>
      <c r="C171" s="185"/>
      <c r="D171" s="185"/>
    </row>
    <row r="172" spans="1:4">
      <c r="A172" s="185"/>
      <c r="B172" s="185"/>
      <c r="C172" s="185"/>
      <c r="D172" s="185"/>
    </row>
    <row r="173" spans="1:4">
      <c r="A173" s="185"/>
      <c r="B173" s="185"/>
      <c r="C173" s="185"/>
      <c r="D173" s="185"/>
    </row>
    <row r="174" spans="1:4">
      <c r="A174" s="185"/>
      <c r="B174" s="185"/>
      <c r="C174" s="185"/>
      <c r="D174" s="185"/>
    </row>
    <row r="175" spans="1:4">
      <c r="A175" s="185"/>
      <c r="B175" s="185"/>
      <c r="C175" s="185"/>
      <c r="D175" s="185"/>
    </row>
    <row r="176" spans="1:4">
      <c r="A176" s="185"/>
      <c r="B176" s="185"/>
      <c r="C176" s="185"/>
      <c r="D176" s="185"/>
    </row>
    <row r="177" spans="1:4">
      <c r="A177" s="185"/>
      <c r="B177" s="185"/>
      <c r="C177" s="185"/>
      <c r="D177" s="185"/>
    </row>
    <row r="178" spans="1:4">
      <c r="A178" s="185"/>
      <c r="B178" s="185"/>
      <c r="C178" s="185"/>
      <c r="D178" s="185"/>
    </row>
    <row r="179" spans="1:4">
      <c r="A179" s="185"/>
      <c r="B179" s="185"/>
      <c r="C179" s="185"/>
      <c r="D179" s="185"/>
    </row>
    <row r="180" spans="1:4">
      <c r="A180" s="185"/>
      <c r="B180" s="185"/>
      <c r="C180" s="185"/>
      <c r="D180" s="185"/>
    </row>
    <row r="181" spans="1:4">
      <c r="A181" s="185"/>
      <c r="B181" s="185"/>
      <c r="C181" s="185"/>
      <c r="D181" s="185"/>
    </row>
    <row r="182" spans="1:4">
      <c r="A182" s="185"/>
      <c r="B182" s="185"/>
      <c r="C182" s="185"/>
      <c r="D182" s="185"/>
    </row>
    <row r="183" spans="1:4">
      <c r="A183" s="185"/>
      <c r="B183" s="185"/>
      <c r="C183" s="185"/>
      <c r="D183" s="185"/>
    </row>
    <row r="184" spans="1:4">
      <c r="A184" s="185"/>
      <c r="B184" s="185"/>
      <c r="C184" s="185"/>
      <c r="D184" s="185"/>
    </row>
    <row r="185" spans="1:4">
      <c r="A185" s="185"/>
      <c r="B185" s="185"/>
      <c r="C185" s="185"/>
      <c r="D185" s="185"/>
    </row>
    <row r="186" spans="1:4">
      <c r="A186" s="185"/>
      <c r="B186" s="185"/>
      <c r="C186" s="185"/>
      <c r="D186" s="185"/>
    </row>
    <row r="187" spans="1:4">
      <c r="A187" s="185"/>
      <c r="B187" s="185"/>
      <c r="C187" s="185"/>
      <c r="D187" s="185"/>
    </row>
    <row r="188" spans="1:4">
      <c r="A188" s="185"/>
      <c r="B188" s="185"/>
      <c r="C188" s="185"/>
      <c r="D188" s="185"/>
    </row>
    <row r="189" spans="1:4">
      <c r="A189" s="185"/>
      <c r="B189" s="185"/>
      <c r="C189" s="185"/>
      <c r="D189" s="185"/>
    </row>
    <row r="190" spans="1:4">
      <c r="A190" s="185"/>
      <c r="B190" s="185"/>
      <c r="C190" s="185"/>
      <c r="D190" s="185"/>
    </row>
    <row r="191" spans="1:4">
      <c r="A191" s="185"/>
      <c r="B191" s="185"/>
      <c r="C191" s="185"/>
      <c r="D191" s="185"/>
    </row>
    <row r="192" spans="1:4">
      <c r="A192" s="185"/>
      <c r="B192" s="185"/>
      <c r="C192" s="185"/>
      <c r="D192" s="185"/>
    </row>
    <row r="193" spans="1:4">
      <c r="A193" s="185"/>
      <c r="B193" s="185"/>
      <c r="C193" s="185"/>
      <c r="D193" s="185"/>
    </row>
    <row r="194" spans="1:4">
      <c r="A194" s="185"/>
      <c r="B194" s="185"/>
      <c r="C194" s="185"/>
      <c r="D194" s="185"/>
    </row>
    <row r="195" spans="1:4">
      <c r="A195" s="185"/>
      <c r="B195" s="185"/>
      <c r="C195" s="185"/>
      <c r="D195" s="185"/>
    </row>
    <row r="196" spans="1:4">
      <c r="A196" s="185"/>
      <c r="B196" s="185"/>
      <c r="C196" s="185"/>
      <c r="D196" s="185"/>
    </row>
    <row r="197" spans="1:4">
      <c r="A197" s="185"/>
      <c r="B197" s="185"/>
      <c r="C197" s="185"/>
      <c r="D197" s="185"/>
    </row>
    <row r="198" spans="1:4">
      <c r="A198" s="185"/>
      <c r="B198" s="185"/>
      <c r="C198" s="185"/>
      <c r="D198" s="185"/>
    </row>
    <row r="199" spans="1:4">
      <c r="A199" s="185"/>
      <c r="B199" s="185"/>
      <c r="C199" s="185"/>
      <c r="D199" s="185"/>
    </row>
    <row r="200" spans="1:4">
      <c r="A200" s="185"/>
      <c r="B200" s="185"/>
      <c r="C200" s="185"/>
      <c r="D200" s="185"/>
    </row>
    <row r="201" spans="1:4">
      <c r="A201" s="185"/>
      <c r="B201" s="185"/>
      <c r="C201" s="185"/>
      <c r="D201" s="185"/>
    </row>
    <row r="202" spans="1:4">
      <c r="A202" s="185"/>
      <c r="B202" s="185"/>
      <c r="C202" s="185"/>
      <c r="D202" s="185"/>
    </row>
    <row r="203" spans="1:4">
      <c r="A203" s="185"/>
      <c r="B203" s="185"/>
      <c r="C203" s="185"/>
      <c r="D203" s="185"/>
    </row>
    <row r="204" spans="1:4">
      <c r="A204" s="185"/>
      <c r="B204" s="185"/>
      <c r="C204" s="185"/>
      <c r="D204" s="185"/>
    </row>
    <row r="205" spans="1:4">
      <c r="A205" s="185"/>
      <c r="B205" s="185"/>
      <c r="C205" s="185"/>
      <c r="D205" s="185"/>
    </row>
    <row r="206" spans="1:4">
      <c r="A206" s="185"/>
      <c r="B206" s="185"/>
      <c r="C206" s="185"/>
      <c r="D206" s="185"/>
    </row>
    <row r="207" spans="1:4">
      <c r="A207" s="185"/>
      <c r="B207" s="185"/>
      <c r="C207" s="185"/>
      <c r="D207" s="185"/>
    </row>
    <row r="208" spans="1:4">
      <c r="A208" s="185"/>
      <c r="B208" s="185"/>
      <c r="C208" s="185"/>
      <c r="D208" s="185"/>
    </row>
    <row r="209" spans="1:4">
      <c r="A209" s="185"/>
      <c r="B209" s="185"/>
      <c r="C209" s="185"/>
      <c r="D209" s="185"/>
    </row>
    <row r="210" spans="1:4">
      <c r="A210" s="185"/>
      <c r="B210" s="185"/>
      <c r="C210" s="185"/>
      <c r="D210" s="185"/>
    </row>
  </sheetData>
  <customSheetViews>
    <customSheetView guid="{60A1409A-66AA-463E-93B8-ECD35AF44482}" scale="75" colorId="22" fitToPage="1">
      <selection activeCell="K1" sqref="K1"/>
      <pageMargins left="0.4" right="0.4" top="0.3" bottom="0.3" header="0" footer="0"/>
      <printOptions horizontalCentered="1" verticalCentered="1"/>
      <pageSetup scale="74" orientation="portrait" r:id="rId1"/>
      <headerFooter alignWithMargins="0"/>
    </customSheetView>
    <customSheetView guid="{DF531E20-5321-459E-ADC3-AB7A1AE91EEB}" scale="75" colorId="22" showPageBreaks="1" fitToPage="1" printArea="1">
      <selection activeCell="K1" sqref="K1"/>
      <pageMargins left="0.4" right="0.4" top="0.3" bottom="0.3" header="0" footer="0"/>
      <printOptions horizontalCentered="1" verticalCentered="1"/>
      <pageSetup scale="74" orientation="portrait" r:id="rId2"/>
      <headerFooter alignWithMargins="0"/>
    </customSheetView>
    <customSheetView guid="{D9BAA3C6-1D9B-487C-B947-51E67F089DA8}" scale="75" colorId="22" fitToPage="1">
      <selection activeCell="D25" sqref="D25"/>
      <pageMargins left="0.4" right="0.4" top="0.3" bottom="0.3" header="0" footer="0"/>
      <printOptions horizontalCentered="1" verticalCentered="1"/>
      <pageSetup scale="73" orientation="portrait" r:id="rId3"/>
      <headerFooter alignWithMargins="0"/>
    </customSheetView>
    <customSheetView guid="{FE043F0F-666D-484B-8A7C-7EC2529158CA}" scale="75" colorId="22" showPageBreaks="1" fitToPage="1" printArea="1">
      <selection activeCell="D25" sqref="D25"/>
      <pageMargins left="0.4" right="0.4" top="0.3" bottom="0.3" header="0" footer="0"/>
      <printOptions horizontalCentered="1" verticalCentered="1"/>
      <pageSetup scale="10" orientation="portrait" r:id="rId4"/>
      <headerFooter alignWithMargins="0"/>
    </customSheetView>
  </customSheetViews>
  <phoneticPr fontId="0" type="noConversion"/>
  <printOptions horizontalCentered="1" verticalCentered="1"/>
  <pageMargins left="0.4" right="0.4" top="0.3" bottom="0.3" header="0" footer="0"/>
  <pageSetup scale="73" orientation="portrait" r:id="rId5"/>
  <headerFooter alignWithMargins="0"/>
  <customProperties>
    <customPr name="_pios_id" r:id="rId6"/>
  </customProperties>
</worksheet>
</file>

<file path=xl/worksheets/sheet28.xml><?xml version="1.0" encoding="utf-8"?>
<worksheet xmlns="http://schemas.openxmlformats.org/spreadsheetml/2006/main" xmlns:r="http://schemas.openxmlformats.org/officeDocument/2006/relationships">
  <sheetPr transitionEvaluation="1" codeName="Sheet27">
    <pageSetUpPr fitToPage="1"/>
  </sheetPr>
  <dimension ref="A1:J127"/>
  <sheetViews>
    <sheetView defaultGridColor="0" colorId="22" zoomScale="87" workbookViewId="0"/>
  </sheetViews>
  <sheetFormatPr defaultColWidth="9.77734375" defaultRowHeight="15"/>
  <cols>
    <col min="1" max="1" width="4.77734375" customWidth="1"/>
    <col min="2" max="2" width="29.33203125" customWidth="1"/>
    <col min="3" max="3" width="18.21875" customWidth="1"/>
    <col min="4" max="4" width="23.33203125" customWidth="1"/>
    <col min="5" max="5" width="10.88671875" customWidth="1"/>
    <col min="6" max="6" width="22.5546875" customWidth="1"/>
    <col min="7" max="7" width="17.33203125" customWidth="1"/>
  </cols>
  <sheetData>
    <row r="1" spans="1:9" ht="15.75" thickBot="1">
      <c r="A1" s="22" t="str">
        <f>'Data sheet'!A53</f>
        <v>Annual Report of New York American Water Company, Inc.  (f/k/a Aqua New York of Sea Cliff)                                          Year Ended  December 31, 2013</v>
      </c>
      <c r="B1" s="185"/>
      <c r="C1" s="185"/>
      <c r="D1" s="185"/>
      <c r="E1" s="194"/>
      <c r="F1" s="24"/>
      <c r="G1" s="13"/>
    </row>
    <row r="2" spans="1:9">
      <c r="A2" s="404"/>
      <c r="B2" s="188"/>
      <c r="C2" s="188"/>
      <c r="D2" s="188"/>
      <c r="E2" s="188"/>
      <c r="F2" s="188"/>
      <c r="G2" s="405"/>
    </row>
    <row r="3" spans="1:9" ht="15.75">
      <c r="A3" s="190" t="s">
        <v>3247</v>
      </c>
      <c r="B3" s="6"/>
      <c r="C3" s="6"/>
      <c r="D3" s="6"/>
      <c r="E3" s="6"/>
      <c r="F3" s="6"/>
      <c r="G3" s="203"/>
    </row>
    <row r="4" spans="1:9">
      <c r="A4" s="431"/>
      <c r="B4" s="432"/>
      <c r="C4" s="432"/>
      <c r="D4" s="432"/>
      <c r="E4" s="432"/>
      <c r="F4" s="432"/>
      <c r="G4" s="433"/>
    </row>
    <row r="5" spans="1:9">
      <c r="A5" s="193"/>
      <c r="B5" s="185"/>
      <c r="C5" s="185"/>
      <c r="D5" s="185"/>
      <c r="E5" s="185"/>
      <c r="F5" s="185"/>
      <c r="G5" s="406"/>
    </row>
    <row r="6" spans="1:9">
      <c r="A6" s="193"/>
      <c r="B6" s="221" t="s">
        <v>2043</v>
      </c>
      <c r="C6" s="185"/>
      <c r="D6" s="185"/>
      <c r="E6" s="185"/>
      <c r="F6" s="185"/>
      <c r="G6" s="406"/>
    </row>
    <row r="7" spans="1:9">
      <c r="A7" s="193"/>
      <c r="B7" s="221" t="s">
        <v>3507</v>
      </c>
      <c r="C7" s="185"/>
      <c r="D7" s="185"/>
      <c r="E7" s="185"/>
      <c r="F7" s="185"/>
      <c r="G7" s="406"/>
    </row>
    <row r="8" spans="1:9">
      <c r="A8" s="193"/>
      <c r="B8" s="13" t="s">
        <v>3508</v>
      </c>
      <c r="C8" s="185"/>
      <c r="D8" s="185"/>
      <c r="E8" s="185"/>
      <c r="F8" s="185"/>
      <c r="G8" s="406"/>
    </row>
    <row r="9" spans="1:9">
      <c r="A9" s="193"/>
      <c r="B9" s="13" t="s">
        <v>3509</v>
      </c>
      <c r="C9" s="185"/>
      <c r="D9" s="185"/>
      <c r="E9" s="185"/>
      <c r="F9" s="185"/>
      <c r="G9" s="406"/>
    </row>
    <row r="10" spans="1:9">
      <c r="A10" s="193"/>
      <c r="B10" s="185"/>
      <c r="C10" s="185"/>
      <c r="D10" s="185"/>
      <c r="E10" s="185"/>
      <c r="F10" s="185"/>
      <c r="G10" s="406"/>
    </row>
    <row r="11" spans="1:9">
      <c r="A11" s="434"/>
      <c r="B11" s="241"/>
      <c r="C11" s="241"/>
      <c r="D11" s="241"/>
      <c r="E11" s="241"/>
      <c r="F11" s="822" t="s">
        <v>1745</v>
      </c>
      <c r="G11" s="823" t="s">
        <v>1745</v>
      </c>
    </row>
    <row r="12" spans="1:9">
      <c r="A12" s="209"/>
      <c r="B12" s="185"/>
      <c r="C12" s="185"/>
      <c r="D12" s="185"/>
      <c r="E12" s="185"/>
      <c r="F12" s="818" t="s">
        <v>3510</v>
      </c>
      <c r="G12" s="592" t="s">
        <v>564</v>
      </c>
    </row>
    <row r="13" spans="1:9">
      <c r="A13" s="231" t="s">
        <v>3511</v>
      </c>
      <c r="B13" s="13"/>
      <c r="C13" s="13"/>
      <c r="D13" s="13"/>
      <c r="E13" s="13"/>
      <c r="F13" s="818" t="s">
        <v>3512</v>
      </c>
      <c r="G13" s="819" t="s">
        <v>3512</v>
      </c>
    </row>
    <row r="14" spans="1:9">
      <c r="A14" s="238" t="s">
        <v>3513</v>
      </c>
      <c r="B14" s="432"/>
      <c r="C14" s="432"/>
      <c r="D14" s="432"/>
      <c r="E14" s="432"/>
      <c r="F14" s="824" t="s">
        <v>3514</v>
      </c>
      <c r="G14" s="594" t="s">
        <v>3515</v>
      </c>
    </row>
    <row r="15" spans="1:9" ht="15.75" thickBot="1">
      <c r="A15" s="231">
        <v>1</v>
      </c>
      <c r="B15" s="185" t="s">
        <v>3516</v>
      </c>
      <c r="C15" s="185"/>
      <c r="D15" s="185"/>
      <c r="E15" s="185"/>
      <c r="F15" s="1733"/>
      <c r="G15" s="436"/>
    </row>
    <row r="16" spans="1:9" ht="15.75" thickTop="1">
      <c r="A16" s="231">
        <v>2</v>
      </c>
      <c r="B16" s="185" t="s">
        <v>3517</v>
      </c>
      <c r="C16" s="185"/>
      <c r="D16" s="185"/>
      <c r="E16" s="185"/>
      <c r="F16" s="1734"/>
      <c r="G16" s="1727"/>
      <c r="I16" s="185"/>
    </row>
    <row r="17" spans="1:7">
      <c r="A17" s="231">
        <v>3</v>
      </c>
      <c r="B17" s="185" t="s">
        <v>3518</v>
      </c>
      <c r="C17" s="185"/>
      <c r="D17" s="185"/>
      <c r="E17" s="185"/>
      <c r="F17" s="2364">
        <f>'114115'!E30</f>
        <v>234579</v>
      </c>
      <c r="G17" s="2309">
        <f>'114115'!F30</f>
        <v>433323.74670095084</v>
      </c>
    </row>
    <row r="18" spans="1:7">
      <c r="A18" s="231">
        <v>4</v>
      </c>
      <c r="B18" s="185" t="s">
        <v>3519</v>
      </c>
      <c r="C18" s="185"/>
      <c r="D18" s="185"/>
      <c r="E18" s="185"/>
      <c r="F18" s="1735"/>
      <c r="G18" s="121"/>
    </row>
    <row r="19" spans="1:7">
      <c r="A19" s="231">
        <v>5</v>
      </c>
      <c r="B19" s="185" t="s">
        <v>3520</v>
      </c>
      <c r="C19" s="185"/>
      <c r="D19" s="185"/>
      <c r="E19" s="185"/>
      <c r="F19" s="1735"/>
      <c r="G19" s="121"/>
    </row>
    <row r="20" spans="1:7">
      <c r="A20" s="231">
        <v>6</v>
      </c>
      <c r="B20" s="185" t="s">
        <v>3521</v>
      </c>
      <c r="C20" s="185"/>
      <c r="D20" s="185"/>
      <c r="E20" s="185"/>
      <c r="F20" s="1735"/>
      <c r="G20" s="121"/>
    </row>
    <row r="21" spans="1:7">
      <c r="A21" s="231">
        <v>7</v>
      </c>
      <c r="B21" s="185" t="s">
        <v>3522</v>
      </c>
      <c r="C21" s="185"/>
      <c r="D21" s="1067"/>
      <c r="E21" s="1067"/>
      <c r="F21" s="1735"/>
      <c r="G21" s="121"/>
    </row>
    <row r="22" spans="1:7">
      <c r="A22" s="231">
        <v>8</v>
      </c>
      <c r="B22" s="185" t="s">
        <v>3523</v>
      </c>
      <c r="C22" s="185"/>
      <c r="D22" s="1067"/>
      <c r="E22" s="1068"/>
      <c r="F22" s="1735"/>
      <c r="G22" s="121">
        <f>+'114115'!F31</f>
        <v>0</v>
      </c>
    </row>
    <row r="23" spans="1:7">
      <c r="A23" s="231">
        <v>9</v>
      </c>
      <c r="B23" s="559" t="s">
        <v>3524</v>
      </c>
      <c r="C23" s="185"/>
      <c r="D23" s="185"/>
      <c r="E23" s="185"/>
      <c r="F23" s="1736">
        <f>SUM(F17:F22)</f>
        <v>234579</v>
      </c>
      <c r="G23" s="438">
        <f>SUM(G17:G22)</f>
        <v>433323.74670095084</v>
      </c>
    </row>
    <row r="24" spans="1:7">
      <c r="A24" s="231">
        <v>10</v>
      </c>
      <c r="B24" s="185" t="s">
        <v>3328</v>
      </c>
      <c r="C24" s="185"/>
      <c r="D24" s="185"/>
      <c r="E24" s="185"/>
      <c r="F24" s="376">
        <f>'114115'!E32</f>
        <v>16417</v>
      </c>
      <c r="G24" s="376">
        <f>'114115'!F32</f>
        <v>28370.397372404426</v>
      </c>
    </row>
    <row r="25" spans="1:7" ht="15.75" thickBot="1">
      <c r="A25" s="231">
        <v>11</v>
      </c>
      <c r="B25" s="185" t="s">
        <v>3329</v>
      </c>
      <c r="C25" s="185"/>
      <c r="D25" s="185"/>
      <c r="E25" s="185"/>
      <c r="F25" s="445">
        <f>F23-F24</f>
        <v>218162</v>
      </c>
      <c r="G25" s="441">
        <f>G23-G24</f>
        <v>404953.34932854644</v>
      </c>
    </row>
    <row r="26" spans="1:7" ht="15.75" thickTop="1">
      <c r="A26" s="231">
        <v>12</v>
      </c>
      <c r="B26" s="185"/>
      <c r="C26" s="185"/>
      <c r="D26" s="185"/>
      <c r="E26" s="185"/>
      <c r="F26" s="439"/>
      <c r="G26" s="366"/>
    </row>
    <row r="27" spans="1:7">
      <c r="A27" s="231">
        <v>13</v>
      </c>
      <c r="B27" s="185"/>
      <c r="C27" s="353"/>
      <c r="D27" s="185"/>
      <c r="E27" s="185"/>
      <c r="F27" s="120"/>
      <c r="G27" s="121"/>
    </row>
    <row r="28" spans="1:7">
      <c r="A28" s="231">
        <v>14</v>
      </c>
      <c r="B28" s="185"/>
      <c r="C28" s="353"/>
      <c r="D28" s="185"/>
      <c r="E28" s="185"/>
      <c r="F28" s="120"/>
      <c r="G28" s="121"/>
    </row>
    <row r="29" spans="1:7">
      <c r="A29" s="231">
        <v>15</v>
      </c>
      <c r="B29" s="185"/>
      <c r="C29" s="353"/>
      <c r="D29" s="185"/>
      <c r="E29" s="185"/>
      <c r="F29" s="120"/>
      <c r="G29" s="121"/>
    </row>
    <row r="30" spans="1:7">
      <c r="A30" s="442"/>
      <c r="B30" s="241"/>
      <c r="C30" s="241"/>
      <c r="D30" s="241"/>
      <c r="E30" s="241"/>
      <c r="F30" s="241"/>
      <c r="G30" s="424"/>
    </row>
    <row r="31" spans="1:7" ht="15.75">
      <c r="A31" s="190" t="s">
        <v>3575</v>
      </c>
      <c r="B31" s="6"/>
      <c r="C31" s="6"/>
      <c r="D31" s="6"/>
      <c r="E31" s="6"/>
      <c r="F31" s="6"/>
      <c r="G31" s="203"/>
    </row>
    <row r="32" spans="1:7">
      <c r="A32" s="423"/>
      <c r="B32" s="185"/>
      <c r="C32" s="185"/>
      <c r="D32" s="185"/>
      <c r="E32" s="185"/>
      <c r="F32" s="185"/>
      <c r="G32" s="406"/>
    </row>
    <row r="33" spans="1:10">
      <c r="A33" s="423"/>
      <c r="B33" s="185" t="s">
        <v>3228</v>
      </c>
      <c r="C33" s="185"/>
      <c r="D33" s="185"/>
      <c r="E33" s="185"/>
      <c r="F33" s="185"/>
      <c r="G33" s="406"/>
    </row>
    <row r="34" spans="1:10">
      <c r="A34" s="423"/>
      <c r="B34" s="185" t="s">
        <v>2945</v>
      </c>
      <c r="C34" s="185"/>
      <c r="D34" s="185"/>
      <c r="E34" s="185"/>
      <c r="F34" s="185"/>
      <c r="G34" s="406"/>
    </row>
    <row r="35" spans="1:10">
      <c r="A35" s="423"/>
      <c r="B35" s="185" t="s">
        <v>2946</v>
      </c>
      <c r="C35" s="185"/>
      <c r="D35" s="185"/>
      <c r="E35" s="185"/>
      <c r="F35" s="185"/>
      <c r="G35" s="406"/>
    </row>
    <row r="36" spans="1:10">
      <c r="A36" s="443"/>
      <c r="B36" s="241"/>
      <c r="C36" s="435"/>
      <c r="D36" s="822" t="s">
        <v>2947</v>
      </c>
      <c r="E36" s="822" t="s">
        <v>2948</v>
      </c>
      <c r="F36" s="435"/>
      <c r="G36" s="424"/>
    </row>
    <row r="37" spans="1:10">
      <c r="A37" s="231"/>
      <c r="B37" s="185"/>
      <c r="C37" s="818" t="s">
        <v>2949</v>
      </c>
      <c r="D37" s="818" t="s">
        <v>2950</v>
      </c>
      <c r="E37" s="818" t="s">
        <v>2951</v>
      </c>
      <c r="F37" s="411"/>
      <c r="G37" s="406"/>
    </row>
    <row r="38" spans="1:10">
      <c r="A38" s="231" t="s">
        <v>3511</v>
      </c>
      <c r="B38" s="559" t="s">
        <v>862</v>
      </c>
      <c r="C38" s="818" t="s">
        <v>2952</v>
      </c>
      <c r="D38" s="818" t="s">
        <v>2953</v>
      </c>
      <c r="E38" s="818" t="s">
        <v>2954</v>
      </c>
      <c r="F38" s="818" t="s">
        <v>2204</v>
      </c>
      <c r="G38" s="592" t="s">
        <v>2285</v>
      </c>
    </row>
    <row r="39" spans="1:10">
      <c r="A39" s="238" t="s">
        <v>3513</v>
      </c>
      <c r="B39" s="821" t="s">
        <v>3377</v>
      </c>
      <c r="C39" s="824" t="s">
        <v>3514</v>
      </c>
      <c r="D39" s="824" t="s">
        <v>3515</v>
      </c>
      <c r="E39" s="824" t="s">
        <v>2955</v>
      </c>
      <c r="F39" s="824" t="s">
        <v>2956</v>
      </c>
      <c r="G39" s="594" t="s">
        <v>2957</v>
      </c>
    </row>
    <row r="40" spans="1:10">
      <c r="A40" s="231">
        <v>16</v>
      </c>
      <c r="B40" s="185" t="s">
        <v>3224</v>
      </c>
      <c r="C40" s="2363">
        <f>F24</f>
        <v>16417</v>
      </c>
      <c r="D40" s="444"/>
      <c r="E40" s="444"/>
      <c r="F40" s="444"/>
      <c r="G40" s="368">
        <f t="shared" ref="G40:G45" si="0">SUM(C40:F40)</f>
        <v>16417</v>
      </c>
    </row>
    <row r="41" spans="1:10">
      <c r="A41" s="231">
        <v>17</v>
      </c>
      <c r="B41" s="185" t="s">
        <v>2958</v>
      </c>
      <c r="C41" s="120">
        <v>14393</v>
      </c>
      <c r="D41" s="120"/>
      <c r="E41" s="120"/>
      <c r="F41" s="120"/>
      <c r="G41" s="366">
        <f t="shared" si="0"/>
        <v>14393</v>
      </c>
    </row>
    <row r="42" spans="1:10">
      <c r="A42" s="231">
        <v>18</v>
      </c>
      <c r="B42" s="185" t="s">
        <v>2068</v>
      </c>
      <c r="C42" s="120"/>
      <c r="D42" s="120"/>
      <c r="E42" s="120"/>
      <c r="F42" s="120"/>
      <c r="G42" s="366">
        <f t="shared" si="0"/>
        <v>0</v>
      </c>
    </row>
    <row r="43" spans="1:10">
      <c r="A43" s="231">
        <f t="shared" ref="A43:A58" si="1">A42+1</f>
        <v>19</v>
      </c>
      <c r="B43" s="185" t="s">
        <v>1715</v>
      </c>
      <c r="C43" s="120"/>
      <c r="D43" s="120"/>
      <c r="E43" s="120"/>
      <c r="F43" s="120"/>
      <c r="G43" s="366">
        <f t="shared" si="0"/>
        <v>0</v>
      </c>
      <c r="J43" s="185"/>
    </row>
    <row r="44" spans="1:10">
      <c r="A44" s="231">
        <f t="shared" si="1"/>
        <v>20</v>
      </c>
      <c r="B44" s="236" t="s">
        <v>1352</v>
      </c>
      <c r="C44" s="2487">
        <v>-2440</v>
      </c>
      <c r="D44" s="120"/>
      <c r="E44" s="120"/>
      <c r="F44" s="120"/>
      <c r="G44" s="366">
        <f t="shared" si="0"/>
        <v>-2440</v>
      </c>
      <c r="J44" s="185"/>
    </row>
    <row r="45" spans="1:10">
      <c r="A45" s="231">
        <f t="shared" si="1"/>
        <v>21</v>
      </c>
      <c r="B45" s="185"/>
      <c r="C45" s="439">
        <v>0</v>
      </c>
      <c r="D45" s="439"/>
      <c r="E45" s="439"/>
      <c r="F45" s="439"/>
      <c r="G45" s="366">
        <f t="shared" si="0"/>
        <v>0</v>
      </c>
    </row>
    <row r="46" spans="1:10" ht="15.75" thickBot="1">
      <c r="A46" s="231">
        <f t="shared" si="1"/>
        <v>22</v>
      </c>
      <c r="B46" s="185" t="s">
        <v>1716</v>
      </c>
      <c r="C46" s="440">
        <f>SUM(C40:C45)</f>
        <v>28370</v>
      </c>
      <c r="D46" s="440">
        <f>SUM(D40:D45)</f>
        <v>0</v>
      </c>
      <c r="E46" s="440">
        <f>SUM(E40:E45)</f>
        <v>0</v>
      </c>
      <c r="F46" s="440">
        <f>SUM(F40:F45)</f>
        <v>0</v>
      </c>
      <c r="G46" s="445">
        <f>SUM(G40:G45)</f>
        <v>28370</v>
      </c>
    </row>
    <row r="47" spans="1:10" ht="15.75" thickTop="1">
      <c r="A47" s="231">
        <f t="shared" si="1"/>
        <v>23</v>
      </c>
      <c r="B47" s="185"/>
      <c r="C47" s="185"/>
      <c r="D47" s="185"/>
      <c r="E47" s="185"/>
      <c r="F47" s="185"/>
      <c r="G47" s="406"/>
    </row>
    <row r="48" spans="1:10">
      <c r="A48" s="231">
        <f t="shared" si="1"/>
        <v>24</v>
      </c>
      <c r="B48" s="185" t="s">
        <v>1717</v>
      </c>
      <c r="C48" s="185"/>
      <c r="D48" s="185"/>
      <c r="E48" s="185"/>
      <c r="F48" s="185"/>
      <c r="G48" s="368"/>
    </row>
    <row r="49" spans="1:7">
      <c r="A49" s="231">
        <f t="shared" si="1"/>
        <v>25</v>
      </c>
      <c r="B49" s="185"/>
      <c r="C49" s="185" t="s">
        <v>3997</v>
      </c>
      <c r="D49" s="185"/>
      <c r="E49" s="185"/>
      <c r="F49" s="185"/>
      <c r="G49" s="406"/>
    </row>
    <row r="50" spans="1:7">
      <c r="A50" s="231">
        <f t="shared" si="1"/>
        <v>26</v>
      </c>
      <c r="B50" s="185"/>
      <c r="C50" s="185" t="s">
        <v>3998</v>
      </c>
      <c r="D50" s="185"/>
      <c r="E50" s="185"/>
      <c r="F50" s="185"/>
      <c r="G50" s="406"/>
    </row>
    <row r="51" spans="1:7">
      <c r="A51" s="231">
        <f t="shared" si="1"/>
        <v>27</v>
      </c>
      <c r="B51" s="185"/>
      <c r="C51" s="185" t="s">
        <v>3999</v>
      </c>
      <c r="D51" s="185"/>
      <c r="E51" s="185"/>
      <c r="F51" s="185"/>
      <c r="G51" s="406"/>
    </row>
    <row r="52" spans="1:7">
      <c r="A52" s="231">
        <f t="shared" si="1"/>
        <v>28</v>
      </c>
      <c r="B52" s="185"/>
      <c r="C52" s="185" t="s">
        <v>4000</v>
      </c>
      <c r="D52" s="185"/>
      <c r="E52" s="185"/>
      <c r="F52" s="185"/>
      <c r="G52" s="406"/>
    </row>
    <row r="53" spans="1:7">
      <c r="A53" s="231">
        <f t="shared" si="1"/>
        <v>29</v>
      </c>
      <c r="B53" s="185"/>
      <c r="C53" s="185" t="s">
        <v>4001</v>
      </c>
      <c r="D53" s="185"/>
      <c r="E53" s="185"/>
      <c r="F53" s="185"/>
      <c r="G53" s="406"/>
    </row>
    <row r="54" spans="1:7">
      <c r="A54" s="231">
        <f t="shared" si="1"/>
        <v>30</v>
      </c>
      <c r="B54" s="185"/>
      <c r="C54" s="185" t="s">
        <v>4002</v>
      </c>
      <c r="D54" s="185"/>
      <c r="E54" s="185"/>
      <c r="F54" s="185"/>
      <c r="G54" s="406"/>
    </row>
    <row r="55" spans="1:7">
      <c r="A55" s="231">
        <f t="shared" si="1"/>
        <v>31</v>
      </c>
      <c r="B55" s="185"/>
      <c r="C55" s="2493" t="s">
        <v>4003</v>
      </c>
      <c r="D55" s="185"/>
      <c r="E55" s="185"/>
      <c r="F55" s="185"/>
      <c r="G55" s="406"/>
    </row>
    <row r="56" spans="1:7">
      <c r="A56" s="231">
        <f t="shared" si="1"/>
        <v>32</v>
      </c>
      <c r="B56" s="185"/>
      <c r="C56" s="185" t="s">
        <v>4004</v>
      </c>
      <c r="D56" s="185"/>
      <c r="E56" s="185"/>
      <c r="F56" s="185"/>
      <c r="G56" s="406"/>
    </row>
    <row r="57" spans="1:7">
      <c r="A57" s="231">
        <f t="shared" si="1"/>
        <v>33</v>
      </c>
      <c r="B57" s="185"/>
      <c r="C57" s="185"/>
      <c r="D57" s="185"/>
      <c r="E57" s="185"/>
      <c r="F57" s="185"/>
      <c r="G57" s="406"/>
    </row>
    <row r="58" spans="1:7">
      <c r="A58" s="231">
        <f t="shared" si="1"/>
        <v>34</v>
      </c>
      <c r="B58" s="185"/>
      <c r="C58" s="185"/>
      <c r="D58" s="185"/>
      <c r="E58" s="185"/>
      <c r="F58" s="185"/>
      <c r="G58" s="406"/>
    </row>
    <row r="59" spans="1:7" ht="15.75" thickBot="1">
      <c r="A59" s="446">
        <v>35</v>
      </c>
      <c r="B59" s="428"/>
      <c r="C59" s="428"/>
      <c r="D59" s="428"/>
      <c r="E59" s="428"/>
      <c r="F59" s="428"/>
      <c r="G59" s="447"/>
    </row>
    <row r="60" spans="1:7">
      <c r="A60" s="241"/>
      <c r="B60" s="241"/>
      <c r="C60" s="241"/>
      <c r="D60" s="241"/>
      <c r="E60" s="241"/>
      <c r="F60" s="241"/>
      <c r="G60" s="448" t="s">
        <v>110</v>
      </c>
    </row>
    <row r="61" spans="1:7">
      <c r="A61" s="245" t="s">
        <v>1718</v>
      </c>
      <c r="B61" s="245"/>
      <c r="C61" s="245"/>
      <c r="D61" s="245"/>
      <c r="E61" s="245"/>
      <c r="F61" s="245"/>
      <c r="G61" s="245"/>
    </row>
    <row r="67" spans="1:7" ht="15.75" thickBot="1">
      <c r="A67" s="22" t="str">
        <f>'Data sheet'!A53</f>
        <v>Annual Report of New York American Water Company, Inc.  (f/k/a Aqua New York of Sea Cliff)                                          Year Ended  December 31, 2013</v>
      </c>
      <c r="B67" s="185"/>
      <c r="C67" s="185"/>
      <c r="D67" s="185"/>
      <c r="E67" s="194"/>
      <c r="F67" s="24"/>
      <c r="G67" s="13"/>
    </row>
    <row r="68" spans="1:7">
      <c r="A68" s="404"/>
      <c r="B68" s="188"/>
      <c r="C68" s="188"/>
      <c r="D68" s="188"/>
      <c r="E68" s="188"/>
      <c r="F68" s="188"/>
      <c r="G68" s="405"/>
    </row>
    <row r="69" spans="1:7" ht="15.75">
      <c r="A69" s="190"/>
      <c r="B69" s="221"/>
      <c r="C69" s="6"/>
      <c r="D69" s="6"/>
      <c r="E69" s="6"/>
      <c r="F69" s="6"/>
      <c r="G69" s="203"/>
    </row>
    <row r="70" spans="1:7">
      <c r="A70" s="413"/>
      <c r="B70" s="2301"/>
      <c r="C70" s="2302"/>
      <c r="D70" s="2302"/>
      <c r="E70" s="2302"/>
      <c r="F70" s="2302"/>
      <c r="G70" s="421"/>
    </row>
    <row r="71" spans="1:7">
      <c r="A71" s="193"/>
      <c r="B71" s="185"/>
      <c r="C71" s="185"/>
      <c r="D71" s="185"/>
      <c r="E71" s="185"/>
      <c r="F71" s="185"/>
      <c r="G71" s="406"/>
    </row>
    <row r="72" spans="1:7">
      <c r="A72" s="193"/>
      <c r="B72" s="221"/>
      <c r="C72" s="185"/>
      <c r="D72" s="185"/>
      <c r="E72" s="185"/>
      <c r="F72" s="185"/>
      <c r="G72" s="406"/>
    </row>
    <row r="73" spans="1:7">
      <c r="A73" s="193"/>
      <c r="B73" s="221"/>
      <c r="C73" s="185"/>
      <c r="D73" s="2303"/>
      <c r="E73" s="185"/>
      <c r="F73" s="185"/>
      <c r="G73" s="406"/>
    </row>
    <row r="74" spans="1:7">
      <c r="A74" s="193"/>
      <c r="B74" s="13"/>
      <c r="C74" s="185"/>
      <c r="D74" s="185"/>
      <c r="E74" s="185"/>
      <c r="F74" s="185"/>
      <c r="G74" s="406"/>
    </row>
    <row r="75" spans="1:7">
      <c r="A75" s="193"/>
      <c r="B75" s="13"/>
      <c r="C75" s="185"/>
      <c r="D75" s="185"/>
      <c r="E75" s="185"/>
      <c r="F75" s="185"/>
      <c r="G75" s="406"/>
    </row>
    <row r="76" spans="1:7">
      <c r="A76" s="193"/>
      <c r="B76" s="854"/>
      <c r="C76" s="854"/>
      <c r="D76" s="854"/>
      <c r="E76" s="854"/>
      <c r="F76" s="854"/>
      <c r="G76" s="406"/>
    </row>
    <row r="77" spans="1:7">
      <c r="A77" s="193"/>
      <c r="B77" s="854"/>
      <c r="C77" s="854"/>
      <c r="D77" s="854"/>
      <c r="E77" s="854"/>
      <c r="F77" s="2301"/>
      <c r="G77" s="592"/>
    </row>
    <row r="78" spans="1:7">
      <c r="A78" s="193"/>
      <c r="B78" s="854"/>
      <c r="C78" s="854"/>
      <c r="D78" s="854"/>
      <c r="E78" s="854"/>
      <c r="F78" s="2301"/>
      <c r="G78" s="592"/>
    </row>
    <row r="79" spans="1:7">
      <c r="A79" s="423"/>
      <c r="B79" s="2302"/>
      <c r="C79" s="2302"/>
      <c r="D79" s="2302"/>
      <c r="E79" s="2302"/>
      <c r="F79" s="2300"/>
      <c r="G79" s="592"/>
    </row>
    <row r="80" spans="1:7">
      <c r="A80" s="423"/>
      <c r="B80" s="2302"/>
      <c r="C80" s="2301"/>
      <c r="D80" s="2304"/>
      <c r="E80" s="2302"/>
      <c r="F80" s="2301"/>
      <c r="G80" s="592"/>
    </row>
    <row r="81" spans="1:7">
      <c r="A81" s="423"/>
      <c r="B81" s="854"/>
      <c r="C81" s="854"/>
      <c r="D81" s="854"/>
      <c r="E81" s="854"/>
      <c r="F81" s="2305"/>
      <c r="G81" s="890"/>
    </row>
    <row r="82" spans="1:7">
      <c r="A82" s="423"/>
      <c r="B82" s="854"/>
      <c r="C82" s="854"/>
      <c r="D82" s="854"/>
      <c r="E82" s="854"/>
      <c r="F82" s="2306"/>
      <c r="G82" s="2307"/>
    </row>
    <row r="83" spans="1:7">
      <c r="A83" s="423"/>
      <c r="B83" s="854"/>
      <c r="C83" s="854"/>
      <c r="D83" s="854"/>
      <c r="E83" s="854"/>
      <c r="F83" s="2308"/>
      <c r="G83" s="2309"/>
    </row>
    <row r="84" spans="1:7">
      <c r="A84" s="423"/>
      <c r="B84" s="854"/>
      <c r="C84" s="854"/>
      <c r="D84" s="854"/>
      <c r="E84" s="854"/>
      <c r="F84" s="2308"/>
      <c r="G84" s="2309"/>
    </row>
    <row r="85" spans="1:7">
      <c r="A85" s="423"/>
      <c r="B85" s="854"/>
      <c r="C85" s="854"/>
      <c r="D85" s="854"/>
      <c r="E85" s="854"/>
      <c r="F85" s="2310"/>
      <c r="G85" s="121"/>
    </row>
    <row r="86" spans="1:7">
      <c r="A86" s="423"/>
      <c r="B86" s="854"/>
      <c r="C86" s="854"/>
      <c r="D86" s="854"/>
      <c r="E86" s="854"/>
      <c r="F86" s="2310"/>
      <c r="G86" s="121"/>
    </row>
    <row r="87" spans="1:7">
      <c r="A87" s="423"/>
      <c r="B87" s="854"/>
      <c r="C87" s="854"/>
      <c r="D87" s="854"/>
      <c r="E87" s="854"/>
      <c r="F87" s="2310"/>
      <c r="G87" s="121"/>
    </row>
    <row r="88" spans="1:7">
      <c r="A88" s="423"/>
      <c r="B88" s="854"/>
      <c r="C88" s="854"/>
      <c r="D88" s="854"/>
      <c r="E88" s="854"/>
      <c r="F88" s="2310"/>
      <c r="G88" s="121"/>
    </row>
    <row r="89" spans="1:7">
      <c r="A89" s="423"/>
      <c r="B89" s="2300"/>
      <c r="C89" s="854"/>
      <c r="D89" s="854"/>
      <c r="E89" s="854"/>
      <c r="F89" s="2311"/>
      <c r="G89" s="366"/>
    </row>
    <row r="90" spans="1:7">
      <c r="A90" s="423"/>
      <c r="B90" s="854"/>
      <c r="C90" s="854"/>
      <c r="D90" s="854"/>
      <c r="E90" s="854"/>
      <c r="F90" s="2311"/>
      <c r="G90" s="366"/>
    </row>
    <row r="91" spans="1:7">
      <c r="A91" s="423"/>
      <c r="B91" s="854"/>
      <c r="C91" s="854"/>
      <c r="D91" s="854"/>
      <c r="E91" s="854"/>
      <c r="F91" s="2312"/>
      <c r="G91" s="368"/>
    </row>
    <row r="92" spans="1:7">
      <c r="A92" s="423"/>
      <c r="B92" s="854"/>
      <c r="C92" s="854"/>
      <c r="D92" s="854"/>
      <c r="E92" s="854"/>
      <c r="F92" s="2311"/>
      <c r="G92" s="366"/>
    </row>
    <row r="93" spans="1:7">
      <c r="A93" s="423"/>
      <c r="B93" s="854"/>
      <c r="C93" s="2312"/>
      <c r="D93" s="854"/>
      <c r="E93" s="854"/>
      <c r="F93" s="2310"/>
      <c r="G93" s="121"/>
    </row>
    <row r="94" spans="1:7">
      <c r="A94" s="423"/>
      <c r="B94" s="854"/>
      <c r="C94" s="2312"/>
      <c r="D94" s="854"/>
      <c r="E94" s="854"/>
      <c r="F94" s="2310"/>
      <c r="G94" s="121"/>
    </row>
    <row r="95" spans="1:7">
      <c r="A95" s="423"/>
      <c r="B95" s="854"/>
      <c r="C95" s="2312"/>
      <c r="D95" s="854"/>
      <c r="E95" s="854"/>
      <c r="F95" s="2310"/>
      <c r="G95" s="121"/>
    </row>
    <row r="96" spans="1:7" ht="19.5">
      <c r="A96" s="423"/>
      <c r="B96" s="854"/>
      <c r="C96" s="2313" t="s">
        <v>2971</v>
      </c>
      <c r="D96" s="854"/>
      <c r="E96" s="854"/>
      <c r="F96" s="854"/>
      <c r="G96" s="406"/>
    </row>
    <row r="97" spans="1:7" ht="15.75">
      <c r="A97" s="190"/>
      <c r="B97" s="6"/>
      <c r="C97" s="6"/>
      <c r="D97" s="6"/>
      <c r="E97" s="6"/>
      <c r="F97" s="6"/>
      <c r="G97" s="203"/>
    </row>
    <row r="98" spans="1:7">
      <c r="A98" s="423"/>
      <c r="B98" s="185"/>
      <c r="C98" s="185"/>
      <c r="D98" s="185"/>
      <c r="E98" s="185"/>
      <c r="F98" s="185"/>
      <c r="G98" s="406"/>
    </row>
    <row r="99" spans="1:7">
      <c r="A99" s="423"/>
      <c r="B99" s="185"/>
      <c r="C99" s="185"/>
      <c r="D99" s="185"/>
      <c r="E99" s="185"/>
      <c r="F99" s="185"/>
      <c r="G99" s="406"/>
    </row>
    <row r="100" spans="1:7">
      <c r="A100" s="423"/>
      <c r="B100" s="185"/>
      <c r="C100" s="185"/>
      <c r="D100" s="185"/>
      <c r="E100" s="185"/>
      <c r="F100" s="185"/>
      <c r="G100" s="406"/>
    </row>
    <row r="101" spans="1:7">
      <c r="A101" s="423"/>
      <c r="B101" s="185"/>
      <c r="C101" s="185"/>
      <c r="D101" s="185"/>
      <c r="E101" s="185"/>
      <c r="F101" s="185"/>
      <c r="G101" s="406"/>
    </row>
    <row r="102" spans="1:7">
      <c r="A102" s="423"/>
      <c r="B102" s="854"/>
      <c r="C102" s="854"/>
      <c r="D102" s="2300"/>
      <c r="E102" s="2300"/>
      <c r="F102" s="854"/>
      <c r="G102" s="406"/>
    </row>
    <row r="103" spans="1:7">
      <c r="A103" s="423"/>
      <c r="B103" s="854"/>
      <c r="C103" s="2300"/>
      <c r="D103" s="2300"/>
      <c r="E103" s="2300"/>
      <c r="F103" s="854"/>
      <c r="G103" s="406"/>
    </row>
    <row r="104" spans="1:7">
      <c r="A104" s="423"/>
      <c r="B104" s="2300"/>
      <c r="C104" s="2300"/>
      <c r="D104" s="2300"/>
      <c r="E104" s="2300"/>
      <c r="F104" s="2300"/>
      <c r="G104" s="592"/>
    </row>
    <row r="105" spans="1:7">
      <c r="A105" s="423"/>
      <c r="B105" s="2300"/>
      <c r="C105" s="2300"/>
      <c r="D105" s="2300"/>
      <c r="E105" s="2300"/>
      <c r="F105" s="2300"/>
      <c r="G105" s="592"/>
    </row>
    <row r="106" spans="1:7">
      <c r="A106" s="423"/>
      <c r="B106" s="854"/>
      <c r="C106" s="2305"/>
      <c r="D106" s="2305"/>
      <c r="E106" s="2305"/>
      <c r="F106" s="2305"/>
      <c r="G106" s="368"/>
    </row>
    <row r="107" spans="1:7">
      <c r="A107" s="423"/>
      <c r="B107" s="854"/>
      <c r="C107" s="2310"/>
      <c r="D107" s="2310"/>
      <c r="E107" s="2310"/>
      <c r="F107" s="2310"/>
      <c r="G107" s="366"/>
    </row>
    <row r="108" spans="1:7">
      <c r="A108" s="423"/>
      <c r="B108" s="854"/>
      <c r="C108" s="2310"/>
      <c r="D108" s="2310"/>
      <c r="E108" s="2310"/>
      <c r="F108" s="2310"/>
      <c r="G108" s="366"/>
    </row>
    <row r="109" spans="1:7">
      <c r="A109" s="423"/>
      <c r="B109" s="854"/>
      <c r="C109" s="2310"/>
      <c r="D109" s="2310"/>
      <c r="E109" s="2310"/>
      <c r="F109" s="2310"/>
      <c r="G109" s="366"/>
    </row>
    <row r="110" spans="1:7">
      <c r="A110" s="423"/>
      <c r="B110" s="942"/>
      <c r="C110" s="942"/>
      <c r="D110" s="2310"/>
      <c r="E110" s="2310"/>
      <c r="F110" s="2310"/>
      <c r="G110" s="366"/>
    </row>
    <row r="111" spans="1:7">
      <c r="A111" s="423"/>
      <c r="B111" s="854"/>
      <c r="C111" s="2311"/>
      <c r="D111" s="2311"/>
      <c r="E111" s="2311"/>
      <c r="F111" s="2311"/>
      <c r="G111" s="366"/>
    </row>
    <row r="112" spans="1:7">
      <c r="A112" s="423"/>
      <c r="B112" s="854"/>
      <c r="C112" s="2312"/>
      <c r="D112" s="2312"/>
      <c r="E112" s="2312"/>
      <c r="F112" s="2312"/>
      <c r="G112" s="368"/>
    </row>
    <row r="113" spans="1:7">
      <c r="A113" s="423"/>
      <c r="B113" s="854"/>
      <c r="C113" s="185"/>
      <c r="D113" s="185"/>
      <c r="E113" s="185"/>
      <c r="F113" s="185"/>
      <c r="G113" s="406"/>
    </row>
    <row r="114" spans="1:7">
      <c r="A114" s="423"/>
      <c r="B114" s="854"/>
      <c r="C114" s="185"/>
      <c r="D114" s="185"/>
      <c r="E114" s="185"/>
      <c r="F114" s="185"/>
      <c r="G114" s="368"/>
    </row>
    <row r="115" spans="1:7">
      <c r="A115" s="423"/>
      <c r="B115" s="854"/>
      <c r="C115" s="185"/>
      <c r="D115" s="185"/>
      <c r="E115" s="185"/>
      <c r="F115" s="185"/>
      <c r="G115" s="406"/>
    </row>
    <row r="116" spans="1:7">
      <c r="A116" s="423"/>
      <c r="B116" s="854"/>
      <c r="C116" s="185"/>
      <c r="D116" s="185"/>
      <c r="E116" s="185"/>
      <c r="F116" s="185"/>
      <c r="G116" s="406"/>
    </row>
    <row r="117" spans="1:7">
      <c r="A117" s="423"/>
      <c r="B117" s="2314"/>
      <c r="C117" s="185"/>
      <c r="D117" s="185"/>
      <c r="E117" s="185"/>
      <c r="F117" s="185"/>
      <c r="G117" s="406"/>
    </row>
    <row r="118" spans="1:7">
      <c r="A118" s="423"/>
      <c r="B118" s="854"/>
      <c r="C118" s="185"/>
      <c r="D118" s="185"/>
      <c r="E118" s="185"/>
      <c r="F118" s="185"/>
      <c r="G118" s="406"/>
    </row>
    <row r="119" spans="1:7">
      <c r="A119" s="423"/>
      <c r="B119" s="854"/>
      <c r="C119" s="185"/>
      <c r="D119" s="185"/>
      <c r="E119" s="185"/>
      <c r="F119" s="185"/>
      <c r="G119" s="406"/>
    </row>
    <row r="120" spans="1:7">
      <c r="A120" s="423"/>
      <c r="B120" s="854"/>
      <c r="C120" s="185"/>
      <c r="D120" s="185"/>
      <c r="E120" s="185"/>
      <c r="F120" s="185"/>
      <c r="G120" s="406"/>
    </row>
    <row r="121" spans="1:7">
      <c r="A121" s="423"/>
      <c r="B121" s="854"/>
      <c r="C121" s="185"/>
      <c r="D121" s="185"/>
      <c r="E121" s="185"/>
      <c r="F121" s="185"/>
      <c r="G121" s="406"/>
    </row>
    <row r="122" spans="1:7">
      <c r="A122" s="423"/>
      <c r="B122" s="854"/>
      <c r="C122" s="185"/>
      <c r="D122" s="185"/>
      <c r="E122" s="185"/>
      <c r="F122" s="185"/>
      <c r="G122" s="406"/>
    </row>
    <row r="123" spans="1:7">
      <c r="A123" s="423"/>
      <c r="B123" s="854"/>
      <c r="C123" s="185"/>
      <c r="D123" s="185"/>
      <c r="E123" s="185"/>
      <c r="F123" s="185"/>
      <c r="G123" s="406"/>
    </row>
    <row r="124" spans="1:7">
      <c r="A124" s="423"/>
      <c r="B124" s="854"/>
      <c r="C124" s="185"/>
      <c r="D124" s="185"/>
      <c r="E124" s="185"/>
      <c r="F124" s="185"/>
      <c r="G124" s="406"/>
    </row>
    <row r="125" spans="1:7" ht="15.75" thickBot="1">
      <c r="A125" s="459"/>
      <c r="B125" s="428"/>
      <c r="C125" s="428"/>
      <c r="D125" s="428"/>
      <c r="E125" s="428"/>
      <c r="F125" s="428"/>
      <c r="G125" s="447"/>
    </row>
    <row r="126" spans="1:7">
      <c r="A126" s="241"/>
      <c r="B126" s="241"/>
      <c r="C126" s="241"/>
      <c r="D126" s="241"/>
      <c r="E126" s="241"/>
      <c r="F126" s="241"/>
      <c r="G126" s="448" t="s">
        <v>110</v>
      </c>
    </row>
    <row r="127" spans="1:7">
      <c r="A127" s="245"/>
      <c r="B127" s="245"/>
      <c r="C127" s="245"/>
      <c r="D127" s="245"/>
      <c r="E127" s="245"/>
      <c r="F127" s="245"/>
      <c r="G127" s="245"/>
    </row>
  </sheetData>
  <customSheetViews>
    <customSheetView guid="{60A1409A-66AA-463E-93B8-ECD35AF44482}" scale="87" colorId="22" fitToPage="1">
      <selection activeCell="L35" sqref="L35"/>
      <pageMargins left="0.48" right="0.67" top="0.3" bottom="0.3" header="0" footer="0"/>
      <printOptions horizontalCentered="1" verticalCentered="1"/>
      <pageSetup scale="77" orientation="portrait" r:id="rId1"/>
      <headerFooter alignWithMargins="0"/>
    </customSheetView>
    <customSheetView guid="{DF531E20-5321-459E-ADC3-AB7A1AE91EEB}" scale="87" colorId="22" showPageBreaks="1" fitToPage="1" printArea="1">
      <selection activeCell="L35" sqref="L35"/>
      <pageMargins left="0.48" right="0.67" top="0.3" bottom="0.3" header="0" footer="0"/>
      <printOptions horizontalCentered="1" verticalCentered="1"/>
      <pageSetup scale="77" orientation="portrait" r:id="rId2"/>
      <headerFooter alignWithMargins="0"/>
    </customSheetView>
    <customSheetView guid="{D9BAA3C6-1D9B-487C-B947-51E67F089DA8}" scale="87" colorId="22" fitToPage="1" topLeftCell="A31">
      <selection activeCell="F59" sqref="F59"/>
      <pageMargins left="0.24" right="0.26" top="0.3" bottom="0.3" header="0.21" footer="0"/>
      <printOptions horizontalCentered="1" verticalCentered="1"/>
      <pageSetup scale="67" orientation="portrait" r:id="rId3"/>
      <headerFooter alignWithMargins="0"/>
    </customSheetView>
    <customSheetView guid="{FE043F0F-666D-484B-8A7C-7EC2529158CA}" scale="87" colorId="22" showPageBreaks="1" fitToPage="1" printArea="1" topLeftCell="A31">
      <selection activeCell="F59" sqref="F59"/>
      <pageMargins left="0.24" right="0.26" top="0.3" bottom="0.3" header="0.21" footer="0"/>
      <printOptions horizontalCentered="1" verticalCentered="1"/>
      <pageSetup scale="67" orientation="portrait" r:id="rId4"/>
      <headerFooter alignWithMargins="0"/>
    </customSheetView>
  </customSheetViews>
  <phoneticPr fontId="0" type="noConversion"/>
  <printOptions horizontalCentered="1" verticalCentered="1"/>
  <pageMargins left="0.24" right="0.26" top="0.3" bottom="0.3" header="0.21" footer="0"/>
  <pageSetup scale="67" orientation="portrait" r:id="rId5"/>
  <headerFooter alignWithMargins="0"/>
  <customProperties>
    <customPr name="_pios_id" r:id="rId6"/>
  </customProperties>
</worksheet>
</file>

<file path=xl/worksheets/sheet29.xml><?xml version="1.0" encoding="utf-8"?>
<worksheet xmlns="http://schemas.openxmlformats.org/spreadsheetml/2006/main" xmlns:r="http://schemas.openxmlformats.org/officeDocument/2006/relationships">
  <sheetPr transitionEvaluation="1" codeName="Sheet28">
    <pageSetUpPr fitToPage="1"/>
  </sheetPr>
  <dimension ref="A1:G83"/>
  <sheetViews>
    <sheetView defaultGridColor="0" colorId="22" zoomScale="87" workbookViewId="0"/>
  </sheetViews>
  <sheetFormatPr defaultColWidth="9.77734375" defaultRowHeight="15"/>
  <cols>
    <col min="1" max="1" width="4.77734375" customWidth="1"/>
    <col min="2" max="2" width="29.77734375" customWidth="1"/>
    <col min="3" max="3" width="16.33203125" customWidth="1"/>
    <col min="4" max="4" width="19.88671875" customWidth="1"/>
    <col min="5" max="5" width="20.33203125" customWidth="1"/>
    <col min="6" max="6" width="16.88671875" customWidth="1"/>
    <col min="7" max="7" width="16" customWidth="1"/>
  </cols>
  <sheetData>
    <row r="1" spans="1:7" ht="15.75" thickBot="1">
      <c r="A1" s="22" t="str">
        <f>'Data sheet'!A53</f>
        <v>Annual Report of New York American Water Company, Inc.  (f/k/a Aqua New York of Sea Cliff)                                          Year Ended  December 31, 2013</v>
      </c>
      <c r="B1" s="408"/>
      <c r="C1" s="408"/>
      <c r="D1" s="408"/>
      <c r="E1" s="408"/>
      <c r="F1" s="24"/>
      <c r="G1" s="13"/>
    </row>
    <row r="2" spans="1:7">
      <c r="A2" s="449"/>
      <c r="B2" s="450"/>
      <c r="C2" s="450"/>
      <c r="D2" s="450"/>
      <c r="E2" s="450"/>
      <c r="F2" s="450"/>
      <c r="G2" s="451"/>
    </row>
    <row r="3" spans="1:7" ht="15.75">
      <c r="A3" s="190" t="s">
        <v>1719</v>
      </c>
      <c r="B3" s="452"/>
      <c r="C3" s="452"/>
      <c r="D3" s="452"/>
      <c r="E3" s="452"/>
      <c r="F3" s="452"/>
      <c r="G3" s="453"/>
    </row>
    <row r="4" spans="1:7">
      <c r="A4" s="454"/>
      <c r="B4" s="48"/>
      <c r="C4" s="48"/>
      <c r="D4" s="48"/>
      <c r="E4" s="48"/>
      <c r="F4" s="48"/>
      <c r="G4" s="455"/>
    </row>
    <row r="5" spans="1:7">
      <c r="A5" s="423" t="s">
        <v>3440</v>
      </c>
      <c r="B5" s="278" t="s">
        <v>2665</v>
      </c>
      <c r="C5" s="278"/>
      <c r="D5" s="278"/>
      <c r="E5" s="278"/>
      <c r="F5" s="278"/>
      <c r="G5" s="456"/>
    </row>
    <row r="6" spans="1:7">
      <c r="A6" s="423" t="s">
        <v>418</v>
      </c>
      <c r="B6" s="278" t="s">
        <v>373</v>
      </c>
      <c r="C6" s="278"/>
      <c r="D6" s="278"/>
      <c r="E6" s="278"/>
      <c r="F6" s="278"/>
      <c r="G6" s="456"/>
    </row>
    <row r="7" spans="1:7">
      <c r="A7" s="423"/>
      <c r="B7" s="278" t="s">
        <v>374</v>
      </c>
      <c r="C7" s="278"/>
      <c r="D7" s="278"/>
      <c r="E7" s="278"/>
      <c r="F7" s="278"/>
      <c r="G7" s="456"/>
    </row>
    <row r="8" spans="1:7">
      <c r="A8" s="423" t="s">
        <v>3619</v>
      </c>
      <c r="B8" s="278" t="s">
        <v>1803</v>
      </c>
      <c r="C8" s="278"/>
      <c r="D8" s="278"/>
      <c r="E8" s="278"/>
      <c r="F8" s="278"/>
      <c r="G8" s="456"/>
    </row>
    <row r="9" spans="1:7">
      <c r="A9" s="423"/>
      <c r="B9" s="278" t="s">
        <v>1804</v>
      </c>
      <c r="C9" s="278"/>
      <c r="D9" s="278"/>
      <c r="E9" s="278"/>
      <c r="F9" s="278"/>
      <c r="G9" s="456"/>
    </row>
    <row r="10" spans="1:7">
      <c r="A10" s="423" t="s">
        <v>1805</v>
      </c>
      <c r="B10" s="278" t="s">
        <v>1806</v>
      </c>
      <c r="C10" s="278"/>
      <c r="D10" s="278"/>
      <c r="E10" s="278"/>
      <c r="F10" s="278"/>
      <c r="G10" s="456"/>
    </row>
    <row r="11" spans="1:7">
      <c r="A11" s="423" t="s">
        <v>1807</v>
      </c>
      <c r="B11" s="278" t="s">
        <v>3229</v>
      </c>
      <c r="C11" s="278"/>
      <c r="D11" s="278"/>
      <c r="E11" s="278"/>
      <c r="F11" s="278"/>
      <c r="G11" s="456"/>
    </row>
    <row r="12" spans="1:7">
      <c r="A12" s="423"/>
      <c r="B12" s="278" t="s">
        <v>3230</v>
      </c>
      <c r="C12" s="278"/>
      <c r="D12" s="278"/>
      <c r="E12" s="278"/>
      <c r="F12" s="278"/>
      <c r="G12" s="456"/>
    </row>
    <row r="13" spans="1:7">
      <c r="A13" s="423" t="s">
        <v>3231</v>
      </c>
      <c r="B13" s="278" t="s">
        <v>1678</v>
      </c>
      <c r="C13" s="278"/>
      <c r="D13" s="278"/>
      <c r="E13" s="278"/>
      <c r="F13" s="278"/>
      <c r="G13" s="456"/>
    </row>
    <row r="14" spans="1:7">
      <c r="A14" s="425"/>
      <c r="B14" s="408"/>
      <c r="C14" s="408"/>
      <c r="D14" s="408"/>
      <c r="E14" s="408"/>
      <c r="F14" s="408"/>
      <c r="G14" s="409"/>
    </row>
    <row r="15" spans="1:7">
      <c r="A15" s="423"/>
      <c r="B15" s="410"/>
      <c r="C15" s="556" t="s">
        <v>1745</v>
      </c>
      <c r="D15" s="457"/>
      <c r="E15" s="408"/>
      <c r="F15" s="556" t="s">
        <v>1745</v>
      </c>
      <c r="G15" s="412"/>
    </row>
    <row r="16" spans="1:7">
      <c r="A16" s="423"/>
      <c r="B16" s="410"/>
      <c r="C16" s="556" t="s">
        <v>3510</v>
      </c>
      <c r="D16" s="410"/>
      <c r="E16" s="410"/>
      <c r="F16" s="556" t="s">
        <v>1679</v>
      </c>
      <c r="G16" s="819" t="s">
        <v>1680</v>
      </c>
    </row>
    <row r="17" spans="1:7">
      <c r="A17" s="423" t="s">
        <v>2263</v>
      </c>
      <c r="B17" s="556" t="s">
        <v>3897</v>
      </c>
      <c r="C17" s="556" t="s">
        <v>3512</v>
      </c>
      <c r="D17" s="556" t="s">
        <v>3898</v>
      </c>
      <c r="E17" s="556" t="s">
        <v>3899</v>
      </c>
      <c r="F17" s="556" t="s">
        <v>180</v>
      </c>
      <c r="G17" s="819" t="s">
        <v>3900</v>
      </c>
    </row>
    <row r="18" spans="1:7">
      <c r="A18" s="425" t="s">
        <v>3901</v>
      </c>
      <c r="B18" s="825" t="s">
        <v>3377</v>
      </c>
      <c r="C18" s="825" t="s">
        <v>3378</v>
      </c>
      <c r="D18" s="825" t="s">
        <v>3379</v>
      </c>
      <c r="E18" s="825" t="s">
        <v>3380</v>
      </c>
      <c r="F18" s="825" t="s">
        <v>189</v>
      </c>
      <c r="G18" s="555" t="s">
        <v>190</v>
      </c>
    </row>
    <row r="19" spans="1:7">
      <c r="A19" s="423">
        <v>1</v>
      </c>
      <c r="B19" s="410"/>
      <c r="C19" s="417"/>
      <c r="D19" s="417"/>
      <c r="E19" s="417"/>
      <c r="F19" s="417">
        <f t="shared" ref="F19:F31" si="0">C19+D19-E19</f>
        <v>0</v>
      </c>
      <c r="G19" s="375"/>
    </row>
    <row r="20" spans="1:7">
      <c r="A20" s="423">
        <v>2</v>
      </c>
      <c r="B20" s="410" t="s">
        <v>27</v>
      </c>
      <c r="C20" s="400"/>
      <c r="D20" s="400"/>
      <c r="E20" s="400"/>
      <c r="F20" s="400">
        <f t="shared" si="0"/>
        <v>0</v>
      </c>
      <c r="G20" s="376"/>
    </row>
    <row r="21" spans="1:7">
      <c r="A21" s="423">
        <v>3</v>
      </c>
      <c r="B21" s="410"/>
      <c r="C21" s="400"/>
      <c r="D21" s="400"/>
      <c r="E21" s="400"/>
      <c r="F21" s="400">
        <f t="shared" si="0"/>
        <v>0</v>
      </c>
      <c r="G21" s="376"/>
    </row>
    <row r="22" spans="1:7">
      <c r="A22" s="423">
        <v>4</v>
      </c>
      <c r="B22" s="410"/>
      <c r="C22" s="400"/>
      <c r="D22" s="400"/>
      <c r="E22" s="400"/>
      <c r="F22" s="400">
        <f t="shared" si="0"/>
        <v>0</v>
      </c>
      <c r="G22" s="376"/>
    </row>
    <row r="23" spans="1:7">
      <c r="A23" s="423">
        <v>5</v>
      </c>
      <c r="B23" s="410"/>
      <c r="C23" s="400"/>
      <c r="D23" s="400"/>
      <c r="E23" s="400"/>
      <c r="F23" s="400">
        <f t="shared" si="0"/>
        <v>0</v>
      </c>
      <c r="G23" s="376"/>
    </row>
    <row r="24" spans="1:7">
      <c r="A24" s="423">
        <v>6</v>
      </c>
      <c r="B24" s="410"/>
      <c r="C24" s="400"/>
      <c r="D24" s="400"/>
      <c r="E24" s="400"/>
      <c r="F24" s="400">
        <f t="shared" si="0"/>
        <v>0</v>
      </c>
      <c r="G24" s="376"/>
    </row>
    <row r="25" spans="1:7">
      <c r="A25" s="423">
        <v>7</v>
      </c>
      <c r="B25" s="410"/>
      <c r="C25" s="400"/>
      <c r="D25" s="400"/>
      <c r="E25" s="400"/>
      <c r="F25" s="400">
        <f t="shared" si="0"/>
        <v>0</v>
      </c>
      <c r="G25" s="376"/>
    </row>
    <row r="26" spans="1:7">
      <c r="A26" s="423">
        <v>8</v>
      </c>
      <c r="B26" s="410"/>
      <c r="C26" s="400"/>
      <c r="D26" s="400"/>
      <c r="E26" s="400"/>
      <c r="F26" s="400">
        <f t="shared" si="0"/>
        <v>0</v>
      </c>
      <c r="G26" s="376"/>
    </row>
    <row r="27" spans="1:7">
      <c r="A27" s="423">
        <v>9</v>
      </c>
      <c r="B27" s="410"/>
      <c r="C27" s="400"/>
      <c r="D27" s="400"/>
      <c r="E27" s="400"/>
      <c r="F27" s="400">
        <f t="shared" si="0"/>
        <v>0</v>
      </c>
      <c r="G27" s="376"/>
    </row>
    <row r="28" spans="1:7">
      <c r="A28" s="423">
        <v>10</v>
      </c>
      <c r="B28" s="410"/>
      <c r="C28" s="400"/>
      <c r="D28" s="400"/>
      <c r="E28" s="400"/>
      <c r="F28" s="400">
        <f t="shared" si="0"/>
        <v>0</v>
      </c>
      <c r="G28" s="376"/>
    </row>
    <row r="29" spans="1:7">
      <c r="A29" s="423">
        <v>11</v>
      </c>
      <c r="B29" s="410"/>
      <c r="C29" s="400"/>
      <c r="D29" s="400"/>
      <c r="E29" s="400"/>
      <c r="F29" s="400">
        <f t="shared" si="0"/>
        <v>0</v>
      </c>
      <c r="G29" s="376"/>
    </row>
    <row r="30" spans="1:7">
      <c r="A30" s="423">
        <v>12</v>
      </c>
      <c r="B30" s="410"/>
      <c r="C30" s="400"/>
      <c r="D30" s="400"/>
      <c r="E30" s="400"/>
      <c r="F30" s="400">
        <f t="shared" si="0"/>
        <v>0</v>
      </c>
      <c r="G30" s="376"/>
    </row>
    <row r="31" spans="1:7">
      <c r="A31" s="423">
        <v>13</v>
      </c>
      <c r="B31" s="410"/>
      <c r="C31" s="400"/>
      <c r="D31" s="400"/>
      <c r="E31" s="400"/>
      <c r="F31" s="400">
        <f t="shared" si="0"/>
        <v>0</v>
      </c>
      <c r="G31" s="376"/>
    </row>
    <row r="32" spans="1:7">
      <c r="A32" s="423">
        <v>14</v>
      </c>
      <c r="B32" s="826" t="s">
        <v>3902</v>
      </c>
      <c r="C32" s="359">
        <f>SUM(C19:C31)</f>
        <v>0</v>
      </c>
      <c r="D32" s="359">
        <f>SUM(D19:D31)</f>
        <v>0</v>
      </c>
      <c r="E32" s="359">
        <f>SUM(E19:E31)</f>
        <v>0</v>
      </c>
      <c r="F32" s="359">
        <f>SUM(F19:F31)</f>
        <v>0</v>
      </c>
      <c r="G32" s="415">
        <f>SUM(G19:G31)</f>
        <v>0</v>
      </c>
    </row>
    <row r="33" spans="1:7">
      <c r="A33" s="423">
        <v>15</v>
      </c>
      <c r="B33" s="410"/>
      <c r="C33" s="417"/>
      <c r="D33" s="417"/>
      <c r="E33" s="417"/>
      <c r="F33" s="417">
        <f t="shared" ref="F33:F65" si="1">C33+D33-E33</f>
        <v>0</v>
      </c>
      <c r="G33" s="375"/>
    </row>
    <row r="34" spans="1:7">
      <c r="A34" s="423">
        <v>16</v>
      </c>
      <c r="B34" s="937" t="s">
        <v>3986</v>
      </c>
      <c r="C34" s="400"/>
      <c r="D34" s="400"/>
      <c r="E34" s="400"/>
      <c r="F34" s="400">
        <f t="shared" si="1"/>
        <v>0</v>
      </c>
      <c r="G34" s="376"/>
    </row>
    <row r="35" spans="1:7">
      <c r="A35" s="423">
        <v>17</v>
      </c>
      <c r="B35" s="2482" t="s">
        <v>3984</v>
      </c>
      <c r="C35" s="400"/>
      <c r="D35" s="400"/>
      <c r="E35" s="400"/>
      <c r="F35" s="400">
        <f>C35+D35-E35</f>
        <v>0</v>
      </c>
      <c r="G35" s="376"/>
    </row>
    <row r="36" spans="1:7">
      <c r="A36" s="423">
        <v>18</v>
      </c>
      <c r="B36" s="2483" t="s">
        <v>3985</v>
      </c>
      <c r="C36" s="458">
        <v>101599</v>
      </c>
      <c r="D36" s="458">
        <v>630</v>
      </c>
      <c r="E36" s="458">
        <v>101599</v>
      </c>
      <c r="F36" s="400">
        <f t="shared" si="1"/>
        <v>630</v>
      </c>
      <c r="G36" s="376" t="s">
        <v>2835</v>
      </c>
    </row>
    <row r="37" spans="1:7">
      <c r="A37" s="423">
        <v>19</v>
      </c>
      <c r="B37" s="410" t="s">
        <v>2835</v>
      </c>
      <c r="C37" s="400"/>
      <c r="D37" s="400"/>
      <c r="E37" s="400" t="s">
        <v>2835</v>
      </c>
      <c r="F37" s="400">
        <f t="shared" si="1"/>
        <v>0</v>
      </c>
      <c r="G37" s="376"/>
    </row>
    <row r="38" spans="1:7">
      <c r="A38" s="423">
        <v>20</v>
      </c>
      <c r="B38" s="410" t="s">
        <v>2835</v>
      </c>
      <c r="C38" s="400"/>
      <c r="D38" s="400" t="s">
        <v>2835</v>
      </c>
      <c r="E38" s="400" t="s">
        <v>2835</v>
      </c>
      <c r="F38" s="400">
        <f t="shared" si="1"/>
        <v>0</v>
      </c>
      <c r="G38" s="376"/>
    </row>
    <row r="39" spans="1:7">
      <c r="A39" s="423">
        <v>21</v>
      </c>
      <c r="B39" s="410" t="s">
        <v>2835</v>
      </c>
      <c r="C39" s="400"/>
      <c r="D39" s="400" t="s">
        <v>2835</v>
      </c>
      <c r="E39" s="400" t="s">
        <v>2835</v>
      </c>
      <c r="F39" s="400">
        <f t="shared" si="1"/>
        <v>0</v>
      </c>
      <c r="G39" s="376"/>
    </row>
    <row r="40" spans="1:7">
      <c r="A40" s="423">
        <v>22</v>
      </c>
      <c r="B40" s="410" t="s">
        <v>2835</v>
      </c>
      <c r="C40" s="400"/>
      <c r="D40" s="400" t="s">
        <v>2835</v>
      </c>
      <c r="E40" s="400" t="s">
        <v>2835</v>
      </c>
      <c r="F40" s="400">
        <f t="shared" si="1"/>
        <v>0</v>
      </c>
      <c r="G40" s="376"/>
    </row>
    <row r="41" spans="1:7">
      <c r="A41" s="423">
        <v>23</v>
      </c>
      <c r="B41" s="410" t="s">
        <v>2835</v>
      </c>
      <c r="C41" s="400"/>
      <c r="D41" s="400"/>
      <c r="E41" s="400" t="s">
        <v>2835</v>
      </c>
      <c r="F41" s="400">
        <f t="shared" si="1"/>
        <v>0</v>
      </c>
      <c r="G41" s="376"/>
    </row>
    <row r="42" spans="1:7">
      <c r="A42" s="423">
        <v>24</v>
      </c>
      <c r="B42" s="410"/>
      <c r="C42" s="400"/>
      <c r="D42" s="400"/>
      <c r="E42" s="400"/>
      <c r="F42" s="400">
        <f t="shared" si="1"/>
        <v>0</v>
      </c>
      <c r="G42" s="376"/>
    </row>
    <row r="43" spans="1:7">
      <c r="A43" s="423">
        <v>25</v>
      </c>
      <c r="B43" s="410"/>
      <c r="C43" s="400"/>
      <c r="D43" s="400"/>
      <c r="E43" s="400"/>
      <c r="F43" s="400">
        <f t="shared" si="1"/>
        <v>0</v>
      </c>
      <c r="G43" s="376" t="s">
        <v>2835</v>
      </c>
    </row>
    <row r="44" spans="1:7">
      <c r="A44" s="423">
        <v>26</v>
      </c>
      <c r="B44" s="410"/>
      <c r="C44" s="400"/>
      <c r="D44" s="400"/>
      <c r="E44" s="400"/>
      <c r="F44" s="400">
        <f t="shared" si="1"/>
        <v>0</v>
      </c>
      <c r="G44" s="376"/>
    </row>
    <row r="45" spans="1:7">
      <c r="A45" s="423">
        <v>27</v>
      </c>
      <c r="B45" s="410"/>
      <c r="C45" s="400"/>
      <c r="D45" s="400"/>
      <c r="E45" s="400"/>
      <c r="F45" s="400">
        <f t="shared" si="1"/>
        <v>0</v>
      </c>
      <c r="G45" s="376"/>
    </row>
    <row r="46" spans="1:7">
      <c r="A46" s="423">
        <v>28</v>
      </c>
      <c r="B46" s="410"/>
      <c r="C46" s="400"/>
      <c r="D46" s="400"/>
      <c r="E46" s="400"/>
      <c r="F46" s="400">
        <f t="shared" si="1"/>
        <v>0</v>
      </c>
      <c r="G46" s="376"/>
    </row>
    <row r="47" spans="1:7">
      <c r="A47" s="423">
        <v>29</v>
      </c>
      <c r="B47" s="410"/>
      <c r="C47" s="400"/>
      <c r="D47" s="400"/>
      <c r="E47" s="400"/>
      <c r="F47" s="400">
        <f t="shared" si="1"/>
        <v>0</v>
      </c>
      <c r="G47" s="376"/>
    </row>
    <row r="48" spans="1:7">
      <c r="A48" s="423">
        <v>30</v>
      </c>
      <c r="B48" s="410"/>
      <c r="C48" s="400"/>
      <c r="D48" s="400" t="s">
        <v>2835</v>
      </c>
      <c r="E48" s="400" t="s">
        <v>2835</v>
      </c>
      <c r="F48" s="400">
        <f t="shared" si="1"/>
        <v>0</v>
      </c>
      <c r="G48" s="376"/>
    </row>
    <row r="49" spans="1:7">
      <c r="A49" s="423">
        <v>31</v>
      </c>
      <c r="B49" s="410"/>
      <c r="C49" s="400"/>
      <c r="D49" s="400"/>
      <c r="E49" s="400"/>
      <c r="F49" s="400">
        <f t="shared" si="1"/>
        <v>0</v>
      </c>
      <c r="G49" s="376"/>
    </row>
    <row r="50" spans="1:7">
      <c r="A50" s="423">
        <v>32</v>
      </c>
      <c r="B50" s="410"/>
      <c r="C50" s="400"/>
      <c r="D50" s="400"/>
      <c r="E50" s="400"/>
      <c r="F50" s="400">
        <f t="shared" si="1"/>
        <v>0</v>
      </c>
      <c r="G50" s="376"/>
    </row>
    <row r="51" spans="1:7">
      <c r="A51" s="423">
        <v>33</v>
      </c>
      <c r="B51" s="410"/>
      <c r="C51" s="400"/>
      <c r="D51" s="400"/>
      <c r="E51" s="400"/>
      <c r="F51" s="400">
        <f t="shared" si="1"/>
        <v>0</v>
      </c>
      <c r="G51" s="376"/>
    </row>
    <row r="52" spans="1:7">
      <c r="A52" s="423">
        <v>34</v>
      </c>
      <c r="B52" s="410"/>
      <c r="C52" s="400"/>
      <c r="D52" s="400"/>
      <c r="E52" s="400"/>
      <c r="F52" s="400">
        <f t="shared" si="1"/>
        <v>0</v>
      </c>
      <c r="G52" s="376"/>
    </row>
    <row r="53" spans="1:7">
      <c r="A53" s="423">
        <v>35</v>
      </c>
      <c r="B53" s="410"/>
      <c r="C53" s="400"/>
      <c r="D53" s="400"/>
      <c r="E53" s="400"/>
      <c r="F53" s="400">
        <f t="shared" si="1"/>
        <v>0</v>
      </c>
      <c r="G53" s="376"/>
    </row>
    <row r="54" spans="1:7">
      <c r="A54" s="423">
        <v>36</v>
      </c>
      <c r="B54" s="410"/>
      <c r="C54" s="400"/>
      <c r="D54" s="400"/>
      <c r="E54" s="400"/>
      <c r="F54" s="400">
        <f t="shared" si="1"/>
        <v>0</v>
      </c>
      <c r="G54" s="376"/>
    </row>
    <row r="55" spans="1:7">
      <c r="A55" s="423">
        <v>37</v>
      </c>
      <c r="B55" s="410"/>
      <c r="C55" s="400"/>
      <c r="D55" s="400"/>
      <c r="E55" s="400"/>
      <c r="F55" s="400">
        <f t="shared" si="1"/>
        <v>0</v>
      </c>
      <c r="G55" s="376"/>
    </row>
    <row r="56" spans="1:7">
      <c r="A56" s="423">
        <v>38</v>
      </c>
      <c r="B56" s="410"/>
      <c r="C56" s="400"/>
      <c r="D56" s="400"/>
      <c r="E56" s="400"/>
      <c r="F56" s="400">
        <f t="shared" si="1"/>
        <v>0</v>
      </c>
      <c r="G56" s="376"/>
    </row>
    <row r="57" spans="1:7">
      <c r="A57" s="423">
        <v>39</v>
      </c>
      <c r="B57" s="410"/>
      <c r="C57" s="400"/>
      <c r="D57" s="400"/>
      <c r="E57" s="400"/>
      <c r="F57" s="400">
        <f t="shared" si="1"/>
        <v>0</v>
      </c>
      <c r="G57" s="376"/>
    </row>
    <row r="58" spans="1:7">
      <c r="A58" s="423">
        <v>40</v>
      </c>
      <c r="B58" s="410"/>
      <c r="C58" s="400"/>
      <c r="D58" s="400"/>
      <c r="E58" s="400"/>
      <c r="F58" s="400">
        <f t="shared" si="1"/>
        <v>0</v>
      </c>
      <c r="G58" s="376"/>
    </row>
    <row r="59" spans="1:7">
      <c r="A59" s="423">
        <v>41</v>
      </c>
      <c r="B59" s="410"/>
      <c r="C59" s="400"/>
      <c r="D59" s="400"/>
      <c r="E59" s="400"/>
      <c r="F59" s="400">
        <f t="shared" si="1"/>
        <v>0</v>
      </c>
      <c r="G59" s="376"/>
    </row>
    <row r="60" spans="1:7">
      <c r="A60" s="423">
        <v>42</v>
      </c>
      <c r="B60" s="410"/>
      <c r="C60" s="400"/>
      <c r="D60" s="400"/>
      <c r="E60" s="400"/>
      <c r="F60" s="400">
        <f t="shared" si="1"/>
        <v>0</v>
      </c>
      <c r="G60" s="376"/>
    </row>
    <row r="61" spans="1:7">
      <c r="A61" s="423">
        <v>43</v>
      </c>
      <c r="B61" s="410"/>
      <c r="C61" s="400"/>
      <c r="D61" s="400"/>
      <c r="E61" s="400"/>
      <c r="F61" s="400">
        <f t="shared" si="1"/>
        <v>0</v>
      </c>
      <c r="G61" s="376"/>
    </row>
    <row r="62" spans="1:7">
      <c r="A62" s="423">
        <v>44</v>
      </c>
      <c r="B62" s="410"/>
      <c r="C62" s="400"/>
      <c r="D62" s="400"/>
      <c r="E62" s="400"/>
      <c r="F62" s="400">
        <f t="shared" si="1"/>
        <v>0</v>
      </c>
      <c r="G62" s="376"/>
    </row>
    <row r="63" spans="1:7">
      <c r="A63" s="423">
        <v>45</v>
      </c>
      <c r="B63" s="410"/>
      <c r="C63" s="400"/>
      <c r="D63" s="400"/>
      <c r="E63" s="400"/>
      <c r="F63" s="400">
        <f t="shared" si="1"/>
        <v>0</v>
      </c>
      <c r="G63" s="376"/>
    </row>
    <row r="64" spans="1:7">
      <c r="A64" s="423">
        <v>46</v>
      </c>
      <c r="B64" s="410"/>
      <c r="C64" s="400"/>
      <c r="D64" s="400"/>
      <c r="E64" s="400"/>
      <c r="F64" s="400">
        <f t="shared" si="1"/>
        <v>0</v>
      </c>
      <c r="G64" s="376"/>
    </row>
    <row r="65" spans="1:7">
      <c r="A65" s="423">
        <v>47</v>
      </c>
      <c r="B65" s="410"/>
      <c r="C65" s="400"/>
      <c r="D65" s="400"/>
      <c r="E65" s="400"/>
      <c r="F65" s="400">
        <f t="shared" si="1"/>
        <v>0</v>
      </c>
      <c r="G65" s="376"/>
    </row>
    <row r="66" spans="1:7" ht="15.75" thickBot="1">
      <c r="A66" s="459">
        <v>48</v>
      </c>
      <c r="B66" s="827" t="s">
        <v>3903</v>
      </c>
      <c r="C66" s="402">
        <f>SUM(C33:C65)</f>
        <v>101599</v>
      </c>
      <c r="D66" s="402">
        <f>SUM(D33:D65)</f>
        <v>630</v>
      </c>
      <c r="E66" s="402">
        <f>SUM(E33:E65)</f>
        <v>101599</v>
      </c>
      <c r="F66" s="402">
        <f>SUM(F33:F65)</f>
        <v>630</v>
      </c>
      <c r="G66" s="351">
        <f>SUM(G33:G65)</f>
        <v>0</v>
      </c>
    </row>
    <row r="67" spans="1:7">
      <c r="A67" s="185" t="s">
        <v>110</v>
      </c>
      <c r="B67" s="185"/>
      <c r="C67" s="185"/>
      <c r="D67" s="185"/>
      <c r="E67" s="185"/>
      <c r="F67" s="185"/>
      <c r="G67" s="185"/>
    </row>
    <row r="68" spans="1:7">
      <c r="A68" s="13" t="s">
        <v>3904</v>
      </c>
      <c r="B68" s="13"/>
      <c r="C68" s="13"/>
      <c r="D68" s="13"/>
      <c r="E68" s="13"/>
      <c r="F68" s="13"/>
      <c r="G68" s="13"/>
    </row>
    <row r="69" spans="1:7" ht="18">
      <c r="A69" s="460"/>
      <c r="B69" s="460"/>
      <c r="C69" s="460"/>
      <c r="D69" s="460"/>
      <c r="E69" s="460"/>
      <c r="F69" s="460"/>
      <c r="G69" s="460"/>
    </row>
    <row r="70" spans="1:7" ht="18">
      <c r="A70" s="460"/>
      <c r="B70" s="460"/>
      <c r="C70" s="460"/>
      <c r="D70" s="460"/>
      <c r="E70" s="460"/>
      <c r="F70" s="460"/>
      <c r="G70" s="460"/>
    </row>
    <row r="71" spans="1:7" ht="18">
      <c r="A71" s="460"/>
      <c r="B71" s="460"/>
      <c r="C71" s="460"/>
      <c r="D71" s="460"/>
      <c r="E71" s="460"/>
      <c r="F71" s="460"/>
      <c r="G71" s="460"/>
    </row>
    <row r="72" spans="1:7" ht="18">
      <c r="A72" s="460"/>
      <c r="B72" s="460"/>
      <c r="C72" s="460"/>
      <c r="D72" s="460"/>
      <c r="E72" s="460"/>
      <c r="F72" s="460"/>
      <c r="G72" s="460"/>
    </row>
    <row r="73" spans="1:7" ht="18">
      <c r="A73" s="460"/>
      <c r="C73" s="460"/>
      <c r="D73" s="460"/>
      <c r="E73" s="460"/>
      <c r="F73" s="460"/>
      <c r="G73" s="460"/>
    </row>
    <row r="74" spans="1:7" ht="18">
      <c r="A74" s="460"/>
      <c r="C74" s="460"/>
      <c r="D74" s="460"/>
      <c r="E74" s="460"/>
      <c r="F74" s="460"/>
      <c r="G74" s="460"/>
    </row>
    <row r="75" spans="1:7" ht="18">
      <c r="A75" s="460"/>
      <c r="B75" s="221"/>
      <c r="C75" s="460"/>
      <c r="E75" s="460"/>
      <c r="F75" s="460"/>
      <c r="G75" s="460"/>
    </row>
    <row r="76" spans="1:7" ht="18">
      <c r="A76" s="460"/>
      <c r="C76" s="460"/>
      <c r="E76" s="460"/>
      <c r="F76" s="460"/>
      <c r="G76" s="460"/>
    </row>
    <row r="77" spans="1:7" ht="18">
      <c r="A77" s="460"/>
      <c r="B77" s="221"/>
      <c r="C77" s="460"/>
      <c r="E77" s="460"/>
      <c r="F77" s="460"/>
      <c r="G77" s="460"/>
    </row>
    <row r="78" spans="1:7" ht="18">
      <c r="A78" s="460"/>
      <c r="B78" s="221"/>
      <c r="C78" s="460"/>
      <c r="E78" s="460"/>
      <c r="F78" s="460"/>
      <c r="G78" s="460"/>
    </row>
    <row r="79" spans="1:7" ht="18">
      <c r="A79" s="460"/>
      <c r="B79" s="221"/>
      <c r="C79" s="460"/>
      <c r="E79" s="460"/>
      <c r="F79" s="460"/>
      <c r="G79" s="460"/>
    </row>
    <row r="80" spans="1:7" ht="18">
      <c r="A80" s="460"/>
      <c r="B80" s="221"/>
      <c r="C80" s="460"/>
      <c r="E80" s="460"/>
      <c r="F80" s="460"/>
      <c r="G80" s="460"/>
    </row>
    <row r="81" spans="1:7" ht="18">
      <c r="A81" s="460"/>
      <c r="B81" s="221"/>
      <c r="C81" s="460"/>
      <c r="E81" s="460"/>
      <c r="F81" s="460"/>
      <c r="G81" s="460"/>
    </row>
    <row r="82" spans="1:7" ht="18">
      <c r="A82" s="460"/>
      <c r="B82" s="185"/>
      <c r="C82" s="460"/>
      <c r="E82" s="460"/>
      <c r="F82" s="460"/>
      <c r="G82" s="460"/>
    </row>
    <row r="83" spans="1:7" ht="18">
      <c r="A83" s="460"/>
      <c r="B83" s="221"/>
      <c r="C83" s="460"/>
      <c r="E83" s="460"/>
      <c r="F83" s="460"/>
      <c r="G83" s="460"/>
    </row>
  </sheetData>
  <customSheetViews>
    <customSheetView guid="{60A1409A-66AA-463E-93B8-ECD35AF44482}" scale="87" colorId="22" fitToPage="1" topLeftCell="A16">
      <selection activeCell="C21" sqref="C21"/>
      <pageMargins left="0.65" right="0.3" top="0.3" bottom="0.3" header="0" footer="0"/>
      <printOptions horizontalCentered="1" verticalCentered="1"/>
      <pageSetup scale="70" orientation="portrait" r:id="rId1"/>
      <headerFooter alignWithMargins="0"/>
    </customSheetView>
    <customSheetView guid="{DF531E20-5321-459E-ADC3-AB7A1AE91EEB}" scale="87" colorId="22" showPageBreaks="1" fitToPage="1" printArea="1">
      <selection activeCell="C21" sqref="C21"/>
      <pageMargins left="0.65" right="0.3" top="0.3" bottom="0.3" header="0" footer="0"/>
      <printOptions horizontalCentered="1" verticalCentered="1"/>
      <pageSetup scale="70" orientation="portrait" r:id="rId2"/>
      <headerFooter alignWithMargins="0"/>
    </customSheetView>
    <customSheetView guid="{D9BAA3C6-1D9B-487C-B947-51E67F089DA8}" scale="87" colorId="22" fitToPage="1">
      <selection activeCell="D25" sqref="D25"/>
      <pageMargins left="0.65" right="0.3" top="0.3" bottom="0.3" header="0" footer="0"/>
      <printOptions horizontalCentered="1" verticalCentered="1"/>
      <pageSetup scale="65" orientation="portrait" r:id="rId3"/>
      <headerFooter alignWithMargins="0"/>
    </customSheetView>
    <customSheetView guid="{FE043F0F-666D-484B-8A7C-7EC2529158CA}" scale="87" colorId="22" showPageBreaks="1" fitToPage="1" printArea="1">
      <selection activeCell="D25" sqref="D25"/>
      <pageMargins left="0.65" right="0.3" top="0.3" bottom="0.3" header="0" footer="0"/>
      <printOptions horizontalCentered="1" verticalCentered="1"/>
      <pageSetup scale="10" orientation="portrait" r:id="rId4"/>
      <headerFooter alignWithMargins="0"/>
    </customSheetView>
  </customSheetViews>
  <phoneticPr fontId="0" type="noConversion"/>
  <printOptions horizontalCentered="1" verticalCentered="1"/>
  <pageMargins left="0.65" right="0.3" top="0.3" bottom="0.3" header="0" footer="0"/>
  <pageSetup scale="65" orientation="portrait" r:id="rId5"/>
  <headerFooter alignWithMargins="0"/>
  <customProperties>
    <customPr name="_pios_id" r:id="rId6"/>
  </customProperties>
</worksheet>
</file>

<file path=xl/worksheets/sheet3.xml><?xml version="1.0" encoding="utf-8"?>
<worksheet xmlns="http://schemas.openxmlformats.org/spreadsheetml/2006/main" xmlns:r="http://schemas.openxmlformats.org/officeDocument/2006/relationships">
  <sheetPr transitionEvaluation="1" codeName="Sheet2">
    <pageSetUpPr fitToPage="1"/>
  </sheetPr>
  <dimension ref="A1:H129"/>
  <sheetViews>
    <sheetView defaultGridColor="0" colorId="22" zoomScale="87" zoomScaleNormal="87" workbookViewId="0">
      <selection activeCell="D31" sqref="D31"/>
    </sheetView>
  </sheetViews>
  <sheetFormatPr defaultColWidth="9.77734375" defaultRowHeight="15"/>
  <cols>
    <col min="1" max="1" width="40.77734375" customWidth="1"/>
    <col min="2" max="2" width="2.77734375" customWidth="1"/>
    <col min="3" max="3" width="20.77734375" customWidth="1"/>
    <col min="4" max="4" width="37.6640625" bestFit="1" customWidth="1"/>
    <col min="5" max="5" width="4.77734375" customWidth="1"/>
    <col min="6" max="6" width="20.77734375" customWidth="1"/>
  </cols>
  <sheetData>
    <row r="1" spans="1:8" ht="30">
      <c r="A1" s="14" t="s">
        <v>425</v>
      </c>
      <c r="B1" s="8"/>
      <c r="C1" s="8"/>
      <c r="D1" s="8"/>
      <c r="E1" s="8"/>
      <c r="F1" s="8"/>
      <c r="G1" s="8"/>
    </row>
    <row r="2" spans="1:8" ht="30">
      <c r="A2" s="14" t="s">
        <v>426</v>
      </c>
      <c r="B2" s="8"/>
      <c r="C2" s="8"/>
      <c r="D2" s="8"/>
      <c r="E2" s="8"/>
      <c r="F2" s="8"/>
      <c r="G2" s="8"/>
    </row>
    <row r="3" spans="1:8" ht="30">
      <c r="A3" s="15"/>
      <c r="B3" s="8"/>
      <c r="C3" s="8"/>
      <c r="D3" s="8"/>
      <c r="E3" s="8"/>
      <c r="F3" s="8"/>
    </row>
    <row r="4" spans="1:8" ht="23.25">
      <c r="A4" s="16" t="s">
        <v>427</v>
      </c>
      <c r="B4" s="8"/>
      <c r="C4" s="8"/>
      <c r="D4" s="8"/>
      <c r="E4" s="8"/>
      <c r="F4" s="8"/>
    </row>
    <row r="5" spans="1:8" ht="23.25">
      <c r="A5" s="16" t="s">
        <v>428</v>
      </c>
      <c r="B5" s="8"/>
      <c r="C5" s="8"/>
      <c r="D5" s="8"/>
      <c r="E5" s="8"/>
      <c r="F5" s="8"/>
    </row>
    <row r="6" spans="1:8" ht="23.25">
      <c r="A6" s="17" t="str">
        <f>A47</f>
        <v>Year Ended  December 31, 2013</v>
      </c>
      <c r="B6" s="8"/>
      <c r="C6" s="8"/>
      <c r="D6" s="8"/>
      <c r="E6" s="8"/>
      <c r="F6" s="8"/>
    </row>
    <row r="8" spans="1:8" ht="18">
      <c r="A8" s="18"/>
      <c r="B8" s="18"/>
      <c r="C8" s="18"/>
      <c r="D8" s="18"/>
      <c r="E8" s="18"/>
      <c r="F8" s="18"/>
      <c r="G8" s="18"/>
    </row>
    <row r="9" spans="1:8" ht="23.25">
      <c r="D9" s="19"/>
    </row>
    <row r="10" spans="1:8" ht="23.25">
      <c r="A10" s="20" t="s">
        <v>429</v>
      </c>
      <c r="D10" s="19"/>
    </row>
    <row r="11" spans="1:8">
      <c r="B11">
        <v>1</v>
      </c>
      <c r="C11" s="995" t="s">
        <v>430</v>
      </c>
      <c r="D11" s="8"/>
      <c r="E11" s="21"/>
      <c r="F11" s="21"/>
    </row>
    <row r="12" spans="1:8" ht="23.25">
      <c r="C12" s="1000" t="s">
        <v>1411</v>
      </c>
      <c r="G12" s="8"/>
      <c r="H12" s="16"/>
    </row>
    <row r="13" spans="1:8" ht="23.25">
      <c r="D13" s="19"/>
      <c r="E13" s="22"/>
      <c r="H13" s="16"/>
    </row>
    <row r="14" spans="1:8" ht="23.25">
      <c r="B14" s="23">
        <v>2</v>
      </c>
      <c r="C14" s="1000" t="s">
        <v>1991</v>
      </c>
      <c r="D14" s="8"/>
      <c r="E14" s="8"/>
      <c r="F14" s="8"/>
      <c r="G14" s="8"/>
      <c r="H14" s="17"/>
    </row>
    <row r="15" spans="1:8" ht="23.25">
      <c r="C15" s="1000" t="s">
        <v>3906</v>
      </c>
      <c r="D15" s="19"/>
    </row>
    <row r="16" spans="1:8" ht="23.25">
      <c r="C16" s="1000" t="s">
        <v>2832</v>
      </c>
      <c r="D16" s="19"/>
    </row>
    <row r="18" spans="1:8">
      <c r="F18" s="21"/>
    </row>
    <row r="19" spans="1:8" ht="22.5">
      <c r="A19" s="987"/>
      <c r="B19" s="25"/>
      <c r="C19" s="25"/>
    </row>
    <row r="21" spans="1:8" ht="23.25">
      <c r="D21" s="19"/>
    </row>
    <row r="22" spans="1:8" ht="23.25">
      <c r="D22" s="19"/>
    </row>
    <row r="24" spans="1:8" ht="22.5">
      <c r="A24" s="26"/>
      <c r="B24" s="26"/>
      <c r="C24" s="27"/>
      <c r="D24" s="795" t="s">
        <v>2833</v>
      </c>
      <c r="E24" s="27"/>
      <c r="F24" s="28"/>
      <c r="G24" s="28"/>
      <c r="H24" s="28"/>
    </row>
    <row r="25" spans="1:8" ht="18">
      <c r="A25" s="29"/>
      <c r="B25" s="29"/>
      <c r="C25" s="29"/>
      <c r="D25" s="29"/>
      <c r="E25" s="29"/>
      <c r="F25" s="28"/>
      <c r="G25" s="28"/>
      <c r="H25" s="28"/>
    </row>
    <row r="26" spans="1:8" ht="18">
      <c r="A26" s="29"/>
      <c r="B26" s="29"/>
      <c r="C26" s="29"/>
      <c r="D26" s="29"/>
      <c r="E26" s="29"/>
      <c r="F26" s="28"/>
      <c r="G26" s="28"/>
      <c r="H26" s="28"/>
    </row>
    <row r="27" spans="1:8" ht="18">
      <c r="A27" s="31" t="s">
        <v>2834</v>
      </c>
      <c r="B27" s="32"/>
      <c r="C27" s="31"/>
      <c r="D27" s="33" t="s">
        <v>3955</v>
      </c>
      <c r="E27" s="34"/>
      <c r="F27" s="28"/>
      <c r="G27" s="2392"/>
      <c r="H27" s="28"/>
    </row>
    <row r="28" spans="1:8" ht="18">
      <c r="A28" s="31"/>
      <c r="B28" s="31"/>
      <c r="C28" s="31"/>
      <c r="D28" s="35"/>
      <c r="E28" s="29"/>
      <c r="F28" s="28"/>
      <c r="G28" s="28"/>
      <c r="H28" s="28"/>
    </row>
    <row r="29" spans="1:8" ht="18">
      <c r="A29" s="31" t="s">
        <v>2836</v>
      </c>
      <c r="B29" s="32"/>
      <c r="C29" s="31"/>
      <c r="D29" s="33" t="s">
        <v>4225</v>
      </c>
      <c r="E29" s="34"/>
      <c r="F29" s="28"/>
      <c r="G29" s="28"/>
      <c r="H29" s="28"/>
    </row>
    <row r="30" spans="1:8" ht="18">
      <c r="A30" s="31"/>
      <c r="B30" s="31"/>
      <c r="C30" s="31"/>
      <c r="D30" s="34"/>
      <c r="E30" s="29"/>
      <c r="F30" s="28"/>
      <c r="G30" s="28"/>
      <c r="H30" s="28"/>
    </row>
    <row r="31" spans="1:8" ht="18">
      <c r="A31" s="31" t="s">
        <v>2838</v>
      </c>
      <c r="B31" s="32"/>
      <c r="C31" s="31"/>
      <c r="D31" s="33" t="s">
        <v>4226</v>
      </c>
      <c r="E31" s="34"/>
      <c r="F31" s="28"/>
      <c r="G31" s="28"/>
      <c r="H31" s="28"/>
    </row>
    <row r="32" spans="1:8" ht="18">
      <c r="A32" s="29"/>
      <c r="B32" s="29"/>
      <c r="C32" s="29"/>
      <c r="D32" s="35"/>
      <c r="E32" s="29"/>
      <c r="F32" s="36" t="s">
        <v>2839</v>
      </c>
      <c r="G32" s="28"/>
      <c r="H32" s="28"/>
    </row>
    <row r="33" spans="1:8" ht="23.25">
      <c r="A33" s="37" t="s">
        <v>2840</v>
      </c>
      <c r="B33" s="38"/>
      <c r="C33" s="796" t="s">
        <v>2841</v>
      </c>
      <c r="D33" s="1001">
        <v>41729</v>
      </c>
      <c r="E33" s="39"/>
      <c r="F33" s="797" t="s">
        <v>2842</v>
      </c>
      <c r="G33" s="40"/>
      <c r="H33" s="40"/>
    </row>
    <row r="34" spans="1:8" ht="23.25">
      <c r="A34" s="41"/>
      <c r="B34" s="41"/>
      <c r="C34" s="41"/>
      <c r="D34" s="41"/>
      <c r="E34" s="39"/>
      <c r="F34" s="42"/>
      <c r="G34" s="40"/>
      <c r="H34" s="40"/>
    </row>
    <row r="35" spans="1:8" ht="18">
      <c r="A35" s="43" t="s">
        <v>2843</v>
      </c>
      <c r="B35" s="43"/>
      <c r="C35" s="43"/>
      <c r="D35" s="1708">
        <v>41639</v>
      </c>
      <c r="E35" s="34"/>
      <c r="F35" s="44" t="s">
        <v>2844</v>
      </c>
    </row>
    <row r="36" spans="1:8">
      <c r="A36" s="45"/>
      <c r="B36" s="45"/>
      <c r="C36" s="45"/>
      <c r="D36" s="45"/>
      <c r="E36" s="34"/>
      <c r="F36" s="42"/>
    </row>
    <row r="37" spans="1:8">
      <c r="A37" s="34"/>
      <c r="B37" s="34"/>
      <c r="C37" s="34"/>
      <c r="D37" s="46"/>
      <c r="E37" s="34"/>
      <c r="F37" s="42"/>
    </row>
    <row r="38" spans="1:8" ht="18">
      <c r="A38" s="31" t="s">
        <v>2845</v>
      </c>
      <c r="B38" s="31"/>
      <c r="C38" s="32"/>
      <c r="D38" s="1693" t="s">
        <v>4117</v>
      </c>
      <c r="E38" s="34"/>
      <c r="F38" s="44" t="s">
        <v>2846</v>
      </c>
    </row>
    <row r="39" spans="1:8">
      <c r="A39" s="32"/>
      <c r="B39" s="32"/>
      <c r="C39" s="32"/>
      <c r="D39" s="1002" t="s">
        <v>2835</v>
      </c>
      <c r="E39" s="34"/>
      <c r="F39" s="34"/>
    </row>
    <row r="40" spans="1:8" ht="18">
      <c r="A40" s="31" t="s">
        <v>2847</v>
      </c>
      <c r="B40" s="31"/>
      <c r="C40" s="32"/>
      <c r="D40" s="1693" t="s">
        <v>4118</v>
      </c>
      <c r="E40" s="34"/>
      <c r="F40" s="44" t="s">
        <v>2844</v>
      </c>
    </row>
    <row r="41" spans="1:8">
      <c r="A41" s="32"/>
      <c r="B41" s="32"/>
      <c r="C41" s="32"/>
      <c r="D41" s="46" t="s">
        <v>2835</v>
      </c>
      <c r="E41" s="34"/>
      <c r="F41" s="34"/>
    </row>
    <row r="42" spans="1:8" ht="18">
      <c r="A42" s="31" t="s">
        <v>2848</v>
      </c>
      <c r="B42" s="31"/>
      <c r="C42" s="32"/>
      <c r="D42" s="1003">
        <v>41729</v>
      </c>
      <c r="E42" s="34"/>
      <c r="F42" s="44" t="s">
        <v>2849</v>
      </c>
    </row>
    <row r="43" spans="1:8">
      <c r="A43" s="34"/>
      <c r="B43" s="34"/>
      <c r="C43" s="34"/>
      <c r="D43" s="34"/>
      <c r="E43" s="34"/>
    </row>
    <row r="44" spans="1:8">
      <c r="A44" s="34"/>
      <c r="B44" s="34"/>
      <c r="C44" s="34"/>
      <c r="D44" s="34"/>
      <c r="E44" s="34"/>
    </row>
    <row r="45" spans="1:8" ht="18">
      <c r="A45" s="1004" t="str">
        <f>"For the period starting "&amp;D38</f>
        <v>For the period starting January 1, 2013</v>
      </c>
      <c r="B45" s="34"/>
      <c r="C45" s="34"/>
      <c r="D45" s="34"/>
      <c r="E45" s="34"/>
    </row>
    <row r="46" spans="1:8" ht="18">
      <c r="A46" s="1007" t="str">
        <f>"For the period ending "&amp;D40</f>
        <v>For the period ending December 31, 2013</v>
      </c>
      <c r="B46" s="34"/>
      <c r="C46" s="34"/>
      <c r="D46" s="34"/>
      <c r="E46" s="34"/>
    </row>
    <row r="47" spans="1:8" ht="18">
      <c r="A47" s="47" t="str">
        <f>"Year Ended  "&amp;D40</f>
        <v>Year Ended  December 31, 2013</v>
      </c>
      <c r="B47" s="34"/>
      <c r="C47" s="34"/>
      <c r="D47" s="34" t="s">
        <v>2835</v>
      </c>
      <c r="E47" s="34"/>
    </row>
    <row r="48" spans="1:8">
      <c r="A48" s="34"/>
      <c r="B48" s="34"/>
      <c r="C48" s="34"/>
      <c r="D48" s="34"/>
      <c r="E48" s="34"/>
    </row>
    <row r="49" spans="1:5">
      <c r="A49" s="34"/>
      <c r="B49" s="34"/>
      <c r="C49" s="34"/>
      <c r="D49" s="34"/>
      <c r="E49" s="34"/>
    </row>
    <row r="52" spans="1:5">
      <c r="D52" s="1005" t="s">
        <v>2835</v>
      </c>
    </row>
    <row r="53" spans="1:5">
      <c r="A53" s="48" t="str">
        <f>"Annual Report of "&amp;D27&amp;"                                          "&amp;A6</f>
        <v>Annual Report of New York American Water Company, Inc.  (f/k/a Aqua New York of Sea Cliff)                                          Year Ended  December 31, 2013</v>
      </c>
      <c r="B53" s="48"/>
    </row>
    <row r="55" spans="1:5">
      <c r="A55" s="48" t="str">
        <f>"Annual Report of "&amp;D27&amp;"                                                     "&amp;A6</f>
        <v>Annual Report of New York American Water Company, Inc.  (f/k/a Aqua New York of Sea Cliff)                                                     Year Ended  December 31, 2013</v>
      </c>
      <c r="B55" s="48"/>
    </row>
    <row r="57" spans="1:5">
      <c r="A57" s="48" t="str">
        <f>"Annual Report of "&amp;D27&amp;"                                                                 "&amp;A6</f>
        <v>Annual Report of New York American Water Company, Inc.  (f/k/a Aqua New York of Sea Cliff)                                                                 Year Ended  December 31, 2013</v>
      </c>
      <c r="B57" s="48"/>
    </row>
    <row r="59" spans="1:5">
      <c r="A59" s="48" t="str">
        <f>"Annual Report of "&amp;D27&amp;"                                                                                  "&amp;A6</f>
        <v>Annual Report of New York American Water Company, Inc.  (f/k/a Aqua New York of Sea Cliff)                                                                                  Year Ended  December 31, 2013</v>
      </c>
      <c r="B59" s="48"/>
    </row>
    <row r="61" spans="1:5">
      <c r="A61" s="48" t="str">
        <f>"Annual Report of "&amp;D27&amp;"                                                                                           "&amp;A6</f>
        <v>Annual Report of New York American Water Company, Inc.  (f/k/a Aqua New York of Sea Cliff)                                                                                           Year Ended  December 31, 2013</v>
      </c>
      <c r="B61" s="48"/>
    </row>
    <row r="63" spans="1:5">
      <c r="A63" s="48" t="str">
        <f>"Annual Report of "&amp;D27&amp;"                                                                                                       "&amp;A6</f>
        <v>Annual Report of New York American Water Company, Inc.  (f/k/a Aqua New York of Sea Cliff)                                                                                                       Year Ended  December 31, 2013</v>
      </c>
      <c r="B63" s="48"/>
    </row>
    <row r="65" spans="1:2">
      <c r="A65" s="48" t="str">
        <f>"Annual Report of "&amp;D27&amp;"                                                                                                                   "&amp;A6</f>
        <v>Annual Report of New York American Water Company, Inc.  (f/k/a Aqua New York of Sea Cliff)                                                                                                                   Year Ended  December 31, 2013</v>
      </c>
      <c r="B65" s="48"/>
    </row>
    <row r="67" spans="1:2">
      <c r="A67" s="48"/>
      <c r="B67" s="48"/>
    </row>
    <row r="72" spans="1:2">
      <c r="A72" s="186" t="s">
        <v>2835</v>
      </c>
      <c r="B72" t="s">
        <v>2835</v>
      </c>
    </row>
    <row r="73" spans="1:2">
      <c r="A73" t="s">
        <v>2835</v>
      </c>
    </row>
    <row r="74" spans="1:2">
      <c r="A74" s="186" t="s">
        <v>2835</v>
      </c>
      <c r="B74" s="1006" t="s">
        <v>2835</v>
      </c>
    </row>
    <row r="75" spans="1:2">
      <c r="A75" t="s">
        <v>2835</v>
      </c>
    </row>
    <row r="76" spans="1:2">
      <c r="A76" t="s">
        <v>2835</v>
      </c>
    </row>
    <row r="77" spans="1:2">
      <c r="A77" t="s">
        <v>2835</v>
      </c>
    </row>
    <row r="78" spans="1:2">
      <c r="A78" t="s">
        <v>2835</v>
      </c>
    </row>
    <row r="79" spans="1:2">
      <c r="A79" t="s">
        <v>2835</v>
      </c>
    </row>
    <row r="80" spans="1:2">
      <c r="A80" t="s">
        <v>2835</v>
      </c>
    </row>
    <row r="81" spans="1:1">
      <c r="A81" t="s">
        <v>2835</v>
      </c>
    </row>
    <row r="82" spans="1:1">
      <c r="A82" t="s">
        <v>2835</v>
      </c>
    </row>
    <row r="83" spans="1:1">
      <c r="A83" t="s">
        <v>2835</v>
      </c>
    </row>
    <row r="84" spans="1:1">
      <c r="A84" t="s">
        <v>2835</v>
      </c>
    </row>
    <row r="85" spans="1:1">
      <c r="A85" t="s">
        <v>2835</v>
      </c>
    </row>
    <row r="86" spans="1:1">
      <c r="A86" t="s">
        <v>2850</v>
      </c>
    </row>
    <row r="87" spans="1:1">
      <c r="A87" t="s">
        <v>2835</v>
      </c>
    </row>
    <row r="88" spans="1:1">
      <c r="A88" t="s">
        <v>2835</v>
      </c>
    </row>
    <row r="89" spans="1:1">
      <c r="A89" t="s">
        <v>2835</v>
      </c>
    </row>
    <row r="90" spans="1:1">
      <c r="A90" t="s">
        <v>2835</v>
      </c>
    </row>
    <row r="91" spans="1:1">
      <c r="A91" t="s">
        <v>2835</v>
      </c>
    </row>
    <row r="92" spans="1:1">
      <c r="A92" t="s">
        <v>2835</v>
      </c>
    </row>
    <row r="93" spans="1:1">
      <c r="A93" t="s">
        <v>2835</v>
      </c>
    </row>
    <row r="94" spans="1:1">
      <c r="A94" t="s">
        <v>2835</v>
      </c>
    </row>
    <row r="95" spans="1:1">
      <c r="A95" t="s">
        <v>2835</v>
      </c>
    </row>
    <row r="96" spans="1:1">
      <c r="A96" t="s">
        <v>2835</v>
      </c>
    </row>
    <row r="100" spans="1:1">
      <c r="A100" t="s">
        <v>2835</v>
      </c>
    </row>
    <row r="101" spans="1:1">
      <c r="A101" t="s">
        <v>2835</v>
      </c>
    </row>
    <row r="102" spans="1:1">
      <c r="A102" t="s">
        <v>2835</v>
      </c>
    </row>
    <row r="103" spans="1:1">
      <c r="A103" t="s">
        <v>2835</v>
      </c>
    </row>
    <row r="105" spans="1:1">
      <c r="A105" t="s">
        <v>2835</v>
      </c>
    </row>
    <row r="107" spans="1:1">
      <c r="A107" t="s">
        <v>2835</v>
      </c>
    </row>
    <row r="108" spans="1:1">
      <c r="A108" t="s">
        <v>2835</v>
      </c>
    </row>
    <row r="110" spans="1:1">
      <c r="A110" t="s">
        <v>2835</v>
      </c>
    </row>
    <row r="111" spans="1:1">
      <c r="A111" t="s">
        <v>2835</v>
      </c>
    </row>
    <row r="113" spans="1:1">
      <c r="A113" t="s">
        <v>2835</v>
      </c>
    </row>
    <row r="114" spans="1:1">
      <c r="A114" t="s">
        <v>2835</v>
      </c>
    </row>
    <row r="115" spans="1:1">
      <c r="A115" t="s">
        <v>2835</v>
      </c>
    </row>
    <row r="116" spans="1:1">
      <c r="A116" t="s">
        <v>2835</v>
      </c>
    </row>
    <row r="117" spans="1:1">
      <c r="A117" t="s">
        <v>2835</v>
      </c>
    </row>
    <row r="118" spans="1:1">
      <c r="A118" t="s">
        <v>2835</v>
      </c>
    </row>
    <row r="119" spans="1:1">
      <c r="A119" t="s">
        <v>2835</v>
      </c>
    </row>
    <row r="120" spans="1:1">
      <c r="A120" t="s">
        <v>2835</v>
      </c>
    </row>
    <row r="121" spans="1:1">
      <c r="A121" t="s">
        <v>2835</v>
      </c>
    </row>
    <row r="122" spans="1:1">
      <c r="A122" t="s">
        <v>2835</v>
      </c>
    </row>
    <row r="123" spans="1:1">
      <c r="A123" t="s">
        <v>2835</v>
      </c>
    </row>
    <row r="124" spans="1:1">
      <c r="A124" t="s">
        <v>2835</v>
      </c>
    </row>
    <row r="125" spans="1:1">
      <c r="A125" t="s">
        <v>2835</v>
      </c>
    </row>
    <row r="126" spans="1:1">
      <c r="A126" t="s">
        <v>2835</v>
      </c>
    </row>
    <row r="127" spans="1:1">
      <c r="A127" t="s">
        <v>2835</v>
      </c>
    </row>
    <row r="128" spans="1:1">
      <c r="A128" t="s">
        <v>2835</v>
      </c>
    </row>
    <row r="129" spans="1:1">
      <c r="A129" t="s">
        <v>2835</v>
      </c>
    </row>
  </sheetData>
  <customSheetViews>
    <customSheetView guid="{60A1409A-66AA-463E-93B8-ECD35AF44482}" scale="87" colorId="22" fitToPage="1" topLeftCell="A25">
      <selection activeCell="D27" sqref="D27"/>
      <pageMargins left="0.4" right="0.4" top="0.3" bottom="0.3" header="0.5" footer="0.5"/>
      <pageSetup scale="55" orientation="portrait" r:id="rId1"/>
      <headerFooter alignWithMargins="0"/>
    </customSheetView>
    <customSheetView guid="{DF531E20-5321-459E-ADC3-AB7A1AE91EEB}" scale="87" colorId="22" showPageBreaks="1" fitToPage="1" printArea="1" topLeftCell="A46">
      <selection activeCell="D65" sqref="D65"/>
      <pageMargins left="0.4" right="0.4" top="0.3" bottom="0.3" header="0.5" footer="0.5"/>
      <pageSetup scale="55" orientation="portrait" r:id="rId2"/>
      <headerFooter alignWithMargins="0"/>
    </customSheetView>
    <customSheetView guid="{D9BAA3C6-1D9B-487C-B947-51E67F089DA8}" scale="87" colorId="22" fitToPage="1" topLeftCell="A10">
      <selection activeCell="D31" sqref="D31"/>
      <pageMargins left="0.4" right="0.4" top="0.3" bottom="0.3" header="0.5" footer="0.5"/>
      <pageSetup scale="55" orientation="portrait" r:id="rId3"/>
      <headerFooter alignWithMargins="0"/>
    </customSheetView>
    <customSheetView guid="{FE043F0F-666D-484B-8A7C-7EC2529158CA}" scale="87" colorId="22" showPageBreaks="1" fitToPage="1" printArea="1" topLeftCell="A10">
      <selection activeCell="D31" sqref="D31"/>
      <pageMargins left="0.4" right="0.4" top="0.3" bottom="0.3" header="0.5" footer="0.5"/>
      <pageSetup scale="55" orientation="portrait" r:id="rId4"/>
      <headerFooter alignWithMargins="0"/>
    </customSheetView>
  </customSheetViews>
  <phoneticPr fontId="0" type="noConversion"/>
  <pageMargins left="0.4" right="0.4" top="0.3" bottom="0.3" header="0.5" footer="0.5"/>
  <pageSetup scale="55" orientation="portrait" r:id="rId5"/>
  <headerFooter alignWithMargins="0"/>
  <customProperties>
    <customPr name="_pios_id" r:id="rId6"/>
  </customProperties>
  <legacyDrawing r:id="rId7"/>
</worksheet>
</file>

<file path=xl/worksheets/sheet30.xml><?xml version="1.0" encoding="utf-8"?>
<worksheet xmlns="http://schemas.openxmlformats.org/spreadsheetml/2006/main" xmlns:r="http://schemas.openxmlformats.org/officeDocument/2006/relationships">
  <sheetPr transitionEvaluation="1" codeName="Sheet29">
    <pageSetUpPr fitToPage="1"/>
  </sheetPr>
  <dimension ref="A1:H69"/>
  <sheetViews>
    <sheetView defaultGridColor="0" colorId="22" zoomScale="87" zoomScaleNormal="87" workbookViewId="0"/>
  </sheetViews>
  <sheetFormatPr defaultColWidth="8.88671875" defaultRowHeight="15"/>
  <cols>
    <col min="1" max="1" width="4.77734375" customWidth="1"/>
    <col min="2" max="2" width="50.6640625" customWidth="1"/>
    <col min="3" max="3" width="18.77734375" customWidth="1"/>
    <col min="4" max="4" width="8.88671875" hidden="1" customWidth="1"/>
    <col min="5" max="5" width="18.77734375" customWidth="1"/>
    <col min="6" max="6" width="25.77734375" customWidth="1"/>
  </cols>
  <sheetData>
    <row r="1" spans="1:6" ht="15.75" thickBot="1">
      <c r="A1" s="430" t="str">
        <f>'Data sheet'!A53</f>
        <v>Annual Report of New York American Water Company, Inc.  (f/k/a Aqua New York of Sea Cliff)                                          Year Ended  December 31, 2013</v>
      </c>
    </row>
    <row r="2" spans="1:6">
      <c r="A2" s="53"/>
      <c r="B2" s="54"/>
      <c r="C2" s="54"/>
      <c r="D2" s="54"/>
      <c r="E2" s="54"/>
      <c r="F2" s="55"/>
    </row>
    <row r="3" spans="1:6" ht="15.75">
      <c r="A3" s="92" t="s">
        <v>2944</v>
      </c>
      <c r="B3" s="93"/>
      <c r="C3" s="93"/>
      <c r="D3" s="93"/>
      <c r="E3" s="93"/>
      <c r="F3" s="94"/>
    </row>
    <row r="4" spans="1:6">
      <c r="A4" s="98"/>
      <c r="B4" s="254"/>
      <c r="C4" s="254"/>
      <c r="D4" s="254"/>
      <c r="E4" s="103"/>
      <c r="F4" s="255"/>
    </row>
    <row r="5" spans="1:6">
      <c r="A5" s="56" t="s">
        <v>517</v>
      </c>
      <c r="B5" s="11"/>
      <c r="C5" s="11"/>
      <c r="D5" s="11"/>
      <c r="E5" s="11"/>
      <c r="F5" s="292"/>
    </row>
    <row r="6" spans="1:6">
      <c r="A6" s="56" t="s">
        <v>2377</v>
      </c>
      <c r="B6" s="11"/>
      <c r="C6" s="11"/>
      <c r="D6" s="11"/>
      <c r="E6" s="11"/>
      <c r="F6" s="292"/>
    </row>
    <row r="7" spans="1:6">
      <c r="A7" s="56" t="s">
        <v>2378</v>
      </c>
      <c r="B7" s="11"/>
      <c r="C7" s="11"/>
      <c r="D7" s="11"/>
      <c r="E7" s="11"/>
      <c r="F7" s="292"/>
    </row>
    <row r="8" spans="1:6">
      <c r="A8" s="56" t="s">
        <v>480</v>
      </c>
      <c r="B8" s="11"/>
      <c r="C8" s="11"/>
      <c r="D8" s="11"/>
      <c r="E8" s="11"/>
      <c r="F8" s="292"/>
    </row>
    <row r="9" spans="1:6">
      <c r="A9" s="56" t="s">
        <v>3243</v>
      </c>
      <c r="B9" s="11"/>
      <c r="C9" s="11"/>
      <c r="D9" s="11"/>
      <c r="E9" s="11"/>
      <c r="F9" s="292"/>
    </row>
    <row r="10" spans="1:6">
      <c r="A10" s="56" t="s">
        <v>2830</v>
      </c>
      <c r="B10" s="11"/>
      <c r="C10" s="11"/>
      <c r="D10" s="11"/>
      <c r="E10" s="11"/>
      <c r="F10" s="292"/>
    </row>
    <row r="11" spans="1:6">
      <c r="A11" s="56" t="s">
        <v>2831</v>
      </c>
      <c r="B11" s="11"/>
      <c r="C11" s="11"/>
      <c r="D11" s="11"/>
      <c r="E11" s="11"/>
      <c r="F11" s="292"/>
    </row>
    <row r="12" spans="1:6">
      <c r="A12" s="56"/>
      <c r="B12" s="11"/>
      <c r="C12" s="11"/>
      <c r="D12" s="11"/>
      <c r="E12" s="11"/>
      <c r="F12" s="292"/>
    </row>
    <row r="13" spans="1:6">
      <c r="A13" s="461"/>
      <c r="B13" s="462"/>
      <c r="C13" s="584" t="s">
        <v>1745</v>
      </c>
      <c r="D13" s="297"/>
      <c r="E13" s="297"/>
      <c r="F13" s="669" t="s">
        <v>2056</v>
      </c>
    </row>
    <row r="14" spans="1:6">
      <c r="A14" s="394" t="s">
        <v>2263</v>
      </c>
      <c r="B14" s="585" t="s">
        <v>307</v>
      </c>
      <c r="C14" s="586" t="s">
        <v>2057</v>
      </c>
      <c r="D14" s="11"/>
      <c r="E14" s="588" t="s">
        <v>1745</v>
      </c>
      <c r="F14" s="675" t="s">
        <v>2058</v>
      </c>
    </row>
    <row r="15" spans="1:6">
      <c r="A15" s="394" t="s">
        <v>2286</v>
      </c>
      <c r="B15" s="464"/>
      <c r="C15" s="586" t="s">
        <v>180</v>
      </c>
      <c r="D15" s="11"/>
      <c r="E15" s="588" t="s">
        <v>3917</v>
      </c>
      <c r="F15" s="675" t="s">
        <v>2059</v>
      </c>
    </row>
    <row r="16" spans="1:6">
      <c r="A16" s="467"/>
      <c r="B16" s="585" t="s">
        <v>3377</v>
      </c>
      <c r="C16" s="587" t="s">
        <v>3378</v>
      </c>
      <c r="D16" s="11"/>
      <c r="E16" s="588" t="s">
        <v>3379</v>
      </c>
      <c r="F16" s="670" t="s">
        <v>3380</v>
      </c>
    </row>
    <row r="17" spans="1:8">
      <c r="A17" s="468">
        <v>1</v>
      </c>
      <c r="B17" s="384" t="s">
        <v>2060</v>
      </c>
      <c r="C17" s="385"/>
      <c r="D17" s="469"/>
      <c r="E17" s="385"/>
      <c r="F17" s="470"/>
    </row>
    <row r="18" spans="1:8">
      <c r="A18" s="468">
        <v>2</v>
      </c>
      <c r="B18" s="384" t="s">
        <v>2061</v>
      </c>
      <c r="C18" s="386"/>
      <c r="D18" s="469"/>
      <c r="E18" s="386"/>
      <c r="F18" s="470"/>
    </row>
    <row r="19" spans="1:8">
      <c r="A19" s="468">
        <v>3</v>
      </c>
      <c r="B19" s="384" t="s">
        <v>2062</v>
      </c>
      <c r="C19" s="471"/>
      <c r="D19" s="472"/>
      <c r="E19" s="471"/>
      <c r="F19" s="473"/>
      <c r="H19" s="185"/>
    </row>
    <row r="20" spans="1:8">
      <c r="A20" s="468">
        <v>4</v>
      </c>
      <c r="B20" s="384" t="s">
        <v>2063</v>
      </c>
      <c r="C20" s="346"/>
      <c r="D20" s="2365"/>
      <c r="E20" s="346"/>
      <c r="F20" s="470"/>
    </row>
    <row r="21" spans="1:8">
      <c r="A21" s="468">
        <v>5</v>
      </c>
      <c r="B21" s="384" t="s">
        <v>2166</v>
      </c>
      <c r="C21" s="2366">
        <f>'114115'!E35</f>
        <v>-6863</v>
      </c>
      <c r="D21" s="2367"/>
      <c r="E21" s="2366">
        <f>'114115'!F35</f>
        <v>28475.61</v>
      </c>
      <c r="F21" s="2488" t="s">
        <v>3987</v>
      </c>
    </row>
    <row r="22" spans="1:8">
      <c r="A22" s="468">
        <v>6</v>
      </c>
      <c r="B22" s="384" t="s">
        <v>3586</v>
      </c>
      <c r="C22" s="386"/>
      <c r="D22" s="469"/>
      <c r="E22" s="386"/>
      <c r="F22" s="470"/>
    </row>
    <row r="23" spans="1:8">
      <c r="A23" s="468">
        <v>7</v>
      </c>
      <c r="B23" s="384" t="s">
        <v>3587</v>
      </c>
      <c r="C23" s="386"/>
      <c r="D23" s="469"/>
      <c r="E23" s="386"/>
      <c r="F23" s="470"/>
    </row>
    <row r="24" spans="1:8">
      <c r="A24" s="468">
        <v>8</v>
      </c>
      <c r="B24" s="384" t="s">
        <v>3588</v>
      </c>
      <c r="C24" s="386"/>
      <c r="D24" s="469"/>
      <c r="E24" s="386"/>
      <c r="F24" s="470"/>
    </row>
    <row r="25" spans="1:8">
      <c r="A25" s="468">
        <v>9</v>
      </c>
      <c r="B25" s="384" t="s">
        <v>3589</v>
      </c>
      <c r="C25" s="386"/>
      <c r="D25" s="469"/>
      <c r="E25" s="386"/>
      <c r="F25" s="470"/>
    </row>
    <row r="26" spans="1:8">
      <c r="A26" s="468">
        <v>10</v>
      </c>
      <c r="B26" s="384" t="s">
        <v>3910</v>
      </c>
      <c r="C26" s="386"/>
      <c r="D26" s="469"/>
      <c r="E26" s="386"/>
      <c r="F26" s="470"/>
    </row>
    <row r="27" spans="1:8">
      <c r="A27" s="468">
        <v>11</v>
      </c>
      <c r="B27" s="384" t="s">
        <v>3911</v>
      </c>
      <c r="C27" s="474">
        <f>SUM(C21:C26)</f>
        <v>-6863</v>
      </c>
      <c r="D27" s="384"/>
      <c r="E27" s="474">
        <f>SUM(E21:E26)</f>
        <v>28475.61</v>
      </c>
      <c r="F27" s="470"/>
    </row>
    <row r="28" spans="1:8">
      <c r="A28" s="468">
        <v>12</v>
      </c>
      <c r="B28" s="384" t="s">
        <v>3912</v>
      </c>
      <c r="C28" s="386"/>
      <c r="D28" s="469"/>
      <c r="E28" s="386"/>
      <c r="F28" s="470"/>
    </row>
    <row r="29" spans="1:8">
      <c r="A29" s="468">
        <v>13</v>
      </c>
      <c r="B29" s="384" t="s">
        <v>2884</v>
      </c>
      <c r="C29" s="386"/>
      <c r="D29" s="469"/>
      <c r="E29" s="386"/>
      <c r="F29" s="470"/>
    </row>
    <row r="30" spans="1:8">
      <c r="A30" s="461">
        <v>14</v>
      </c>
      <c r="B30" s="387"/>
      <c r="C30" s="475"/>
      <c r="D30" s="476"/>
      <c r="E30" s="475"/>
      <c r="F30" s="477"/>
    </row>
    <row r="31" spans="1:8">
      <c r="A31" s="468">
        <v>14</v>
      </c>
      <c r="B31" s="384" t="s">
        <v>2280</v>
      </c>
      <c r="C31" s="386"/>
      <c r="D31" s="469"/>
      <c r="E31" s="386"/>
      <c r="F31" s="470"/>
    </row>
    <row r="32" spans="1:8">
      <c r="A32" s="468">
        <v>15</v>
      </c>
      <c r="B32" s="384"/>
      <c r="C32" s="386"/>
      <c r="D32" s="469"/>
      <c r="E32" s="386"/>
      <c r="F32" s="470"/>
    </row>
    <row r="33" spans="1:6">
      <c r="A33" s="468">
        <v>16</v>
      </c>
      <c r="B33" s="384"/>
      <c r="C33" s="386"/>
      <c r="D33" s="469"/>
      <c r="E33" s="386"/>
      <c r="F33" s="470"/>
    </row>
    <row r="34" spans="1:6">
      <c r="A34" s="468">
        <v>17</v>
      </c>
      <c r="B34" s="384"/>
      <c r="C34" s="386"/>
      <c r="D34" s="469"/>
      <c r="E34" s="386"/>
      <c r="F34" s="470"/>
    </row>
    <row r="35" spans="1:6">
      <c r="A35" s="468">
        <v>18</v>
      </c>
      <c r="B35" s="384"/>
      <c r="C35" s="386"/>
      <c r="D35" s="469"/>
      <c r="E35" s="386"/>
      <c r="F35" s="470"/>
    </row>
    <row r="36" spans="1:6" ht="15.75" thickBot="1">
      <c r="A36" s="478">
        <v>19</v>
      </c>
      <c r="B36" s="479" t="s">
        <v>2281</v>
      </c>
      <c r="C36" s="480">
        <f>SUM(C17:C19)+SUM(C27:C30)+SUM(C31:C35)</f>
        <v>-6863</v>
      </c>
      <c r="D36" s="479"/>
      <c r="E36" s="480">
        <f>SUM(E17:E19)+SUM(E27:E30)+SUM(E31:E35)</f>
        <v>28475.61</v>
      </c>
      <c r="F36" s="481"/>
    </row>
    <row r="37" spans="1:6">
      <c r="A37" s="56"/>
      <c r="B37" s="11"/>
      <c r="C37" s="11"/>
      <c r="D37" s="11"/>
      <c r="E37" s="11"/>
      <c r="F37" s="292"/>
    </row>
    <row r="38" spans="1:6" ht="15.75">
      <c r="A38" s="1048" t="s">
        <v>1727</v>
      </c>
      <c r="B38" s="1249"/>
      <c r="C38" s="1628"/>
      <c r="D38" s="1249"/>
      <c r="E38" s="1249"/>
      <c r="F38" s="1457"/>
    </row>
    <row r="39" spans="1:6" ht="15.75">
      <c r="A39" s="1629"/>
      <c r="B39" s="1244"/>
      <c r="C39" s="1630"/>
      <c r="D39" s="1426"/>
      <c r="E39" s="1426"/>
      <c r="F39" s="1246"/>
    </row>
    <row r="40" spans="1:6">
      <c r="A40" s="1252"/>
      <c r="B40" s="1316" t="s">
        <v>1587</v>
      </c>
      <c r="C40" s="1316"/>
      <c r="D40" s="1253"/>
      <c r="E40" s="1253"/>
      <c r="F40" s="1251"/>
    </row>
    <row r="41" spans="1:6">
      <c r="A41" s="1252"/>
      <c r="B41" s="1316"/>
      <c r="C41" s="1316"/>
      <c r="D41" s="1253"/>
      <c r="E41" s="1253"/>
      <c r="F41" s="1251"/>
    </row>
    <row r="42" spans="1:6">
      <c r="A42" s="1252"/>
      <c r="B42" s="1253" t="s">
        <v>1588</v>
      </c>
      <c r="C42" s="1316"/>
      <c r="D42" s="1253"/>
      <c r="E42" s="1253"/>
      <c r="F42" s="1251"/>
    </row>
    <row r="43" spans="1:6">
      <c r="A43" s="1241"/>
      <c r="B43" s="1253"/>
      <c r="C43" s="1316"/>
      <c r="D43" s="1253"/>
      <c r="E43" s="1253"/>
      <c r="F43" s="1251"/>
    </row>
    <row r="44" spans="1:6">
      <c r="A44" s="1631"/>
      <c r="B44" s="1468"/>
      <c r="C44" s="1632"/>
      <c r="D44" s="1253"/>
      <c r="E44" s="1468"/>
      <c r="F44" s="1257" t="s">
        <v>1589</v>
      </c>
    </row>
    <row r="45" spans="1:6">
      <c r="A45" s="1633" t="s">
        <v>2383</v>
      </c>
      <c r="B45" s="1249" t="s">
        <v>1590</v>
      </c>
      <c r="C45" s="1628"/>
      <c r="D45" s="1249"/>
      <c r="E45" s="1249"/>
      <c r="F45" s="1265" t="s">
        <v>1745</v>
      </c>
    </row>
    <row r="46" spans="1:6">
      <c r="A46" s="1634" t="s">
        <v>3901</v>
      </c>
      <c r="B46" s="1630" t="s">
        <v>3377</v>
      </c>
      <c r="C46" s="1630"/>
      <c r="D46" s="1249"/>
      <c r="E46" s="1244"/>
      <c r="F46" s="1427" t="s">
        <v>3378</v>
      </c>
    </row>
    <row r="47" spans="1:6">
      <c r="A47" s="1635">
        <v>1</v>
      </c>
      <c r="B47" s="1636" t="s">
        <v>1591</v>
      </c>
      <c r="C47" s="1196"/>
      <c r="D47" s="1426"/>
      <c r="E47" s="1426"/>
      <c r="F47" s="1637">
        <v>2198</v>
      </c>
    </row>
    <row r="48" spans="1:6">
      <c r="A48" s="1635">
        <v>2</v>
      </c>
      <c r="B48" s="1052" t="s">
        <v>1592</v>
      </c>
      <c r="C48" s="1638"/>
      <c r="D48" s="1426"/>
      <c r="E48" s="1426"/>
      <c r="F48" s="1291" t="s">
        <v>2835</v>
      </c>
    </row>
    <row r="49" spans="1:6">
      <c r="A49" s="1635">
        <v>3</v>
      </c>
      <c r="B49" s="1052" t="s">
        <v>4128</v>
      </c>
      <c r="C49" s="1638"/>
      <c r="D49" s="1426"/>
      <c r="E49" s="1426"/>
      <c r="F49" s="1291">
        <v>93193</v>
      </c>
    </row>
    <row r="50" spans="1:6">
      <c r="A50" s="1635">
        <v>4</v>
      </c>
      <c r="B50" s="1052" t="s">
        <v>1593</v>
      </c>
      <c r="C50" s="1638"/>
      <c r="D50" s="1426"/>
      <c r="E50" s="1426"/>
      <c r="F50" s="1291"/>
    </row>
    <row r="51" spans="1:6">
      <c r="A51" s="1635">
        <v>5</v>
      </c>
      <c r="B51" s="1052" t="s">
        <v>3001</v>
      </c>
      <c r="C51" s="1638"/>
      <c r="D51" s="1426"/>
      <c r="E51" s="1426"/>
      <c r="F51" s="1291"/>
    </row>
    <row r="52" spans="1:6">
      <c r="A52" s="1635">
        <v>6</v>
      </c>
      <c r="B52" s="1852" t="s">
        <v>3945</v>
      </c>
      <c r="C52" s="1638"/>
      <c r="D52" s="1426"/>
      <c r="E52" s="1426"/>
      <c r="F52" s="1291">
        <v>-1909</v>
      </c>
    </row>
    <row r="53" spans="1:6">
      <c r="A53" s="1635">
        <v>7</v>
      </c>
      <c r="B53" s="1852" t="s">
        <v>3988</v>
      </c>
      <c r="C53" s="1638"/>
      <c r="D53" s="1426"/>
      <c r="E53" s="1426"/>
      <c r="F53" s="1291">
        <v>886</v>
      </c>
    </row>
    <row r="54" spans="1:6">
      <c r="A54" s="1635">
        <v>8</v>
      </c>
      <c r="B54" s="1852" t="s">
        <v>3989</v>
      </c>
      <c r="C54" s="1638"/>
      <c r="D54" s="1426"/>
      <c r="E54" s="1426"/>
      <c r="F54" s="1291">
        <f>5975+1</f>
        <v>5976</v>
      </c>
    </row>
    <row r="55" spans="1:6">
      <c r="A55" s="1635">
        <v>9</v>
      </c>
      <c r="B55" s="1852"/>
      <c r="C55" s="1638"/>
      <c r="D55" s="1426"/>
      <c r="E55" s="1426"/>
      <c r="F55" s="1291"/>
    </row>
    <row r="56" spans="1:6">
      <c r="A56" s="1635">
        <v>10</v>
      </c>
      <c r="B56" s="1052"/>
      <c r="C56" s="1638"/>
      <c r="D56" s="1426"/>
      <c r="E56" s="1426"/>
      <c r="F56" s="1291"/>
    </row>
    <row r="57" spans="1:6">
      <c r="A57" s="1635">
        <v>11</v>
      </c>
      <c r="B57" s="1052"/>
      <c r="C57" s="1638"/>
      <c r="D57" s="1426"/>
      <c r="E57" s="1426"/>
      <c r="F57" s="1291"/>
    </row>
    <row r="58" spans="1:6">
      <c r="A58" s="1635">
        <v>12</v>
      </c>
      <c r="B58" s="1052"/>
      <c r="C58" s="1638"/>
      <c r="D58" s="1426"/>
      <c r="E58" s="1426"/>
      <c r="F58" s="1291"/>
    </row>
    <row r="59" spans="1:6">
      <c r="A59" s="1635">
        <v>13</v>
      </c>
      <c r="B59" s="1052" t="s">
        <v>2835</v>
      </c>
      <c r="C59" s="1638"/>
      <c r="D59" s="1426"/>
      <c r="E59" s="1426"/>
      <c r="F59" s="1291" t="s">
        <v>2835</v>
      </c>
    </row>
    <row r="60" spans="1:6" ht="15.75" thickBot="1">
      <c r="A60" s="1639">
        <v>14</v>
      </c>
      <c r="B60" s="1432" t="s">
        <v>3002</v>
      </c>
      <c r="C60" s="1640"/>
      <c r="D60" s="1315"/>
      <c r="E60" s="1315"/>
      <c r="F60" s="1295">
        <f>SUM(F47:F59)</f>
        <v>100344</v>
      </c>
    </row>
    <row r="61" spans="1:6">
      <c r="A61" s="1068"/>
      <c r="B61" s="1068"/>
      <c r="C61" s="1068"/>
      <c r="D61" s="1068"/>
      <c r="E61" s="1068"/>
      <c r="F61" s="1641" t="s">
        <v>110</v>
      </c>
    </row>
    <row r="62" spans="1:6">
      <c r="A62" s="1249" t="s">
        <v>3003</v>
      </c>
      <c r="B62" s="1249"/>
      <c r="C62" s="1249"/>
      <c r="D62" s="1249"/>
      <c r="E62" s="1249"/>
      <c r="F62" s="1249"/>
    </row>
    <row r="63" spans="1:6">
      <c r="A63" s="93"/>
      <c r="B63" s="93"/>
      <c r="C63" s="93"/>
      <c r="D63" s="93"/>
      <c r="E63" s="93"/>
      <c r="F63" s="93"/>
    </row>
    <row r="64" spans="1:6">
      <c r="A64" s="93"/>
      <c r="B64" s="93"/>
      <c r="C64" s="93"/>
      <c r="D64" s="93"/>
      <c r="E64" s="93"/>
      <c r="F64" s="93"/>
    </row>
    <row r="65" spans="1:6">
      <c r="A65" s="93"/>
      <c r="B65" s="93"/>
      <c r="C65" s="93"/>
      <c r="D65" s="93"/>
      <c r="E65" s="93"/>
      <c r="F65" s="93"/>
    </row>
    <row r="66" spans="1:6">
      <c r="A66" s="93"/>
      <c r="B66" s="93"/>
      <c r="C66" s="93"/>
      <c r="D66" s="93"/>
      <c r="E66" s="93"/>
      <c r="F66" s="93"/>
    </row>
    <row r="67" spans="1:6">
      <c r="A67" s="93"/>
      <c r="B67" s="93"/>
      <c r="C67" s="93"/>
      <c r="D67" s="93"/>
      <c r="E67" s="93"/>
      <c r="F67" s="93"/>
    </row>
    <row r="68" spans="1:6">
      <c r="A68" s="93"/>
      <c r="B68" s="93"/>
      <c r="C68" s="93"/>
      <c r="D68" s="93"/>
      <c r="E68" s="93"/>
      <c r="F68" s="93"/>
    </row>
    <row r="69" spans="1:6">
      <c r="A69" s="93"/>
      <c r="B69" s="93"/>
      <c r="C69" s="93"/>
      <c r="D69" s="93"/>
      <c r="E69" s="93"/>
      <c r="F69" s="93"/>
    </row>
  </sheetData>
  <customSheetViews>
    <customSheetView guid="{60A1409A-66AA-463E-93B8-ECD35AF44482}" scale="87" colorId="22" hiddenColumns="1">
      <selection activeCell="E36" sqref="E36"/>
      <pageMargins left="0.3" right="0.5" top="0.3" bottom="0.3" header="0" footer="0"/>
      <printOptions horizontalCentered="1" verticalCentered="1"/>
      <pageSetup scale="74" orientation="portrait" r:id="rId1"/>
      <headerFooter alignWithMargins="0"/>
    </customSheetView>
    <customSheetView guid="{DF531E20-5321-459E-ADC3-AB7A1AE91EEB}" scale="87" colorId="22" showPageBreaks="1" printArea="1" hiddenColumns="1">
      <selection activeCell="E36" sqref="E36"/>
      <pageMargins left="0.3" right="0.5" top="0.3" bottom="0.3" header="0" footer="0"/>
      <printOptions horizontalCentered="1" verticalCentered="1"/>
      <pageSetup scale="74" orientation="portrait" r:id="rId2"/>
      <headerFooter alignWithMargins="0"/>
    </customSheetView>
    <customSheetView guid="{D9BAA3C6-1D9B-487C-B947-51E67F089DA8}" scale="87" colorId="22" fitToPage="1" hiddenColumns="1" topLeftCell="A35">
      <selection activeCell="F63" sqref="F63"/>
      <pageMargins left="0.3" right="0.23" top="0.31" bottom="0.3" header="0" footer="0"/>
      <printOptions horizontalCentered="1" verticalCentered="1"/>
      <pageSetup scale="71" orientation="portrait" r:id="rId3"/>
      <headerFooter alignWithMargins="0"/>
    </customSheetView>
    <customSheetView guid="{FE043F0F-666D-484B-8A7C-7EC2529158CA}" scale="87" colorId="22" showPageBreaks="1" fitToPage="1" printArea="1" hiddenColumns="1" topLeftCell="A35">
      <selection activeCell="F63" sqref="F63"/>
      <pageMargins left="0.3" right="0.23" top="0.31" bottom="0.3" header="0" footer="0"/>
      <printOptions horizontalCentered="1" verticalCentered="1"/>
      <pageSetup scale="71" orientation="portrait" r:id="rId4"/>
      <headerFooter alignWithMargins="0"/>
    </customSheetView>
  </customSheetViews>
  <phoneticPr fontId="0" type="noConversion"/>
  <printOptions horizontalCentered="1" verticalCentered="1"/>
  <pageMargins left="0.3" right="0.23" top="0.31" bottom="0.3" header="0" footer="0"/>
  <pageSetup scale="71" orientation="portrait" r:id="rId5"/>
  <headerFooter alignWithMargins="0"/>
  <customProperties>
    <customPr name="_pios_id" r:id="rId6"/>
  </customProperties>
</worksheet>
</file>

<file path=xl/worksheets/sheet31.xml><?xml version="1.0" encoding="utf-8"?>
<worksheet xmlns="http://schemas.openxmlformats.org/spreadsheetml/2006/main" xmlns:r="http://schemas.openxmlformats.org/officeDocument/2006/relationships">
  <sheetPr transitionEvaluation="1" codeName="Sheet30">
    <pageSetUpPr fitToPage="1"/>
  </sheetPr>
  <dimension ref="A1:H148"/>
  <sheetViews>
    <sheetView defaultGridColor="0" colorId="22" zoomScale="87" zoomScaleNormal="87" workbookViewId="0"/>
  </sheetViews>
  <sheetFormatPr defaultColWidth="9.77734375" defaultRowHeight="15"/>
  <cols>
    <col min="1" max="1" width="4.77734375" customWidth="1"/>
    <col min="2" max="2" width="45.77734375" customWidth="1"/>
    <col min="3" max="4" width="12.77734375" customWidth="1"/>
    <col min="5" max="5" width="7.77734375" customWidth="1"/>
    <col min="6" max="6" width="12.77734375" customWidth="1"/>
    <col min="7" max="7" width="18.5546875" customWidth="1"/>
  </cols>
  <sheetData>
    <row r="1" spans="1:7" ht="15.75" thickBot="1">
      <c r="A1" s="430" t="str">
        <f>'Data sheet'!A53</f>
        <v>Annual Report of New York American Water Company, Inc.  (f/k/a Aqua New York of Sea Cliff)                                          Year Ended  December 31, 2013</v>
      </c>
    </row>
    <row r="2" spans="1:7">
      <c r="A2" s="104"/>
      <c r="B2" s="105"/>
      <c r="C2" s="105"/>
      <c r="D2" s="105"/>
      <c r="E2" s="105"/>
      <c r="F2" s="54"/>
      <c r="G2" s="106"/>
    </row>
    <row r="3" spans="1:7" ht="15.75">
      <c r="A3" s="92" t="s">
        <v>2064</v>
      </c>
      <c r="B3" s="90"/>
      <c r="C3" s="90"/>
      <c r="D3" s="90"/>
      <c r="E3" s="90"/>
      <c r="F3" s="90"/>
      <c r="G3" s="107"/>
    </row>
    <row r="4" spans="1:7">
      <c r="A4" s="71"/>
      <c r="B4" s="72"/>
      <c r="C4" s="72"/>
      <c r="D4" s="72"/>
      <c r="E4" s="103"/>
      <c r="F4" s="72"/>
      <c r="G4" s="255"/>
    </row>
    <row r="5" spans="1:7">
      <c r="A5" s="59"/>
      <c r="B5" s="828" t="s">
        <v>2065</v>
      </c>
      <c r="C5" s="549" t="s">
        <v>2285</v>
      </c>
      <c r="D5" s="549" t="s">
        <v>2066</v>
      </c>
      <c r="E5" s="119" t="s">
        <v>2067</v>
      </c>
      <c r="F5" s="69"/>
      <c r="G5" s="61"/>
    </row>
    <row r="6" spans="1:7">
      <c r="A6" s="59"/>
      <c r="B6" s="828" t="s">
        <v>884</v>
      </c>
      <c r="C6" s="549" t="s">
        <v>863</v>
      </c>
      <c r="D6" s="549" t="s">
        <v>885</v>
      </c>
      <c r="E6" s="339" t="s">
        <v>886</v>
      </c>
      <c r="F6" s="340"/>
      <c r="G6" s="61"/>
    </row>
    <row r="7" spans="1:7">
      <c r="A7" s="59"/>
      <c r="B7" s="828" t="s">
        <v>887</v>
      </c>
      <c r="C7" s="549" t="s">
        <v>888</v>
      </c>
      <c r="D7" s="549" t="s">
        <v>889</v>
      </c>
      <c r="E7" s="549" t="s">
        <v>307</v>
      </c>
      <c r="F7" s="70"/>
      <c r="G7" s="367" t="s">
        <v>3465</v>
      </c>
    </row>
    <row r="8" spans="1:7">
      <c r="A8" s="83" t="s">
        <v>2263</v>
      </c>
      <c r="B8" s="828" t="s">
        <v>890</v>
      </c>
      <c r="C8" s="464"/>
      <c r="D8" s="464"/>
      <c r="E8" s="549" t="s">
        <v>891</v>
      </c>
      <c r="F8" s="82" t="s">
        <v>863</v>
      </c>
      <c r="G8" s="367" t="s">
        <v>3917</v>
      </c>
    </row>
    <row r="9" spans="1:7">
      <c r="A9" s="338" t="s">
        <v>2286</v>
      </c>
      <c r="B9" s="829" t="s">
        <v>3377</v>
      </c>
      <c r="C9" s="550" t="s">
        <v>3378</v>
      </c>
      <c r="D9" s="550" t="s">
        <v>3379</v>
      </c>
      <c r="E9" s="550" t="s">
        <v>3380</v>
      </c>
      <c r="F9" s="801" t="s">
        <v>189</v>
      </c>
      <c r="G9" s="364" t="s">
        <v>190</v>
      </c>
    </row>
    <row r="10" spans="1:7">
      <c r="A10" s="59">
        <v>1</v>
      </c>
      <c r="B10" s="119"/>
      <c r="C10" s="417"/>
      <c r="D10" s="417"/>
      <c r="E10" s="119"/>
      <c r="F10" s="483"/>
      <c r="G10" s="368"/>
    </row>
    <row r="11" spans="1:7">
      <c r="A11" s="59">
        <v>2</v>
      </c>
      <c r="B11" s="119"/>
      <c r="C11" s="400"/>
      <c r="D11" s="400"/>
      <c r="E11" s="119"/>
      <c r="F11" s="439"/>
      <c r="G11" s="366"/>
    </row>
    <row r="12" spans="1:7">
      <c r="A12" s="59">
        <v>3</v>
      </c>
      <c r="B12" s="2486" t="s">
        <v>772</v>
      </c>
      <c r="C12" s="400"/>
      <c r="D12" s="400"/>
      <c r="E12" s="119"/>
      <c r="F12" s="439"/>
      <c r="G12" s="366"/>
    </row>
    <row r="13" spans="1:7">
      <c r="A13" s="59">
        <v>4</v>
      </c>
      <c r="B13" s="119"/>
      <c r="C13" s="400"/>
      <c r="D13" s="400"/>
      <c r="E13" s="119"/>
      <c r="F13" s="439"/>
      <c r="G13" s="366"/>
    </row>
    <row r="14" spans="1:7">
      <c r="A14" s="59">
        <v>5</v>
      </c>
      <c r="B14" s="119"/>
      <c r="C14" s="400"/>
      <c r="D14" s="400"/>
      <c r="E14" s="119"/>
      <c r="F14" s="439"/>
      <c r="G14" s="366"/>
    </row>
    <row r="15" spans="1:7">
      <c r="A15" s="59">
        <v>6</v>
      </c>
      <c r="B15" s="119"/>
      <c r="C15" s="400"/>
      <c r="D15" s="400"/>
      <c r="E15" s="119"/>
      <c r="F15" s="439"/>
      <c r="G15" s="366"/>
    </row>
    <row r="16" spans="1:7">
      <c r="A16" s="59">
        <v>7</v>
      </c>
      <c r="B16" s="119"/>
      <c r="C16" s="400"/>
      <c r="D16" s="400"/>
      <c r="E16" s="119"/>
      <c r="F16" s="439"/>
      <c r="G16" s="366"/>
    </row>
    <row r="17" spans="1:7">
      <c r="A17" s="59">
        <v>8</v>
      </c>
      <c r="B17" s="119"/>
      <c r="C17" s="400"/>
      <c r="D17" s="400"/>
      <c r="E17" s="119"/>
      <c r="F17" s="439"/>
      <c r="G17" s="366"/>
    </row>
    <row r="18" spans="1:7">
      <c r="A18" s="59">
        <v>9</v>
      </c>
      <c r="B18" s="119"/>
      <c r="C18" s="400"/>
      <c r="D18" s="400"/>
      <c r="E18" s="119"/>
      <c r="F18" s="439"/>
      <c r="G18" s="366"/>
    </row>
    <row r="19" spans="1:7">
      <c r="A19" s="59">
        <v>10</v>
      </c>
      <c r="B19" s="119"/>
      <c r="C19" s="400"/>
      <c r="D19" s="400"/>
      <c r="E19" s="119"/>
      <c r="F19" s="439"/>
      <c r="G19" s="366"/>
    </row>
    <row r="20" spans="1:7">
      <c r="A20" s="59">
        <v>11</v>
      </c>
      <c r="B20" s="119"/>
      <c r="C20" s="400"/>
      <c r="D20" s="400"/>
      <c r="E20" s="119"/>
      <c r="F20" s="439"/>
      <c r="G20" s="366"/>
    </row>
    <row r="21" spans="1:7">
      <c r="A21" s="59">
        <v>12</v>
      </c>
      <c r="B21" s="119"/>
      <c r="C21" s="400"/>
      <c r="D21" s="400"/>
      <c r="E21" s="119"/>
      <c r="F21" s="439"/>
      <c r="G21" s="366"/>
    </row>
    <row r="22" spans="1:7">
      <c r="A22" s="59">
        <v>13</v>
      </c>
      <c r="B22" s="119"/>
      <c r="C22" s="400"/>
      <c r="D22" s="400"/>
      <c r="E22" s="119"/>
      <c r="F22" s="439"/>
      <c r="G22" s="366"/>
    </row>
    <row r="23" spans="1:7">
      <c r="A23" s="59">
        <v>14</v>
      </c>
      <c r="B23" s="119"/>
      <c r="C23" s="400"/>
      <c r="D23" s="400"/>
      <c r="E23" s="119"/>
      <c r="F23" s="439"/>
      <c r="G23" s="366"/>
    </row>
    <row r="24" spans="1:7">
      <c r="A24" s="59">
        <v>15</v>
      </c>
      <c r="B24" s="119"/>
      <c r="C24" s="400"/>
      <c r="D24" s="400"/>
      <c r="E24" s="119"/>
      <c r="F24" s="439"/>
      <c r="G24" s="366"/>
    </row>
    <row r="25" spans="1:7">
      <c r="A25" s="59">
        <v>16</v>
      </c>
      <c r="B25" s="124"/>
      <c r="C25" s="399"/>
      <c r="D25" s="399"/>
      <c r="E25" s="124"/>
      <c r="F25" s="484"/>
      <c r="G25" s="363"/>
    </row>
    <row r="26" spans="1:7" ht="15.75" thickBot="1">
      <c r="A26" s="126">
        <v>17</v>
      </c>
      <c r="B26" s="485" t="s">
        <v>892</v>
      </c>
      <c r="C26" s="403">
        <f>SUM(C10:C25)</f>
        <v>0</v>
      </c>
      <c r="D26" s="403">
        <f>SUM(D10:D25)</f>
        <v>0</v>
      </c>
      <c r="E26" s="910"/>
      <c r="F26" s="486">
        <f>SUM(F10:F25)</f>
        <v>0</v>
      </c>
      <c r="G26" s="370">
        <f>SUM(G10:G25)</f>
        <v>0</v>
      </c>
    </row>
    <row r="27" spans="1:7">
      <c r="A27" s="59"/>
      <c r="B27" s="60"/>
      <c r="C27" s="353"/>
      <c r="D27" s="353"/>
      <c r="E27" s="60"/>
      <c r="F27" s="353"/>
      <c r="G27" s="368"/>
    </row>
    <row r="28" spans="1:7" ht="15.75">
      <c r="A28" s="92" t="s">
        <v>893</v>
      </c>
      <c r="B28" s="90"/>
      <c r="C28" s="90"/>
      <c r="D28" s="90"/>
      <c r="E28" s="90"/>
      <c r="F28" s="90"/>
      <c r="G28" s="107"/>
    </row>
    <row r="29" spans="1:7" ht="15.75">
      <c r="A29" s="482"/>
      <c r="B29" s="108"/>
      <c r="C29" s="108"/>
      <c r="D29" s="108"/>
      <c r="E29" s="108"/>
      <c r="F29" s="108"/>
      <c r="G29" s="487"/>
    </row>
    <row r="30" spans="1:7">
      <c r="A30" s="59"/>
      <c r="B30" s="828" t="s">
        <v>236</v>
      </c>
      <c r="C30" s="549" t="s">
        <v>237</v>
      </c>
      <c r="D30" s="549" t="s">
        <v>238</v>
      </c>
      <c r="E30" s="119" t="s">
        <v>2067</v>
      </c>
      <c r="F30" s="69"/>
      <c r="G30" s="61"/>
    </row>
    <row r="31" spans="1:7">
      <c r="A31" s="59"/>
      <c r="B31" s="828" t="s">
        <v>239</v>
      </c>
      <c r="C31" s="549" t="s">
        <v>240</v>
      </c>
      <c r="D31" s="549" t="s">
        <v>885</v>
      </c>
      <c r="E31" s="339" t="s">
        <v>886</v>
      </c>
      <c r="F31" s="340"/>
      <c r="G31" s="61"/>
    </row>
    <row r="32" spans="1:7">
      <c r="A32" s="83" t="s">
        <v>2263</v>
      </c>
      <c r="B32" s="828" t="s">
        <v>241</v>
      </c>
      <c r="C32" s="549" t="s">
        <v>242</v>
      </c>
      <c r="D32" s="549" t="s">
        <v>889</v>
      </c>
      <c r="E32" s="549" t="s">
        <v>307</v>
      </c>
      <c r="F32" s="70"/>
      <c r="G32" s="367" t="s">
        <v>3465</v>
      </c>
    </row>
    <row r="33" spans="1:8">
      <c r="A33" s="83" t="s">
        <v>2286</v>
      </c>
      <c r="B33" s="828" t="s">
        <v>243</v>
      </c>
      <c r="C33" s="464"/>
      <c r="D33" s="464"/>
      <c r="E33" s="549" t="s">
        <v>891</v>
      </c>
      <c r="F33" s="82" t="s">
        <v>863</v>
      </c>
      <c r="G33" s="367" t="s">
        <v>3917</v>
      </c>
    </row>
    <row r="34" spans="1:8">
      <c r="A34" s="71"/>
      <c r="B34" s="829" t="s">
        <v>3377</v>
      </c>
      <c r="C34" s="550" t="s">
        <v>3378</v>
      </c>
      <c r="D34" s="550" t="s">
        <v>3379</v>
      </c>
      <c r="E34" s="550" t="s">
        <v>3380</v>
      </c>
      <c r="F34" s="801" t="s">
        <v>189</v>
      </c>
      <c r="G34" s="364" t="s">
        <v>190</v>
      </c>
    </row>
    <row r="35" spans="1:8">
      <c r="A35" s="59">
        <v>18</v>
      </c>
      <c r="B35" s="119"/>
      <c r="C35" s="417"/>
      <c r="D35" s="417"/>
      <c r="E35" s="119"/>
      <c r="F35" s="483"/>
      <c r="G35" s="366"/>
    </row>
    <row r="36" spans="1:8">
      <c r="A36" s="59">
        <v>19</v>
      </c>
      <c r="B36" s="1066" t="s">
        <v>3996</v>
      </c>
      <c r="C36" s="1368">
        <v>23225</v>
      </c>
      <c r="D36" s="400">
        <v>0</v>
      </c>
      <c r="E36" s="119"/>
      <c r="F36" s="439">
        <v>23225</v>
      </c>
      <c r="G36" s="366">
        <f t="shared" ref="G36:G38" si="0">C36+D36-F36</f>
        <v>0</v>
      </c>
    </row>
    <row r="37" spans="1:8">
      <c r="A37" s="59">
        <v>20</v>
      </c>
      <c r="B37" s="119" t="s">
        <v>3994</v>
      </c>
      <c r="C37" s="400">
        <v>181091</v>
      </c>
      <c r="D37" s="400">
        <f>847612-181091</f>
        <v>666521</v>
      </c>
      <c r="E37" s="119"/>
      <c r="F37" s="439"/>
      <c r="G37" s="366">
        <f t="shared" si="0"/>
        <v>847612</v>
      </c>
    </row>
    <row r="38" spans="1:8">
      <c r="A38" s="59">
        <v>21</v>
      </c>
      <c r="B38" s="119" t="s">
        <v>3995</v>
      </c>
      <c r="C38" s="400">
        <v>733580</v>
      </c>
      <c r="D38" s="400">
        <v>869274</v>
      </c>
      <c r="E38" s="119"/>
      <c r="F38" s="439">
        <f>1409226+2</f>
        <v>1409228</v>
      </c>
      <c r="G38" s="366">
        <f t="shared" si="0"/>
        <v>193626</v>
      </c>
    </row>
    <row r="39" spans="1:8">
      <c r="A39" s="59">
        <v>22</v>
      </c>
      <c r="B39" s="2295" t="s">
        <v>2204</v>
      </c>
      <c r="C39" s="400">
        <v>695</v>
      </c>
      <c r="D39" s="400">
        <f>6613-695+17</f>
        <v>5935</v>
      </c>
      <c r="E39" s="119"/>
      <c r="F39" s="439">
        <v>17</v>
      </c>
      <c r="G39" s="366">
        <f t="shared" ref="G39:G41" si="1">C39+D39-F39</f>
        <v>6613</v>
      </c>
    </row>
    <row r="40" spans="1:8">
      <c r="A40" s="59">
        <v>23</v>
      </c>
      <c r="B40" s="119" t="s">
        <v>4129</v>
      </c>
      <c r="C40" s="400">
        <v>0</v>
      </c>
      <c r="D40" s="400">
        <v>58610</v>
      </c>
      <c r="E40" s="119"/>
      <c r="F40" s="439">
        <f>9966+1</f>
        <v>9967</v>
      </c>
      <c r="G40" s="366">
        <f t="shared" si="1"/>
        <v>48643</v>
      </c>
    </row>
    <row r="41" spans="1:8">
      <c r="A41" s="59">
        <v>24</v>
      </c>
      <c r="B41" s="2295" t="s">
        <v>4130</v>
      </c>
      <c r="C41" s="400">
        <v>0</v>
      </c>
      <c r="D41" s="400">
        <v>679</v>
      </c>
      <c r="E41" s="119"/>
      <c r="F41" s="439"/>
      <c r="G41" s="366">
        <f t="shared" si="1"/>
        <v>679</v>
      </c>
    </row>
    <row r="42" spans="1:8">
      <c r="A42" s="59">
        <v>25</v>
      </c>
      <c r="B42" s="2295"/>
      <c r="C42" s="400"/>
      <c r="D42" s="400"/>
      <c r="E42" s="119"/>
      <c r="F42" s="439"/>
      <c r="G42" s="366"/>
    </row>
    <row r="43" spans="1:8">
      <c r="A43" s="59">
        <v>26</v>
      </c>
      <c r="B43" s="119"/>
      <c r="C43" s="400"/>
      <c r="D43" s="400"/>
      <c r="E43" s="119"/>
      <c r="F43" s="439"/>
      <c r="G43" s="366"/>
      <c r="H43" t="s">
        <v>2835</v>
      </c>
    </row>
    <row r="44" spans="1:8">
      <c r="A44" s="59">
        <v>27</v>
      </c>
      <c r="B44" s="119"/>
      <c r="C44" s="400"/>
      <c r="D44" s="400"/>
      <c r="E44" s="119"/>
      <c r="F44" s="439"/>
      <c r="G44" s="366"/>
    </row>
    <row r="45" spans="1:8">
      <c r="A45" s="59">
        <v>28</v>
      </c>
      <c r="B45" s="119"/>
      <c r="C45" s="400"/>
      <c r="D45" s="400" t="s">
        <v>2835</v>
      </c>
      <c r="E45" s="119"/>
      <c r="F45" s="439"/>
      <c r="G45" s="366"/>
    </row>
    <row r="46" spans="1:8">
      <c r="A46" s="59">
        <v>29</v>
      </c>
      <c r="B46" s="119"/>
      <c r="C46" s="400"/>
      <c r="D46" s="400"/>
      <c r="E46" s="119"/>
      <c r="F46" s="439"/>
      <c r="G46" s="366"/>
    </row>
    <row r="47" spans="1:8">
      <c r="A47" s="59">
        <v>30</v>
      </c>
      <c r="B47" s="119"/>
      <c r="C47" s="400"/>
      <c r="D47" s="400"/>
      <c r="E47" s="119"/>
      <c r="F47" s="439"/>
      <c r="G47" s="366"/>
    </row>
    <row r="48" spans="1:8">
      <c r="A48" s="59">
        <v>31</v>
      </c>
      <c r="B48" s="119"/>
      <c r="C48" s="400"/>
      <c r="D48" s="400" t="s">
        <v>2835</v>
      </c>
      <c r="E48" s="119"/>
      <c r="F48" s="439"/>
      <c r="G48" s="366"/>
    </row>
    <row r="49" spans="1:7">
      <c r="A49" s="59">
        <v>32</v>
      </c>
      <c r="B49" s="119" t="s">
        <v>2835</v>
      </c>
      <c r="C49" s="400" t="s">
        <v>2835</v>
      </c>
      <c r="D49" s="400" t="s">
        <v>2835</v>
      </c>
      <c r="E49" s="400"/>
      <c r="F49" s="439"/>
      <c r="G49" s="366" t="s">
        <v>2835</v>
      </c>
    </row>
    <row r="50" spans="1:7">
      <c r="A50" s="59">
        <v>33</v>
      </c>
      <c r="B50" s="119" t="s">
        <v>2835</v>
      </c>
      <c r="C50" s="400" t="s">
        <v>2835</v>
      </c>
      <c r="D50" s="400" t="s">
        <v>2835</v>
      </c>
      <c r="E50" s="119"/>
      <c r="F50" s="439"/>
      <c r="G50" s="366" t="s">
        <v>2835</v>
      </c>
    </row>
    <row r="51" spans="1:7">
      <c r="A51" s="59">
        <v>34</v>
      </c>
      <c r="B51" s="119" t="s">
        <v>2835</v>
      </c>
      <c r="C51" s="400" t="s">
        <v>2835</v>
      </c>
      <c r="D51" s="400" t="s">
        <v>2835</v>
      </c>
      <c r="E51" s="119"/>
      <c r="F51" s="439"/>
      <c r="G51" s="366" t="s">
        <v>2835</v>
      </c>
    </row>
    <row r="52" spans="1:7">
      <c r="A52" s="59">
        <v>35</v>
      </c>
      <c r="B52" s="119" t="s">
        <v>2835</v>
      </c>
      <c r="C52" s="400" t="s">
        <v>2835</v>
      </c>
      <c r="D52" s="400" t="s">
        <v>2835</v>
      </c>
      <c r="E52" s="119"/>
      <c r="F52" s="439"/>
      <c r="G52" s="366" t="s">
        <v>2835</v>
      </c>
    </row>
    <row r="53" spans="1:7">
      <c r="A53" s="59">
        <v>36</v>
      </c>
      <c r="B53" s="119"/>
      <c r="C53" s="400"/>
      <c r="D53" s="400"/>
      <c r="E53" s="119"/>
      <c r="F53" s="439"/>
      <c r="G53" s="366"/>
    </row>
    <row r="54" spans="1:7">
      <c r="A54" s="59">
        <v>37</v>
      </c>
      <c r="B54" s="119"/>
      <c r="C54" s="400"/>
      <c r="D54" s="400"/>
      <c r="E54" s="119"/>
      <c r="F54" s="439"/>
      <c r="G54" s="366"/>
    </row>
    <row r="55" spans="1:7">
      <c r="A55" s="59">
        <v>38</v>
      </c>
      <c r="B55" s="119"/>
      <c r="C55" s="400"/>
      <c r="D55" s="400"/>
      <c r="E55" s="119"/>
      <c r="F55" s="439"/>
      <c r="G55" s="366"/>
    </row>
    <row r="56" spans="1:7">
      <c r="A56" s="59">
        <v>39</v>
      </c>
      <c r="B56" s="119"/>
      <c r="C56" s="400"/>
      <c r="D56" s="400"/>
      <c r="E56" s="119"/>
      <c r="F56" s="439"/>
      <c r="G56" s="366"/>
    </row>
    <row r="57" spans="1:7">
      <c r="A57" s="59">
        <v>40</v>
      </c>
      <c r="B57" s="119"/>
      <c r="C57" s="400"/>
      <c r="D57" s="400"/>
      <c r="E57" s="119"/>
      <c r="F57" s="439"/>
      <c r="G57" s="366"/>
    </row>
    <row r="58" spans="1:7">
      <c r="A58" s="59">
        <v>41</v>
      </c>
      <c r="B58" s="119"/>
      <c r="C58" s="400"/>
      <c r="D58" s="400"/>
      <c r="E58" s="119"/>
      <c r="F58" s="439"/>
      <c r="G58" s="366"/>
    </row>
    <row r="59" spans="1:7">
      <c r="A59" s="59">
        <v>42</v>
      </c>
      <c r="B59" s="119"/>
      <c r="C59" s="400"/>
      <c r="D59" s="400"/>
      <c r="E59" s="119"/>
      <c r="F59" s="439"/>
      <c r="G59" s="366"/>
    </row>
    <row r="60" spans="1:7">
      <c r="A60" s="59">
        <v>43</v>
      </c>
      <c r="B60" s="119"/>
      <c r="C60" s="400"/>
      <c r="D60" s="400"/>
      <c r="E60" s="119"/>
      <c r="F60" s="439"/>
      <c r="G60" s="366"/>
    </row>
    <row r="61" spans="1:7">
      <c r="A61" s="59">
        <v>44</v>
      </c>
      <c r="B61" s="119"/>
      <c r="C61" s="400"/>
      <c r="D61" s="400"/>
      <c r="E61" s="119"/>
      <c r="F61" s="439"/>
      <c r="G61" s="366"/>
    </row>
    <row r="62" spans="1:7">
      <c r="A62" s="59">
        <v>45</v>
      </c>
      <c r="B62" s="124"/>
      <c r="C62" s="399"/>
      <c r="D62" s="399"/>
      <c r="E62" s="124"/>
      <c r="F62" s="484"/>
      <c r="G62" s="363"/>
    </row>
    <row r="63" spans="1:7" ht="15.75" thickBot="1">
      <c r="A63" s="126">
        <v>46</v>
      </c>
      <c r="B63" s="488" t="s">
        <v>892</v>
      </c>
      <c r="C63" s="403">
        <f>SUM(C35:C62)</f>
        <v>938591</v>
      </c>
      <c r="D63" s="403">
        <f>SUM(D35:D62)</f>
        <v>1601019</v>
      </c>
      <c r="E63" s="910"/>
      <c r="F63" s="489">
        <f>SUM(F35:F62)</f>
        <v>1442437</v>
      </c>
      <c r="G63" s="370">
        <f>SUM(G35:G62)</f>
        <v>1097173</v>
      </c>
    </row>
    <row r="64" spans="1:7">
      <c r="A64" s="60" t="s">
        <v>110</v>
      </c>
      <c r="B64" s="60"/>
      <c r="C64" s="60"/>
      <c r="D64" s="60"/>
      <c r="E64" s="60"/>
      <c r="F64" s="60"/>
      <c r="G64" s="60"/>
    </row>
    <row r="65" spans="1:7">
      <c r="A65" s="90" t="s">
        <v>244</v>
      </c>
      <c r="B65" s="90"/>
      <c r="C65" s="90"/>
      <c r="D65" s="90"/>
      <c r="E65" s="90"/>
      <c r="F65" s="90"/>
      <c r="G65" s="90"/>
    </row>
    <row r="66" spans="1:7">
      <c r="A66" s="90"/>
      <c r="B66" s="90"/>
      <c r="C66" s="90"/>
      <c r="D66" s="90"/>
      <c r="E66" s="90"/>
      <c r="F66" s="90"/>
      <c r="G66" s="355"/>
    </row>
    <row r="67" spans="1:7">
      <c r="A67" s="90"/>
      <c r="B67" s="90"/>
      <c r="C67" s="90"/>
      <c r="D67" s="90"/>
      <c r="E67" s="90"/>
      <c r="F67" s="90"/>
      <c r="G67" s="90"/>
    </row>
    <row r="68" spans="1:7">
      <c r="A68" s="90"/>
      <c r="B68" s="90"/>
      <c r="C68" s="90"/>
      <c r="D68" s="90"/>
      <c r="E68" s="90"/>
      <c r="F68" s="90"/>
      <c r="G68" s="90"/>
    </row>
    <row r="69" spans="1:7">
      <c r="A69" s="90"/>
      <c r="B69" s="90"/>
      <c r="C69" s="90"/>
      <c r="D69" s="90"/>
      <c r="E69" s="90"/>
      <c r="F69" s="90"/>
      <c r="G69" s="90"/>
    </row>
    <row r="70" spans="1:7">
      <c r="A70" s="90"/>
      <c r="B70" s="90"/>
      <c r="C70" s="90"/>
      <c r="D70" s="90"/>
      <c r="E70" s="90"/>
      <c r="F70" s="90"/>
      <c r="G70" s="90"/>
    </row>
    <row r="71" spans="1:7">
      <c r="A71" s="90"/>
      <c r="B71" s="90"/>
      <c r="C71" s="90"/>
      <c r="D71" s="90"/>
      <c r="E71" s="90"/>
      <c r="F71" s="90"/>
      <c r="G71" s="90"/>
    </row>
    <row r="72" spans="1:7">
      <c r="A72" s="60"/>
      <c r="B72" s="60"/>
      <c r="C72" s="60"/>
      <c r="D72" s="60"/>
      <c r="E72" s="60"/>
      <c r="F72" s="60"/>
      <c r="G72" s="60"/>
    </row>
    <row r="73" spans="1:7">
      <c r="A73" s="60"/>
      <c r="B73" s="60"/>
      <c r="C73" s="60"/>
      <c r="D73" s="60"/>
      <c r="E73" s="60"/>
      <c r="F73" s="60"/>
      <c r="G73" s="60"/>
    </row>
    <row r="74" spans="1:7">
      <c r="A74" s="60"/>
      <c r="B74" s="60"/>
      <c r="C74" s="60"/>
      <c r="D74" s="60"/>
      <c r="E74" s="60"/>
      <c r="F74" s="60"/>
      <c r="G74" s="60"/>
    </row>
    <row r="75" spans="1:7">
      <c r="A75" s="60"/>
      <c r="B75" s="60"/>
      <c r="C75" s="60"/>
      <c r="D75" s="60"/>
      <c r="E75" s="60"/>
      <c r="F75" s="60"/>
      <c r="G75" s="60"/>
    </row>
    <row r="76" spans="1:7">
      <c r="A76" s="60"/>
      <c r="B76" s="60"/>
      <c r="C76" s="60"/>
      <c r="D76" s="60"/>
      <c r="E76" s="60"/>
      <c r="F76" s="60"/>
      <c r="G76" s="60"/>
    </row>
    <row r="77" spans="1:7">
      <c r="A77" s="60"/>
      <c r="B77" s="60"/>
      <c r="C77" s="60"/>
      <c r="D77" s="60"/>
      <c r="E77" s="60"/>
      <c r="F77" s="60"/>
      <c r="G77" s="60"/>
    </row>
    <row r="78" spans="1:7">
      <c r="A78" s="60"/>
      <c r="B78" s="60"/>
      <c r="C78" s="60"/>
      <c r="D78" s="60"/>
      <c r="E78" s="60"/>
      <c r="F78" s="60"/>
      <c r="G78" s="60"/>
    </row>
    <row r="79" spans="1:7">
      <c r="A79" s="60"/>
      <c r="B79" s="60"/>
      <c r="C79" s="60"/>
      <c r="D79" s="60"/>
      <c r="E79" s="60"/>
      <c r="F79" s="60"/>
      <c r="G79" s="60"/>
    </row>
    <row r="80" spans="1:7">
      <c r="A80" s="60"/>
      <c r="B80" s="60"/>
      <c r="C80" s="60"/>
      <c r="D80" s="60"/>
      <c r="E80" s="60"/>
      <c r="F80" s="60"/>
      <c r="G80" s="60"/>
    </row>
    <row r="81" spans="1:7">
      <c r="A81" s="60"/>
      <c r="B81" s="60"/>
      <c r="C81" s="60"/>
      <c r="D81" s="60"/>
      <c r="E81" s="60"/>
      <c r="F81" s="60"/>
      <c r="G81" s="60"/>
    </row>
    <row r="82" spans="1:7">
      <c r="A82" s="60"/>
      <c r="B82" s="60"/>
      <c r="C82" s="60"/>
      <c r="D82" s="60"/>
      <c r="E82" s="60"/>
      <c r="F82" s="60"/>
      <c r="G82" s="60"/>
    </row>
    <row r="83" spans="1:7">
      <c r="A83" s="60"/>
      <c r="B83" s="60"/>
      <c r="C83" s="60"/>
      <c r="D83" s="60"/>
      <c r="E83" s="60"/>
      <c r="F83" s="60"/>
      <c r="G83" s="60"/>
    </row>
    <row r="84" spans="1:7">
      <c r="A84" s="60"/>
      <c r="B84" s="60"/>
      <c r="C84" s="60"/>
      <c r="D84" s="60"/>
      <c r="E84" s="60"/>
      <c r="F84" s="60"/>
      <c r="G84" s="60"/>
    </row>
    <row r="85" spans="1:7">
      <c r="A85" s="60"/>
      <c r="B85" s="60"/>
      <c r="C85" s="60"/>
      <c r="D85" s="60"/>
      <c r="E85" s="60"/>
      <c r="F85" s="60"/>
      <c r="G85" s="60"/>
    </row>
    <row r="86" spans="1:7">
      <c r="A86" s="60"/>
      <c r="B86" s="60"/>
      <c r="C86" s="60"/>
      <c r="D86" s="60"/>
      <c r="E86" s="60"/>
      <c r="F86" s="60"/>
      <c r="G86" s="60"/>
    </row>
    <row r="87" spans="1:7">
      <c r="A87" s="60"/>
      <c r="B87" s="60"/>
      <c r="C87" s="60"/>
      <c r="D87" s="60"/>
      <c r="E87" s="60"/>
      <c r="F87" s="60"/>
      <c r="G87" s="60"/>
    </row>
    <row r="88" spans="1:7">
      <c r="A88" s="60"/>
      <c r="B88" s="60"/>
      <c r="C88" s="60"/>
      <c r="D88" s="60"/>
      <c r="E88" s="60"/>
      <c r="F88" s="60"/>
      <c r="G88" s="60"/>
    </row>
    <row r="89" spans="1:7">
      <c r="A89" s="60"/>
      <c r="B89" s="60"/>
      <c r="C89" s="60"/>
      <c r="D89" s="60"/>
      <c r="E89" s="60"/>
      <c r="F89" s="60"/>
      <c r="G89" s="60"/>
    </row>
    <row r="90" spans="1:7">
      <c r="A90" s="60"/>
      <c r="B90" s="60"/>
      <c r="C90" s="60"/>
      <c r="D90" s="60"/>
      <c r="E90" s="60"/>
      <c r="F90" s="60"/>
      <c r="G90" s="60"/>
    </row>
    <row r="91" spans="1:7">
      <c r="A91" s="60"/>
      <c r="B91" s="60"/>
      <c r="C91" s="60"/>
      <c r="D91" s="60"/>
      <c r="E91" s="60"/>
      <c r="F91" s="60"/>
      <c r="G91" s="60"/>
    </row>
    <row r="92" spans="1:7">
      <c r="A92" s="60"/>
      <c r="B92" s="60"/>
      <c r="C92" s="60"/>
      <c r="D92" s="60"/>
      <c r="E92" s="60"/>
      <c r="F92" s="60"/>
      <c r="G92" s="60"/>
    </row>
    <row r="93" spans="1:7">
      <c r="A93" s="60"/>
      <c r="B93" s="60"/>
      <c r="C93" s="60"/>
      <c r="D93" s="60"/>
      <c r="E93" s="60"/>
      <c r="F93" s="60"/>
      <c r="G93" s="60"/>
    </row>
    <row r="94" spans="1:7">
      <c r="A94" s="60"/>
      <c r="B94" s="60"/>
      <c r="C94" s="60"/>
      <c r="D94" s="60"/>
      <c r="E94" s="60"/>
      <c r="F94" s="60"/>
      <c r="G94" s="60"/>
    </row>
    <row r="95" spans="1:7">
      <c r="A95" s="60"/>
      <c r="B95" s="60"/>
      <c r="C95" s="60"/>
      <c r="D95" s="60"/>
      <c r="E95" s="60"/>
      <c r="F95" s="60"/>
      <c r="G95" s="60"/>
    </row>
    <row r="96" spans="1:7">
      <c r="A96" s="60"/>
      <c r="B96" s="60"/>
      <c r="C96" s="60"/>
      <c r="D96" s="60"/>
      <c r="E96" s="60"/>
      <c r="F96" s="60"/>
      <c r="G96" s="60"/>
    </row>
    <row r="97" spans="1:7">
      <c r="A97" s="60"/>
      <c r="B97" s="60"/>
      <c r="C97" s="60"/>
      <c r="D97" s="60"/>
      <c r="E97" s="60"/>
      <c r="F97" s="60"/>
      <c r="G97" s="60"/>
    </row>
    <row r="98" spans="1:7">
      <c r="A98" s="60"/>
      <c r="B98" s="60"/>
      <c r="C98" s="60"/>
      <c r="D98" s="60"/>
      <c r="E98" s="60"/>
      <c r="F98" s="60"/>
      <c r="G98" s="60"/>
    </row>
    <row r="99" spans="1:7">
      <c r="A99" s="60"/>
      <c r="B99" s="60"/>
      <c r="C99" s="60"/>
      <c r="D99" s="60"/>
      <c r="E99" s="60"/>
      <c r="F99" s="60"/>
      <c r="G99" s="60"/>
    </row>
    <row r="100" spans="1:7">
      <c r="A100" s="60"/>
      <c r="B100" s="60"/>
      <c r="C100" s="60"/>
      <c r="D100" s="60"/>
      <c r="E100" s="60"/>
      <c r="F100" s="60"/>
      <c r="G100" s="60"/>
    </row>
    <row r="101" spans="1:7">
      <c r="A101" s="60"/>
      <c r="B101" s="60"/>
      <c r="C101" s="60"/>
      <c r="D101" s="60"/>
      <c r="E101" s="60"/>
      <c r="F101" s="60"/>
      <c r="G101" s="60"/>
    </row>
    <row r="102" spans="1:7">
      <c r="A102" s="60"/>
      <c r="B102" s="60"/>
      <c r="C102" s="60"/>
      <c r="D102" s="60"/>
      <c r="E102" s="60"/>
      <c r="F102" s="60"/>
      <c r="G102" s="60"/>
    </row>
    <row r="103" spans="1:7">
      <c r="A103" s="60"/>
      <c r="B103" s="60"/>
      <c r="C103" s="60"/>
      <c r="D103" s="60"/>
      <c r="E103" s="60"/>
      <c r="F103" s="60"/>
      <c r="G103" s="60"/>
    </row>
    <row r="104" spans="1:7">
      <c r="A104" s="60"/>
      <c r="B104" s="60"/>
      <c r="C104" s="60"/>
      <c r="D104" s="60"/>
      <c r="E104" s="60"/>
      <c r="F104" s="60"/>
      <c r="G104" s="60"/>
    </row>
    <row r="105" spans="1:7">
      <c r="A105" s="60"/>
      <c r="B105" s="60"/>
      <c r="C105" s="60"/>
      <c r="D105" s="60"/>
      <c r="E105" s="60"/>
      <c r="F105" s="60"/>
      <c r="G105" s="60"/>
    </row>
    <row r="106" spans="1:7">
      <c r="A106" s="60"/>
      <c r="B106" s="60"/>
      <c r="C106" s="60"/>
      <c r="D106" s="60"/>
      <c r="E106" s="60"/>
      <c r="F106" s="60"/>
      <c r="G106" s="60"/>
    </row>
    <row r="107" spans="1:7">
      <c r="A107" s="60"/>
      <c r="B107" s="60"/>
      <c r="C107" s="60"/>
      <c r="D107" s="60"/>
      <c r="E107" s="60"/>
      <c r="F107" s="60"/>
      <c r="G107" s="60"/>
    </row>
    <row r="108" spans="1:7">
      <c r="A108" s="60"/>
      <c r="B108" s="60"/>
      <c r="C108" s="60"/>
      <c r="D108" s="60"/>
      <c r="E108" s="60"/>
      <c r="F108" s="60"/>
      <c r="G108" s="60"/>
    </row>
    <row r="109" spans="1:7">
      <c r="A109" s="60"/>
      <c r="B109" s="60"/>
      <c r="C109" s="60"/>
      <c r="D109" s="60"/>
      <c r="E109" s="60"/>
      <c r="F109" s="60"/>
      <c r="G109" s="60"/>
    </row>
    <row r="110" spans="1:7">
      <c r="A110" s="60"/>
      <c r="B110" s="60"/>
      <c r="C110" s="60"/>
      <c r="D110" s="60"/>
      <c r="E110" s="60"/>
      <c r="F110" s="60"/>
      <c r="G110" s="60"/>
    </row>
    <row r="111" spans="1:7">
      <c r="A111" s="60"/>
      <c r="B111" s="60"/>
      <c r="C111" s="60"/>
      <c r="D111" s="60"/>
      <c r="E111" s="60"/>
      <c r="F111" s="60"/>
      <c r="G111" s="60"/>
    </row>
    <row r="112" spans="1:7">
      <c r="A112" s="60"/>
      <c r="B112" s="60"/>
      <c r="C112" s="60"/>
      <c r="D112" s="60"/>
      <c r="E112" s="60"/>
      <c r="F112" s="60"/>
      <c r="G112" s="60"/>
    </row>
    <row r="113" spans="1:7">
      <c r="A113" s="60"/>
      <c r="B113" s="60"/>
      <c r="C113" s="60"/>
      <c r="D113" s="60"/>
      <c r="E113" s="60"/>
      <c r="F113" s="60"/>
      <c r="G113" s="60"/>
    </row>
    <row r="114" spans="1:7">
      <c r="A114" s="60"/>
      <c r="B114" s="60"/>
      <c r="C114" s="60"/>
      <c r="D114" s="60"/>
      <c r="E114" s="60"/>
      <c r="F114" s="60"/>
      <c r="G114" s="60"/>
    </row>
    <row r="115" spans="1:7">
      <c r="A115" s="60"/>
      <c r="B115" s="60"/>
      <c r="C115" s="60"/>
      <c r="D115" s="60"/>
      <c r="E115" s="60"/>
      <c r="F115" s="60"/>
      <c r="G115" s="60"/>
    </row>
    <row r="116" spans="1:7">
      <c r="A116" s="60"/>
      <c r="B116" s="60"/>
      <c r="C116" s="60"/>
      <c r="D116" s="60"/>
      <c r="E116" s="60"/>
      <c r="F116" s="60"/>
      <c r="G116" s="60"/>
    </row>
    <row r="117" spans="1:7">
      <c r="A117" s="60"/>
      <c r="B117" s="60"/>
      <c r="C117" s="60"/>
      <c r="D117" s="60"/>
      <c r="E117" s="60"/>
      <c r="F117" s="60"/>
      <c r="G117" s="60"/>
    </row>
    <row r="118" spans="1:7">
      <c r="A118" s="60"/>
      <c r="B118" s="60"/>
      <c r="C118" s="60"/>
      <c r="D118" s="60"/>
      <c r="E118" s="60"/>
      <c r="F118" s="60"/>
      <c r="G118" s="60"/>
    </row>
    <row r="119" spans="1:7">
      <c r="A119" s="60"/>
      <c r="B119" s="60"/>
      <c r="C119" s="60"/>
      <c r="D119" s="60"/>
      <c r="E119" s="60"/>
      <c r="F119" s="60"/>
      <c r="G119" s="60"/>
    </row>
    <row r="120" spans="1:7">
      <c r="A120" s="60"/>
      <c r="B120" s="60"/>
      <c r="C120" s="60"/>
      <c r="D120" s="60"/>
      <c r="E120" s="60"/>
      <c r="F120" s="60"/>
      <c r="G120" s="60"/>
    </row>
    <row r="121" spans="1:7">
      <c r="A121" s="60"/>
      <c r="B121" s="60"/>
      <c r="C121" s="60"/>
      <c r="D121" s="60"/>
      <c r="E121" s="60"/>
      <c r="F121" s="60"/>
      <c r="G121" s="60"/>
    </row>
    <row r="122" spans="1:7">
      <c r="A122" s="60"/>
      <c r="B122" s="60"/>
      <c r="C122" s="60"/>
      <c r="D122" s="60"/>
      <c r="E122" s="60"/>
      <c r="F122" s="60"/>
      <c r="G122" s="60"/>
    </row>
    <row r="123" spans="1:7">
      <c r="A123" s="60"/>
      <c r="B123" s="60"/>
      <c r="C123" s="60"/>
      <c r="D123" s="60"/>
      <c r="E123" s="60"/>
      <c r="F123" s="60"/>
      <c r="G123" s="60"/>
    </row>
    <row r="124" spans="1:7">
      <c r="A124" s="60"/>
      <c r="B124" s="60"/>
      <c r="C124" s="60"/>
      <c r="D124" s="60"/>
      <c r="E124" s="60"/>
      <c r="F124" s="60"/>
      <c r="G124" s="60"/>
    </row>
    <row r="125" spans="1:7">
      <c r="A125" s="60"/>
      <c r="B125" s="60"/>
      <c r="C125" s="60"/>
      <c r="D125" s="60"/>
      <c r="E125" s="60"/>
      <c r="F125" s="60"/>
      <c r="G125" s="60"/>
    </row>
    <row r="126" spans="1:7">
      <c r="A126" s="60"/>
      <c r="B126" s="60"/>
      <c r="C126" s="60"/>
      <c r="D126" s="60"/>
      <c r="E126" s="60"/>
      <c r="F126" s="60"/>
      <c r="G126" s="60"/>
    </row>
    <row r="127" spans="1:7">
      <c r="A127" s="60"/>
      <c r="B127" s="60"/>
      <c r="C127" s="60"/>
      <c r="D127" s="60"/>
      <c r="E127" s="60"/>
      <c r="F127" s="60"/>
      <c r="G127" s="60"/>
    </row>
    <row r="128" spans="1:7">
      <c r="A128" s="60"/>
      <c r="B128" s="60"/>
      <c r="C128" s="60"/>
      <c r="D128" s="60"/>
      <c r="E128" s="60"/>
      <c r="F128" s="60"/>
      <c r="G128" s="60"/>
    </row>
    <row r="129" spans="1:7">
      <c r="A129" s="60"/>
      <c r="B129" s="60"/>
      <c r="C129" s="60"/>
      <c r="D129" s="60"/>
      <c r="E129" s="60"/>
      <c r="F129" s="60"/>
      <c r="G129" s="60"/>
    </row>
    <row r="130" spans="1:7">
      <c r="A130" s="60"/>
      <c r="B130" s="60"/>
      <c r="C130" s="60"/>
      <c r="D130" s="60"/>
      <c r="E130" s="60"/>
      <c r="F130" s="60"/>
      <c r="G130" s="60"/>
    </row>
    <row r="131" spans="1:7">
      <c r="A131" s="60"/>
      <c r="B131" s="60"/>
      <c r="C131" s="60"/>
      <c r="D131" s="60"/>
      <c r="E131" s="60"/>
      <c r="F131" s="60"/>
      <c r="G131" s="60"/>
    </row>
    <row r="132" spans="1:7">
      <c r="A132" s="60"/>
      <c r="B132" s="60"/>
      <c r="C132" s="60"/>
      <c r="D132" s="60"/>
      <c r="E132" s="60"/>
      <c r="F132" s="60"/>
      <c r="G132" s="60"/>
    </row>
    <row r="133" spans="1:7">
      <c r="A133" s="60"/>
      <c r="B133" s="60"/>
      <c r="C133" s="60"/>
      <c r="D133" s="60"/>
      <c r="E133" s="60"/>
      <c r="F133" s="60"/>
      <c r="G133" s="60"/>
    </row>
    <row r="134" spans="1:7">
      <c r="A134" s="60"/>
      <c r="B134" s="60"/>
      <c r="C134" s="60"/>
      <c r="D134" s="60"/>
      <c r="E134" s="60"/>
      <c r="F134" s="60"/>
      <c r="G134" s="60"/>
    </row>
    <row r="135" spans="1:7">
      <c r="A135" s="60"/>
      <c r="B135" s="60"/>
      <c r="C135" s="60"/>
      <c r="D135" s="60"/>
      <c r="E135" s="60"/>
      <c r="F135" s="60"/>
      <c r="G135" s="60"/>
    </row>
    <row r="136" spans="1:7">
      <c r="A136" s="60"/>
      <c r="B136" s="60"/>
      <c r="C136" s="60"/>
      <c r="D136" s="60"/>
      <c r="E136" s="60"/>
      <c r="F136" s="60"/>
      <c r="G136" s="60"/>
    </row>
    <row r="137" spans="1:7">
      <c r="A137" s="60"/>
      <c r="B137" s="60"/>
      <c r="C137" s="60"/>
      <c r="D137" s="60"/>
      <c r="E137" s="60"/>
      <c r="F137" s="60"/>
      <c r="G137" s="60"/>
    </row>
    <row r="138" spans="1:7">
      <c r="A138" s="60"/>
      <c r="B138" s="60"/>
      <c r="C138" s="60"/>
      <c r="D138" s="60"/>
      <c r="E138" s="60"/>
      <c r="F138" s="60"/>
      <c r="G138" s="60"/>
    </row>
    <row r="139" spans="1:7">
      <c r="A139" s="60"/>
      <c r="B139" s="60"/>
      <c r="C139" s="60"/>
      <c r="D139" s="60"/>
      <c r="E139" s="60"/>
      <c r="F139" s="60"/>
      <c r="G139" s="60"/>
    </row>
    <row r="140" spans="1:7">
      <c r="A140" s="60"/>
      <c r="B140" s="60"/>
      <c r="C140" s="60"/>
      <c r="D140" s="60"/>
      <c r="E140" s="60"/>
      <c r="F140" s="60"/>
      <c r="G140" s="60"/>
    </row>
    <row r="141" spans="1:7">
      <c r="A141" s="60"/>
      <c r="B141" s="60"/>
      <c r="C141" s="60"/>
      <c r="D141" s="60"/>
      <c r="E141" s="60"/>
      <c r="F141" s="60"/>
      <c r="G141" s="60"/>
    </row>
    <row r="142" spans="1:7">
      <c r="A142" s="60"/>
      <c r="B142" s="60"/>
      <c r="C142" s="60"/>
      <c r="D142" s="60"/>
      <c r="E142" s="60"/>
      <c r="F142" s="60"/>
      <c r="G142" s="60"/>
    </row>
    <row r="143" spans="1:7">
      <c r="A143" s="60"/>
      <c r="B143" s="60"/>
      <c r="C143" s="60"/>
      <c r="D143" s="60"/>
      <c r="E143" s="60"/>
      <c r="F143" s="60"/>
      <c r="G143" s="60"/>
    </row>
    <row r="144" spans="1:7">
      <c r="A144" s="60"/>
      <c r="B144" s="60"/>
      <c r="C144" s="60"/>
      <c r="D144" s="60"/>
      <c r="E144" s="60"/>
      <c r="F144" s="60"/>
      <c r="G144" s="60"/>
    </row>
    <row r="145" spans="1:7">
      <c r="A145" s="60"/>
      <c r="B145" s="60"/>
      <c r="C145" s="60"/>
      <c r="D145" s="60"/>
      <c r="E145" s="60"/>
      <c r="F145" s="60"/>
      <c r="G145" s="60"/>
    </row>
    <row r="146" spans="1:7">
      <c r="A146" s="60"/>
      <c r="B146" s="60"/>
      <c r="C146" s="60"/>
      <c r="D146" s="60"/>
      <c r="E146" s="60"/>
      <c r="F146" s="60"/>
      <c r="G146" s="60"/>
    </row>
    <row r="147" spans="1:7">
      <c r="A147" s="60"/>
      <c r="B147" s="60"/>
      <c r="C147" s="60"/>
      <c r="D147" s="60"/>
      <c r="E147" s="60"/>
      <c r="F147" s="60"/>
      <c r="G147" s="60"/>
    </row>
    <row r="148" spans="1:7">
      <c r="A148" s="60"/>
      <c r="B148" s="60"/>
      <c r="C148" s="60"/>
      <c r="D148" s="60"/>
      <c r="E148" s="60"/>
      <c r="F148" s="60"/>
      <c r="G148" s="60"/>
    </row>
  </sheetData>
  <customSheetViews>
    <customSheetView guid="{60A1409A-66AA-463E-93B8-ECD35AF44482}" scale="87" colorId="22" fitToPage="1">
      <selection activeCell="C38" sqref="C38"/>
      <pageMargins left="0.6" right="0.4" top="0.3" bottom="0.3" header="0" footer="0"/>
      <printOptions horizontalCentered="1" verticalCentered="1"/>
      <pageSetup scale="73" orientation="portrait" r:id="rId1"/>
      <headerFooter alignWithMargins="0"/>
    </customSheetView>
    <customSheetView guid="{DF531E20-5321-459E-ADC3-AB7A1AE91EEB}" scale="87" colorId="22" showPageBreaks="1" fitToPage="1" printArea="1">
      <selection activeCell="C38" sqref="C38"/>
      <pageMargins left="0.6" right="0.4" top="0.3" bottom="0.3" header="0" footer="0"/>
      <printOptions horizontalCentered="1" verticalCentered="1"/>
      <pageSetup scale="73" orientation="portrait" r:id="rId2"/>
      <headerFooter alignWithMargins="0"/>
    </customSheetView>
    <customSheetView guid="{D9BAA3C6-1D9B-487C-B947-51E67F089DA8}" scale="87" colorId="22" fitToPage="1" topLeftCell="A28">
      <selection activeCell="D27" sqref="D27"/>
      <pageMargins left="0.6" right="0.4" top="0.3" bottom="0.3" header="0" footer="0"/>
      <printOptions horizontalCentered="1" verticalCentered="1"/>
      <pageSetup scale="69" orientation="portrait" r:id="rId3"/>
      <headerFooter alignWithMargins="0"/>
    </customSheetView>
    <customSheetView guid="{FE043F0F-666D-484B-8A7C-7EC2529158CA}" scale="87" colorId="22" showPageBreaks="1" fitToPage="1" printArea="1" topLeftCell="A28">
      <selection activeCell="D27" sqref="D27"/>
      <pageMargins left="0.6" right="0.4" top="0.3" bottom="0.3" header="0" footer="0"/>
      <printOptions horizontalCentered="1" verticalCentered="1"/>
      <pageSetup scale="69" orientation="portrait" r:id="rId4"/>
      <headerFooter alignWithMargins="0"/>
    </customSheetView>
  </customSheetViews>
  <phoneticPr fontId="0" type="noConversion"/>
  <printOptions horizontalCentered="1" verticalCentered="1"/>
  <pageMargins left="0.6" right="0.4" top="0.3" bottom="0.3" header="0" footer="0"/>
  <pageSetup scale="69" orientation="portrait" r:id="rId5"/>
  <headerFooter alignWithMargins="0"/>
  <customProperties>
    <customPr name="_pios_id" r:id="rId6"/>
  </customProperties>
</worksheet>
</file>

<file path=xl/worksheets/sheet32.xml><?xml version="1.0" encoding="utf-8"?>
<worksheet xmlns="http://schemas.openxmlformats.org/spreadsheetml/2006/main" xmlns:r="http://schemas.openxmlformats.org/officeDocument/2006/relationships">
  <sheetPr transitionEvaluation="1" codeName="Sheet31"/>
  <dimension ref="A1:F129"/>
  <sheetViews>
    <sheetView defaultGridColor="0" colorId="22" zoomScale="87" zoomScaleNormal="87" workbookViewId="0"/>
  </sheetViews>
  <sheetFormatPr defaultColWidth="9.77734375" defaultRowHeight="15"/>
  <cols>
    <col min="1" max="1" width="4.77734375" customWidth="1"/>
    <col min="2" max="2" width="1.77734375" customWidth="1"/>
    <col min="3" max="4" width="30.77734375" customWidth="1"/>
    <col min="5" max="6" width="18.88671875" customWidth="1"/>
  </cols>
  <sheetData>
    <row r="1" spans="1:6" ht="15.75" thickBot="1">
      <c r="A1" t="str">
        <f>'Data sheet'!A57</f>
        <v>Annual Report of New York American Water Company, Inc.  (f/k/a Aqua New York of Sea Cliff)                                                                 Year Ended  December 31, 2013</v>
      </c>
    </row>
    <row r="2" spans="1:6">
      <c r="A2" s="104"/>
      <c r="B2" s="105"/>
      <c r="C2" s="105"/>
      <c r="D2" s="105"/>
      <c r="E2" s="105"/>
      <c r="F2" s="106"/>
    </row>
    <row r="3" spans="1:6" ht="15.75">
      <c r="A3" s="490"/>
      <c r="B3" s="57" t="s">
        <v>245</v>
      </c>
      <c r="C3" s="90"/>
      <c r="D3" s="90"/>
      <c r="E3" s="90"/>
      <c r="F3" s="107"/>
    </row>
    <row r="4" spans="1:6">
      <c r="A4" s="71"/>
      <c r="B4" s="72"/>
      <c r="C4" s="72"/>
      <c r="D4" s="72"/>
      <c r="E4" s="103"/>
      <c r="F4" s="255"/>
    </row>
    <row r="5" spans="1:6">
      <c r="A5" s="59" t="s">
        <v>246</v>
      </c>
      <c r="B5" s="11"/>
      <c r="C5" s="60"/>
      <c r="D5" s="60"/>
      <c r="E5" s="60"/>
      <c r="F5" s="61"/>
    </row>
    <row r="6" spans="1:6">
      <c r="A6" s="59"/>
      <c r="B6" s="60"/>
      <c r="C6" s="60" t="s">
        <v>247</v>
      </c>
      <c r="D6" s="60"/>
      <c r="E6" s="60"/>
      <c r="F6" s="61"/>
    </row>
    <row r="7" spans="1:6">
      <c r="A7" s="59" t="s">
        <v>1972</v>
      </c>
      <c r="B7" s="60"/>
      <c r="C7" s="60"/>
      <c r="D7" s="60"/>
      <c r="E7" s="60"/>
      <c r="F7" s="61"/>
    </row>
    <row r="8" spans="1:6">
      <c r="A8" s="396"/>
      <c r="B8" s="64"/>
      <c r="C8" s="64"/>
      <c r="D8" s="64"/>
      <c r="E8" s="830" t="s">
        <v>1973</v>
      </c>
      <c r="F8" s="515" t="s">
        <v>1745</v>
      </c>
    </row>
    <row r="9" spans="1:6">
      <c r="A9" s="356" t="s">
        <v>2383</v>
      </c>
      <c r="B9" s="60"/>
      <c r="C9" s="68" t="s">
        <v>1974</v>
      </c>
      <c r="D9" s="60"/>
      <c r="E9" s="549" t="s">
        <v>2699</v>
      </c>
      <c r="F9" s="337" t="s">
        <v>564</v>
      </c>
    </row>
    <row r="10" spans="1:6">
      <c r="A10" s="356" t="s">
        <v>2286</v>
      </c>
      <c r="B10" s="11"/>
      <c r="C10" s="11"/>
      <c r="D10" s="11"/>
      <c r="E10" s="549" t="s">
        <v>2700</v>
      </c>
      <c r="F10" s="337" t="s">
        <v>3512</v>
      </c>
    </row>
    <row r="11" spans="1:6">
      <c r="A11" s="394"/>
      <c r="B11" s="72"/>
      <c r="C11" s="800" t="s">
        <v>3377</v>
      </c>
      <c r="D11" s="72"/>
      <c r="E11" s="550" t="s">
        <v>2701</v>
      </c>
      <c r="F11" s="341" t="s">
        <v>3379</v>
      </c>
    </row>
    <row r="12" spans="1:6">
      <c r="A12" s="342">
        <v>1</v>
      </c>
      <c r="B12" s="357" t="s">
        <v>2678</v>
      </c>
      <c r="C12" s="357"/>
      <c r="D12" s="357"/>
      <c r="E12" s="910"/>
      <c r="F12" s="911"/>
    </row>
    <row r="13" spans="1:6">
      <c r="A13" s="342">
        <f t="shared" ref="A13:A39" si="0">A12+1</f>
        <v>2</v>
      </c>
      <c r="B13" s="357"/>
      <c r="C13" s="1021" t="s">
        <v>772</v>
      </c>
      <c r="D13" s="357"/>
      <c r="E13" s="359"/>
      <c r="F13" s="415"/>
    </row>
    <row r="14" spans="1:6">
      <c r="A14" s="342">
        <f t="shared" si="0"/>
        <v>3</v>
      </c>
      <c r="B14" s="357"/>
      <c r="C14" s="357"/>
      <c r="D14" s="357"/>
      <c r="E14" s="358"/>
      <c r="F14" s="347"/>
    </row>
    <row r="15" spans="1:6">
      <c r="A15" s="342">
        <f t="shared" si="0"/>
        <v>4</v>
      </c>
      <c r="B15" s="357"/>
      <c r="C15" s="357"/>
      <c r="D15" s="357"/>
      <c r="E15" s="358"/>
      <c r="F15" s="347"/>
    </row>
    <row r="16" spans="1:6">
      <c r="A16" s="342">
        <f t="shared" si="0"/>
        <v>5</v>
      </c>
      <c r="B16" s="357"/>
      <c r="C16" s="357"/>
      <c r="D16" s="357"/>
      <c r="E16" s="358"/>
      <c r="F16" s="347"/>
    </row>
    <row r="17" spans="1:6">
      <c r="A17" s="342">
        <f t="shared" si="0"/>
        <v>6</v>
      </c>
      <c r="B17" s="357"/>
      <c r="C17" s="357"/>
      <c r="D17" s="357"/>
      <c r="E17" s="358"/>
      <c r="F17" s="347"/>
    </row>
    <row r="18" spans="1:6">
      <c r="A18" s="342">
        <f t="shared" si="0"/>
        <v>7</v>
      </c>
      <c r="B18" s="357"/>
      <c r="C18" s="357"/>
      <c r="D18" s="357"/>
      <c r="E18" s="358"/>
      <c r="F18" s="347"/>
    </row>
    <row r="19" spans="1:6">
      <c r="A19" s="342">
        <f t="shared" si="0"/>
        <v>8</v>
      </c>
      <c r="B19" s="357"/>
      <c r="C19" s="491"/>
      <c r="D19" s="491"/>
      <c r="E19" s="358"/>
      <c r="F19" s="347"/>
    </row>
    <row r="20" spans="1:6">
      <c r="A20" s="342">
        <f t="shared" si="0"/>
        <v>9</v>
      </c>
      <c r="B20" s="357"/>
      <c r="C20" s="357"/>
      <c r="D20" s="357"/>
      <c r="E20" s="358"/>
      <c r="F20" s="347"/>
    </row>
    <row r="21" spans="1:6">
      <c r="A21" s="342">
        <f t="shared" si="0"/>
        <v>10</v>
      </c>
      <c r="B21" s="357"/>
      <c r="C21" s="357"/>
      <c r="D21" s="357"/>
      <c r="E21" s="358"/>
      <c r="F21" s="347"/>
    </row>
    <row r="22" spans="1:6">
      <c r="A22" s="342">
        <f t="shared" si="0"/>
        <v>11</v>
      </c>
      <c r="B22" s="357"/>
      <c r="C22" s="357"/>
      <c r="D22" s="357"/>
      <c r="E22" s="358"/>
      <c r="F22" s="347"/>
    </row>
    <row r="23" spans="1:6">
      <c r="A23" s="342">
        <f t="shared" si="0"/>
        <v>12</v>
      </c>
      <c r="B23" s="357"/>
      <c r="C23" s="357"/>
      <c r="D23" s="357"/>
      <c r="E23" s="358"/>
      <c r="F23" s="347"/>
    </row>
    <row r="24" spans="1:6">
      <c r="A24" s="342">
        <f t="shared" si="0"/>
        <v>13</v>
      </c>
      <c r="B24" s="357"/>
      <c r="C24" s="357"/>
      <c r="D24" s="357"/>
      <c r="E24" s="358"/>
      <c r="F24" s="347"/>
    </row>
    <row r="25" spans="1:6">
      <c r="A25" s="342">
        <f t="shared" si="0"/>
        <v>14</v>
      </c>
      <c r="B25" s="357"/>
      <c r="C25" s="357"/>
      <c r="D25" s="357"/>
      <c r="E25" s="358"/>
      <c r="F25" s="347"/>
    </row>
    <row r="26" spans="1:6">
      <c r="A26" s="342">
        <f t="shared" si="0"/>
        <v>15</v>
      </c>
      <c r="B26" s="357"/>
      <c r="C26" s="357"/>
      <c r="D26" s="357"/>
      <c r="E26" s="358"/>
      <c r="F26" s="347"/>
    </row>
    <row r="27" spans="1:6">
      <c r="A27" s="342">
        <f t="shared" si="0"/>
        <v>16</v>
      </c>
      <c r="B27" s="357"/>
      <c r="C27" s="357"/>
      <c r="D27" s="11"/>
      <c r="E27" s="358"/>
      <c r="F27" s="347"/>
    </row>
    <row r="28" spans="1:6">
      <c r="A28" s="342">
        <f t="shared" si="0"/>
        <v>17</v>
      </c>
      <c r="B28" s="357"/>
      <c r="C28" s="491"/>
      <c r="D28" s="491"/>
      <c r="E28" s="358"/>
      <c r="F28" s="347"/>
    </row>
    <row r="29" spans="1:6">
      <c r="A29" s="342">
        <f t="shared" si="0"/>
        <v>18</v>
      </c>
      <c r="B29" s="357"/>
      <c r="C29" s="357" t="s">
        <v>2702</v>
      </c>
      <c r="D29" s="491"/>
      <c r="E29" s="358">
        <f>SUM(E13:E28)</f>
        <v>0</v>
      </c>
      <c r="F29" s="347">
        <f>SUM(F13:F28)</f>
        <v>0</v>
      </c>
    </row>
    <row r="30" spans="1:6">
      <c r="A30" s="492">
        <f t="shared" si="0"/>
        <v>19</v>
      </c>
      <c r="B30" s="357" t="s">
        <v>2204</v>
      </c>
      <c r="C30" s="357"/>
      <c r="D30" s="491"/>
      <c r="E30" s="882"/>
      <c r="F30" s="912"/>
    </row>
    <row r="31" spans="1:6">
      <c r="A31" s="492">
        <f t="shared" si="0"/>
        <v>20</v>
      </c>
      <c r="B31" s="357"/>
      <c r="C31" s="1021" t="s">
        <v>772</v>
      </c>
      <c r="D31" s="491"/>
      <c r="E31" s="358"/>
      <c r="F31" s="347"/>
    </row>
    <row r="32" spans="1:6">
      <c r="A32" s="492">
        <f t="shared" si="0"/>
        <v>21</v>
      </c>
      <c r="B32" s="357"/>
      <c r="C32" s="357"/>
      <c r="D32" s="491"/>
      <c r="E32" s="358"/>
      <c r="F32" s="347"/>
    </row>
    <row r="33" spans="1:6">
      <c r="A33" s="492">
        <f t="shared" si="0"/>
        <v>22</v>
      </c>
      <c r="B33" s="357"/>
      <c r="C33" s="357"/>
      <c r="D33" s="491"/>
      <c r="E33" s="358"/>
      <c r="F33" s="347"/>
    </row>
    <row r="34" spans="1:6">
      <c r="A34" s="492">
        <f t="shared" si="0"/>
        <v>23</v>
      </c>
      <c r="B34" s="357"/>
      <c r="C34" s="357"/>
      <c r="D34" s="491"/>
      <c r="E34" s="358"/>
      <c r="F34" s="347"/>
    </row>
    <row r="35" spans="1:6">
      <c r="A35" s="492">
        <f t="shared" si="0"/>
        <v>24</v>
      </c>
      <c r="B35" s="357"/>
      <c r="C35" s="357"/>
      <c r="D35" s="491"/>
      <c r="E35" s="358"/>
      <c r="F35" s="347"/>
    </row>
    <row r="36" spans="1:6">
      <c r="A36" s="492">
        <f t="shared" si="0"/>
        <v>25</v>
      </c>
      <c r="B36" s="357"/>
      <c r="C36" s="357"/>
      <c r="D36" s="491"/>
      <c r="E36" s="358"/>
      <c r="F36" s="347"/>
    </row>
    <row r="37" spans="1:6">
      <c r="A37" s="492">
        <f t="shared" si="0"/>
        <v>26</v>
      </c>
      <c r="B37" s="357"/>
      <c r="C37" s="357"/>
      <c r="D37" s="491"/>
      <c r="E37" s="358"/>
      <c r="F37" s="347"/>
    </row>
    <row r="38" spans="1:6">
      <c r="A38" s="492">
        <f t="shared" si="0"/>
        <v>27</v>
      </c>
      <c r="B38" s="357"/>
      <c r="C38" s="357" t="s">
        <v>2703</v>
      </c>
      <c r="D38" s="491"/>
      <c r="E38" s="358">
        <f>SUM(E31:E37)</f>
        <v>0</v>
      </c>
      <c r="F38" s="347">
        <f>SUM(F31:F37)</f>
        <v>0</v>
      </c>
    </row>
    <row r="39" spans="1:6">
      <c r="A39" s="493">
        <f t="shared" si="0"/>
        <v>28</v>
      </c>
      <c r="B39" s="357"/>
      <c r="C39" s="357" t="s">
        <v>898</v>
      </c>
      <c r="D39" s="491"/>
      <c r="E39" s="359">
        <f>E29+E38</f>
        <v>0</v>
      </c>
      <c r="F39" s="415">
        <f>F29+F38</f>
        <v>0</v>
      </c>
    </row>
    <row r="40" spans="1:6">
      <c r="A40" s="494" t="s">
        <v>899</v>
      </c>
      <c r="B40" s="90"/>
      <c r="C40" s="90"/>
      <c r="D40" s="93"/>
      <c r="E40" s="355"/>
      <c r="F40" s="495"/>
    </row>
    <row r="41" spans="1:6">
      <c r="A41" s="494"/>
      <c r="B41" s="60"/>
      <c r="C41" s="60"/>
      <c r="D41" s="11"/>
      <c r="E41" s="353"/>
      <c r="F41" s="368"/>
    </row>
    <row r="42" spans="1:6">
      <c r="A42" s="494"/>
      <c r="B42" s="60"/>
      <c r="C42" s="60"/>
      <c r="D42" s="11"/>
      <c r="E42" s="353"/>
      <c r="F42" s="368"/>
    </row>
    <row r="43" spans="1:6">
      <c r="A43" s="494"/>
      <c r="B43" s="60"/>
      <c r="C43" s="60"/>
      <c r="D43" s="11"/>
      <c r="E43" s="353"/>
      <c r="F43" s="368"/>
    </row>
    <row r="44" spans="1:6">
      <c r="A44" s="494"/>
      <c r="B44" s="60"/>
      <c r="C44" s="60"/>
      <c r="D44" s="11"/>
      <c r="E44" s="353"/>
      <c r="F44" s="368"/>
    </row>
    <row r="45" spans="1:6">
      <c r="A45" s="494"/>
      <c r="B45" s="60"/>
      <c r="C45" s="60"/>
      <c r="D45" s="11"/>
      <c r="E45" s="353"/>
      <c r="F45" s="368"/>
    </row>
    <row r="46" spans="1:6">
      <c r="A46" s="59"/>
      <c r="B46" s="60"/>
      <c r="C46" s="60"/>
      <c r="D46" s="60"/>
      <c r="E46" s="60"/>
      <c r="F46" s="61"/>
    </row>
    <row r="47" spans="1:6">
      <c r="A47" s="59"/>
      <c r="B47" s="60"/>
      <c r="C47" s="60"/>
      <c r="D47" s="60"/>
      <c r="E47" s="60"/>
      <c r="F47" s="61"/>
    </row>
    <row r="48" spans="1:6">
      <c r="A48" s="59"/>
      <c r="B48" s="60"/>
      <c r="C48" s="60"/>
      <c r="D48" s="60"/>
      <c r="E48" s="60"/>
      <c r="F48" s="61"/>
    </row>
    <row r="49" spans="1:6">
      <c r="A49" s="59"/>
      <c r="B49" s="60"/>
      <c r="C49" s="60"/>
      <c r="D49" s="60"/>
      <c r="E49" s="60"/>
      <c r="F49" s="61"/>
    </row>
    <row r="50" spans="1:6">
      <c r="A50" s="59"/>
      <c r="B50" s="60"/>
      <c r="C50" s="60"/>
      <c r="D50" s="60"/>
      <c r="E50" s="60"/>
      <c r="F50" s="61"/>
    </row>
    <row r="51" spans="1:6">
      <c r="A51" s="59"/>
      <c r="B51" s="60"/>
      <c r="C51" s="60"/>
      <c r="D51" s="60"/>
      <c r="E51" s="60"/>
      <c r="F51" s="61"/>
    </row>
    <row r="52" spans="1:6">
      <c r="A52" s="59"/>
      <c r="B52" s="60"/>
      <c r="C52" s="60"/>
      <c r="D52" s="60"/>
      <c r="E52" s="60"/>
      <c r="F52" s="61"/>
    </row>
    <row r="53" spans="1:6">
      <c r="A53" s="59"/>
      <c r="B53" s="60"/>
      <c r="C53" s="60"/>
      <c r="D53" s="60"/>
      <c r="E53" s="60"/>
      <c r="F53" s="61"/>
    </row>
    <row r="54" spans="1:6">
      <c r="A54" s="59"/>
      <c r="B54" s="60"/>
      <c r="C54" s="60"/>
      <c r="D54" s="60"/>
      <c r="E54" s="60"/>
      <c r="F54" s="61"/>
    </row>
    <row r="55" spans="1:6">
      <c r="A55" s="59"/>
      <c r="B55" s="60"/>
      <c r="C55" s="60"/>
      <c r="D55" s="60"/>
      <c r="E55" s="60"/>
      <c r="F55" s="61"/>
    </row>
    <row r="56" spans="1:6">
      <c r="A56" s="59"/>
      <c r="B56" s="60"/>
      <c r="C56" s="60"/>
      <c r="D56" s="60"/>
      <c r="E56" s="60"/>
      <c r="F56" s="61"/>
    </row>
    <row r="57" spans="1:6">
      <c r="A57" s="59"/>
      <c r="B57" s="60"/>
      <c r="C57" s="60"/>
      <c r="D57" s="60"/>
      <c r="E57" s="60"/>
      <c r="F57" s="61"/>
    </row>
    <row r="58" spans="1:6">
      <c r="A58" s="59"/>
      <c r="B58" s="60"/>
      <c r="C58" s="60"/>
      <c r="D58" s="60"/>
      <c r="E58" s="60"/>
      <c r="F58" s="61"/>
    </row>
    <row r="59" spans="1:6" ht="15.75" thickBot="1">
      <c r="A59" s="126"/>
      <c r="B59" s="86"/>
      <c r="C59" s="86"/>
      <c r="D59" s="86"/>
      <c r="E59" s="86"/>
      <c r="F59" s="89"/>
    </row>
    <row r="60" spans="1:6">
      <c r="F60" t="s">
        <v>110</v>
      </c>
    </row>
    <row r="61" spans="1:6">
      <c r="A61" s="90" t="s">
        <v>900</v>
      </c>
      <c r="B61" s="90"/>
      <c r="C61" s="90"/>
      <c r="D61" s="90"/>
      <c r="E61" s="90"/>
      <c r="F61" s="90"/>
    </row>
    <row r="62" spans="1:6">
      <c r="A62" s="60"/>
      <c r="B62" s="60"/>
      <c r="C62" s="60"/>
      <c r="D62" s="60"/>
      <c r="E62" s="60"/>
      <c r="F62" s="60"/>
    </row>
    <row r="63" spans="1:6">
      <c r="A63" s="60"/>
      <c r="B63" s="60"/>
      <c r="C63" s="60"/>
      <c r="D63" s="60"/>
      <c r="E63" s="60"/>
      <c r="F63" s="60"/>
    </row>
    <row r="64" spans="1:6">
      <c r="A64" s="60"/>
      <c r="B64" s="60"/>
      <c r="C64" s="60"/>
      <c r="D64" s="60"/>
      <c r="E64" s="60"/>
      <c r="F64" s="60"/>
    </row>
    <row r="65" spans="1:6">
      <c r="A65" s="60"/>
      <c r="B65" s="60"/>
      <c r="C65" s="60"/>
      <c r="D65" s="60"/>
      <c r="E65" s="60"/>
      <c r="F65" s="60"/>
    </row>
    <row r="66" spans="1:6">
      <c r="A66" s="60"/>
      <c r="B66" s="60"/>
      <c r="C66" s="60"/>
      <c r="D66" s="60"/>
      <c r="E66" s="60"/>
      <c r="F66" s="60"/>
    </row>
    <row r="67" spans="1:6">
      <c r="A67" s="60"/>
      <c r="B67" s="60"/>
      <c r="C67" s="60"/>
      <c r="D67" s="60"/>
      <c r="E67" s="60"/>
      <c r="F67" s="60"/>
    </row>
    <row r="68" spans="1:6" ht="15.75">
      <c r="A68" s="60"/>
      <c r="B68" s="60"/>
      <c r="C68" s="380" t="s">
        <v>901</v>
      </c>
      <c r="D68" s="60"/>
      <c r="E68" s="60"/>
      <c r="F68" s="60"/>
    </row>
    <row r="69" spans="1:6">
      <c r="A69" s="60"/>
      <c r="B69" s="60"/>
      <c r="C69" s="60"/>
      <c r="D69" s="60"/>
      <c r="E69" s="60"/>
      <c r="F69" s="60"/>
    </row>
    <row r="70" spans="1:6" ht="16.5" thickBot="1">
      <c r="A70" s="389"/>
      <c r="B70" s="60"/>
      <c r="C70" s="60"/>
      <c r="D70" s="60"/>
      <c r="E70" s="103"/>
    </row>
    <row r="71" spans="1:6">
      <c r="A71" s="104"/>
      <c r="B71" s="105"/>
      <c r="C71" s="105"/>
      <c r="D71" s="105"/>
      <c r="E71" s="105"/>
      <c r="F71" s="106"/>
    </row>
    <row r="72" spans="1:6">
      <c r="A72" s="59"/>
      <c r="B72" s="90" t="s">
        <v>245</v>
      </c>
      <c r="C72" s="90"/>
      <c r="D72" s="90"/>
      <c r="E72" s="90"/>
      <c r="F72" s="107"/>
    </row>
    <row r="73" spans="1:6">
      <c r="A73" s="71"/>
      <c r="B73" s="72"/>
      <c r="C73" s="72"/>
      <c r="D73" s="72"/>
      <c r="E73" s="72"/>
      <c r="F73" s="74"/>
    </row>
    <row r="74" spans="1:6">
      <c r="A74" s="396"/>
      <c r="B74" s="64"/>
      <c r="C74" s="64"/>
      <c r="D74" s="64"/>
      <c r="E74" s="830" t="s">
        <v>1973</v>
      </c>
      <c r="F74" s="515" t="s">
        <v>1745</v>
      </c>
    </row>
    <row r="75" spans="1:6">
      <c r="A75" s="356" t="s">
        <v>2383</v>
      </c>
      <c r="B75" s="60"/>
      <c r="C75" s="90" t="s">
        <v>1974</v>
      </c>
      <c r="D75" s="90"/>
      <c r="E75" s="549" t="s">
        <v>2699</v>
      </c>
      <c r="F75" s="337" t="s">
        <v>564</v>
      </c>
    </row>
    <row r="76" spans="1:6">
      <c r="A76" s="356" t="s">
        <v>2286</v>
      </c>
      <c r="B76" s="11"/>
      <c r="C76" s="11"/>
      <c r="D76" s="11"/>
      <c r="E76" s="549" t="s">
        <v>2700</v>
      </c>
      <c r="F76" s="337" t="s">
        <v>3512</v>
      </c>
    </row>
    <row r="77" spans="1:6">
      <c r="A77" s="496"/>
      <c r="B77" s="72"/>
      <c r="C77" s="108" t="s">
        <v>3377</v>
      </c>
      <c r="D77" s="108"/>
      <c r="E77" s="550" t="s">
        <v>2701</v>
      </c>
      <c r="F77" s="341" t="s">
        <v>3379</v>
      </c>
    </row>
    <row r="78" spans="1:6">
      <c r="A78" s="59"/>
      <c r="B78" s="119"/>
      <c r="C78" s="374"/>
      <c r="D78" s="60"/>
      <c r="E78" s="439"/>
      <c r="F78" s="366"/>
    </row>
    <row r="79" spans="1:6">
      <c r="A79" s="59"/>
      <c r="B79" s="119"/>
      <c r="C79" s="60"/>
      <c r="D79" s="60"/>
      <c r="E79" s="439"/>
      <c r="F79" s="366"/>
    </row>
    <row r="80" spans="1:6">
      <c r="A80" s="59"/>
      <c r="B80" s="119"/>
      <c r="C80" s="60"/>
      <c r="D80" s="60"/>
      <c r="E80" s="439"/>
      <c r="F80" s="366"/>
    </row>
    <row r="81" spans="1:6">
      <c r="A81" s="59"/>
      <c r="B81" s="119"/>
      <c r="C81" s="60"/>
      <c r="D81" s="60"/>
      <c r="E81" s="439"/>
      <c r="F81" s="366"/>
    </row>
    <row r="82" spans="1:6">
      <c r="A82" s="59"/>
      <c r="B82" s="119"/>
      <c r="C82" s="60"/>
      <c r="D82" s="60"/>
      <c r="E82" s="439"/>
      <c r="F82" s="366"/>
    </row>
    <row r="83" spans="1:6">
      <c r="A83" s="59"/>
      <c r="B83" s="119"/>
      <c r="C83" s="60"/>
      <c r="D83" s="60"/>
      <c r="E83" s="439"/>
      <c r="F83" s="366"/>
    </row>
    <row r="84" spans="1:6">
      <c r="A84" s="59"/>
      <c r="B84" s="119"/>
      <c r="C84" s="60"/>
      <c r="D84" s="60"/>
      <c r="E84" s="439"/>
      <c r="F84" s="366"/>
    </row>
    <row r="85" spans="1:6">
      <c r="A85" s="59"/>
      <c r="B85" s="119"/>
      <c r="C85" s="60"/>
      <c r="D85" s="60"/>
      <c r="E85" s="439"/>
      <c r="F85" s="366"/>
    </row>
    <row r="86" spans="1:6">
      <c r="A86" s="59"/>
      <c r="B86" s="119"/>
      <c r="C86" s="60"/>
      <c r="D86" s="60"/>
      <c r="E86" s="439"/>
      <c r="F86" s="366"/>
    </row>
    <row r="87" spans="1:6">
      <c r="A87" s="59"/>
      <c r="B87" s="119"/>
      <c r="C87" s="60"/>
      <c r="D87" s="60"/>
      <c r="E87" s="439"/>
      <c r="F87" s="366"/>
    </row>
    <row r="88" spans="1:6">
      <c r="A88" s="59"/>
      <c r="B88" s="119"/>
      <c r="C88" s="60"/>
      <c r="D88" s="60"/>
      <c r="E88" s="439"/>
      <c r="F88" s="366"/>
    </row>
    <row r="89" spans="1:6">
      <c r="A89" s="59"/>
      <c r="B89" s="119"/>
      <c r="C89" s="60"/>
      <c r="D89" s="60"/>
      <c r="E89" s="439"/>
      <c r="F89" s="366"/>
    </row>
    <row r="90" spans="1:6">
      <c r="A90" s="59"/>
      <c r="B90" s="119"/>
      <c r="C90" s="60"/>
      <c r="D90" s="60"/>
      <c r="E90" s="439"/>
      <c r="F90" s="366"/>
    </row>
    <row r="91" spans="1:6">
      <c r="A91" s="59"/>
      <c r="B91" s="119"/>
      <c r="C91" s="60"/>
      <c r="D91" s="60"/>
      <c r="E91" s="439"/>
      <c r="F91" s="366"/>
    </row>
    <row r="92" spans="1:6">
      <c r="A92" s="59"/>
      <c r="B92" s="119"/>
      <c r="C92" s="60"/>
      <c r="D92" s="60"/>
      <c r="E92" s="439"/>
      <c r="F92" s="366"/>
    </row>
    <row r="93" spans="1:6">
      <c r="A93" s="59"/>
      <c r="B93" s="119"/>
      <c r="C93" s="60"/>
      <c r="D93" s="60"/>
      <c r="E93" s="439"/>
      <c r="F93" s="366"/>
    </row>
    <row r="94" spans="1:6">
      <c r="A94" s="59"/>
      <c r="B94" s="119"/>
      <c r="C94" s="60"/>
      <c r="D94" s="60"/>
      <c r="E94" s="439"/>
      <c r="F94" s="366"/>
    </row>
    <row r="95" spans="1:6">
      <c r="A95" s="59"/>
      <c r="B95" s="119"/>
      <c r="C95" s="60"/>
      <c r="D95" s="60"/>
      <c r="E95" s="439"/>
      <c r="F95" s="366"/>
    </row>
    <row r="96" spans="1:6">
      <c r="A96" s="59"/>
      <c r="B96" s="119"/>
      <c r="C96" s="60"/>
      <c r="D96" s="60"/>
      <c r="E96" s="439"/>
      <c r="F96" s="366"/>
    </row>
    <row r="97" spans="1:6">
      <c r="A97" s="59"/>
      <c r="B97" s="119"/>
      <c r="C97" s="60"/>
      <c r="D97" s="60"/>
      <c r="E97" s="439"/>
      <c r="F97" s="366"/>
    </row>
    <row r="98" spans="1:6">
      <c r="A98" s="59"/>
      <c r="B98" s="119"/>
      <c r="C98" s="60"/>
      <c r="D98" s="60"/>
      <c r="E98" s="439"/>
      <c r="F98" s="366"/>
    </row>
    <row r="99" spans="1:6">
      <c r="A99" s="59"/>
      <c r="B99" s="119"/>
      <c r="C99" s="60"/>
      <c r="D99" s="60"/>
      <c r="E99" s="439"/>
      <c r="F99" s="366"/>
    </row>
    <row r="100" spans="1:6">
      <c r="A100" s="59"/>
      <c r="B100" s="119"/>
      <c r="C100" s="60"/>
      <c r="D100" s="60"/>
      <c r="E100" s="439"/>
      <c r="F100" s="366"/>
    </row>
    <row r="101" spans="1:6">
      <c r="A101" s="59"/>
      <c r="B101" s="119"/>
      <c r="C101" s="60"/>
      <c r="D101" s="60"/>
      <c r="E101" s="439"/>
      <c r="F101" s="366"/>
    </row>
    <row r="102" spans="1:6">
      <c r="A102" s="59"/>
      <c r="B102" s="119"/>
      <c r="C102" s="60"/>
      <c r="D102" s="60"/>
      <c r="E102" s="439"/>
      <c r="F102" s="366"/>
    </row>
    <row r="103" spans="1:6">
      <c r="A103" s="59"/>
      <c r="B103" s="119"/>
      <c r="C103" s="60"/>
      <c r="D103" s="60"/>
      <c r="E103" s="439"/>
      <c r="F103" s="366"/>
    </row>
    <row r="104" spans="1:6">
      <c r="A104" s="59"/>
      <c r="B104" s="119"/>
      <c r="C104" s="60"/>
      <c r="D104" s="60"/>
      <c r="E104" s="439"/>
      <c r="F104" s="366"/>
    </row>
    <row r="105" spans="1:6">
      <c r="A105" s="59"/>
      <c r="B105" s="119"/>
      <c r="C105" s="60"/>
      <c r="D105" s="60"/>
      <c r="E105" s="439"/>
      <c r="F105" s="366"/>
    </row>
    <row r="106" spans="1:6">
      <c r="A106" s="59"/>
      <c r="B106" s="119"/>
      <c r="C106" s="60"/>
      <c r="D106" s="60"/>
      <c r="E106" s="439"/>
      <c r="F106" s="366"/>
    </row>
    <row r="107" spans="1:6">
      <c r="A107" s="59"/>
      <c r="B107" s="119"/>
      <c r="C107" s="60"/>
      <c r="D107" s="60"/>
      <c r="E107" s="439"/>
      <c r="F107" s="366"/>
    </row>
    <row r="108" spans="1:6">
      <c r="A108" s="59"/>
      <c r="B108" s="119"/>
      <c r="C108" s="60"/>
      <c r="D108" s="60"/>
      <c r="E108" s="439"/>
      <c r="F108" s="366"/>
    </row>
    <row r="109" spans="1:6">
      <c r="A109" s="59"/>
      <c r="B109" s="119"/>
      <c r="C109" s="60"/>
      <c r="D109" s="60"/>
      <c r="E109" s="439"/>
      <c r="F109" s="366"/>
    </row>
    <row r="110" spans="1:6">
      <c r="A110" s="59"/>
      <c r="B110" s="119"/>
      <c r="C110" s="60"/>
      <c r="D110" s="60"/>
      <c r="E110" s="439"/>
      <c r="F110" s="366"/>
    </row>
    <row r="111" spans="1:6">
      <c r="A111" s="59"/>
      <c r="B111" s="119"/>
      <c r="C111" s="60"/>
      <c r="D111" s="60"/>
      <c r="E111" s="439"/>
      <c r="F111" s="366"/>
    </row>
    <row r="112" spans="1:6">
      <c r="A112" s="59"/>
      <c r="B112" s="119"/>
      <c r="C112" s="60"/>
      <c r="D112" s="60"/>
      <c r="E112" s="439"/>
      <c r="F112" s="366"/>
    </row>
    <row r="113" spans="1:6">
      <c r="A113" s="59"/>
      <c r="B113" s="119"/>
      <c r="C113" s="60"/>
      <c r="D113" s="60"/>
      <c r="E113" s="439"/>
      <c r="F113" s="366"/>
    </row>
    <row r="114" spans="1:6">
      <c r="A114" s="59"/>
      <c r="B114" s="119"/>
      <c r="C114" s="60"/>
      <c r="D114" s="60"/>
      <c r="E114" s="439"/>
      <c r="F114" s="366"/>
    </row>
    <row r="115" spans="1:6">
      <c r="A115" s="59"/>
      <c r="B115" s="119"/>
      <c r="C115" s="60"/>
      <c r="D115" s="60"/>
      <c r="E115" s="439"/>
      <c r="F115" s="366"/>
    </row>
    <row r="116" spans="1:6" ht="15.75">
      <c r="A116" s="59"/>
      <c r="B116" s="119"/>
      <c r="C116" s="389"/>
      <c r="D116" s="60"/>
      <c r="E116" s="439"/>
      <c r="F116" s="366"/>
    </row>
    <row r="117" spans="1:6">
      <c r="A117" s="59"/>
      <c r="B117" s="119"/>
      <c r="C117" s="60"/>
      <c r="D117" s="60"/>
      <c r="E117" s="439"/>
      <c r="F117" s="366"/>
    </row>
    <row r="118" spans="1:6">
      <c r="A118" s="59"/>
      <c r="B118" s="119"/>
      <c r="C118" s="60"/>
      <c r="D118" s="60"/>
      <c r="E118" s="439"/>
      <c r="F118" s="366"/>
    </row>
    <row r="119" spans="1:6">
      <c r="A119" s="59"/>
      <c r="B119" s="119"/>
      <c r="C119" s="60"/>
      <c r="D119" s="60"/>
      <c r="E119" s="439"/>
      <c r="F119" s="366"/>
    </row>
    <row r="120" spans="1:6">
      <c r="A120" s="59"/>
      <c r="B120" s="119"/>
      <c r="C120" s="60"/>
      <c r="D120" s="60"/>
      <c r="E120" s="439"/>
      <c r="F120" s="366"/>
    </row>
    <row r="121" spans="1:6">
      <c r="A121" s="59"/>
      <c r="B121" s="119"/>
      <c r="C121" s="60"/>
      <c r="D121" s="60"/>
      <c r="E121" s="439"/>
      <c r="F121" s="366"/>
    </row>
    <row r="122" spans="1:6">
      <c r="A122" s="59"/>
      <c r="B122" s="119"/>
      <c r="C122" s="60"/>
      <c r="D122" s="60"/>
      <c r="E122" s="439"/>
      <c r="F122" s="366"/>
    </row>
    <row r="123" spans="1:6">
      <c r="A123" s="59"/>
      <c r="B123" s="119"/>
      <c r="C123" s="60"/>
      <c r="D123" s="60"/>
      <c r="E123" s="439"/>
      <c r="F123" s="366"/>
    </row>
    <row r="124" spans="1:6">
      <c r="A124" s="59"/>
      <c r="B124" s="119"/>
      <c r="C124" s="60"/>
      <c r="D124" s="60"/>
      <c r="E124" s="439"/>
      <c r="F124" s="366"/>
    </row>
    <row r="125" spans="1:6">
      <c r="A125" s="59"/>
      <c r="B125" s="119"/>
      <c r="C125" s="60"/>
      <c r="D125" s="60"/>
      <c r="E125" s="439"/>
      <c r="F125" s="366"/>
    </row>
    <row r="126" spans="1:6">
      <c r="A126" s="59"/>
      <c r="B126" s="119"/>
      <c r="C126" s="60"/>
      <c r="D126" s="60"/>
      <c r="E126" s="439"/>
      <c r="F126" s="366"/>
    </row>
    <row r="127" spans="1:6" ht="15.75" thickBot="1">
      <c r="A127" s="126"/>
      <c r="B127" s="485"/>
      <c r="C127" s="86"/>
      <c r="D127" s="86"/>
      <c r="E127" s="497"/>
      <c r="F127" s="498"/>
    </row>
    <row r="128" spans="1:6">
      <c r="A128" s="60"/>
      <c r="B128" s="60"/>
      <c r="C128" s="60"/>
      <c r="D128" s="60"/>
      <c r="E128" s="60"/>
      <c r="F128" s="60"/>
    </row>
    <row r="129" spans="1:6">
      <c r="A129" s="90" t="s">
        <v>902</v>
      </c>
      <c r="B129" s="90"/>
      <c r="C129" s="90"/>
      <c r="D129" s="90"/>
      <c r="E129" s="90"/>
      <c r="F129" s="90"/>
    </row>
  </sheetData>
  <customSheetViews>
    <customSheetView guid="{60A1409A-66AA-463E-93B8-ECD35AF44482}" scale="87" colorId="22">
      <selection activeCell="E21" sqref="E21"/>
      <rowBreaks count="1" manualBreakCount="1">
        <brk id="61" max="16383" man="1"/>
      </rowBreaks>
      <pageMargins left="0.4" right="0.4" top="0.3" bottom="0.3" header="0" footer="0"/>
      <printOptions horizontalCentered="1" verticalCentered="1"/>
      <pageSetup scale="75" orientation="portrait" r:id="rId1"/>
      <headerFooter alignWithMargins="0"/>
    </customSheetView>
    <customSheetView guid="{DF531E20-5321-459E-ADC3-AB7A1AE91EEB}" scale="87" colorId="22" showPageBreaks="1" printArea="1">
      <selection activeCell="E21" sqref="E21"/>
      <rowBreaks count="1" manualBreakCount="1">
        <brk id="61" max="16383" man="1"/>
      </rowBreaks>
      <pageMargins left="0.4" right="0.4" top="0.3" bottom="0.3" header="0" footer="0"/>
      <printOptions horizontalCentered="1" verticalCentered="1"/>
      <pageSetup scale="75" orientation="portrait" r:id="rId2"/>
      <headerFooter alignWithMargins="0"/>
    </customSheetView>
    <customSheetView guid="{D9BAA3C6-1D9B-487C-B947-51E67F089DA8}" scale="87" colorId="22">
      <selection activeCell="D25" sqref="D25"/>
      <rowBreaks count="1" manualBreakCount="1">
        <brk id="61" max="16383" man="1"/>
      </rowBreaks>
      <pageMargins left="0.4" right="0.4" top="0.3" bottom="0.3" header="0" footer="0"/>
      <printOptions horizontalCentered="1" verticalCentered="1"/>
      <pageSetup scale="75" orientation="portrait" r:id="rId3"/>
      <headerFooter alignWithMargins="0"/>
    </customSheetView>
    <customSheetView guid="{FE043F0F-666D-484B-8A7C-7EC2529158CA}" scale="87" colorId="22" showPageBreaks="1" printArea="1">
      <selection activeCell="D25" sqref="D25"/>
      <rowBreaks count="1" manualBreakCount="1">
        <brk id="61" max="16383" man="1"/>
      </rowBreaks>
      <pageMargins left="0.4" right="0.4" top="0.3" bottom="0.3" header="0" footer="0"/>
      <printOptions horizontalCentered="1" verticalCentered="1"/>
      <pageSetup scale="75" orientation="portrait" r:id="rId4"/>
      <headerFooter alignWithMargins="0"/>
    </customSheetView>
  </customSheetViews>
  <phoneticPr fontId="0" type="noConversion"/>
  <printOptions horizontalCentered="1" verticalCentered="1"/>
  <pageMargins left="0.4" right="0.4" top="0.3" bottom="0.3" header="0" footer="0"/>
  <pageSetup scale="75" orientation="portrait" r:id="rId5"/>
  <headerFooter alignWithMargins="0"/>
  <rowBreaks count="1" manualBreakCount="1">
    <brk id="61" max="16383" man="1"/>
  </rowBreaks>
  <customProperties>
    <customPr name="_pios_id" r:id="rId6"/>
  </customProperties>
</worksheet>
</file>

<file path=xl/worksheets/sheet33.xml><?xml version="1.0" encoding="utf-8"?>
<worksheet xmlns="http://schemas.openxmlformats.org/spreadsheetml/2006/main" xmlns:r="http://schemas.openxmlformats.org/officeDocument/2006/relationships">
  <sheetPr transitionEvaluation="1" codeName="Sheet32"/>
  <dimension ref="A1:N415"/>
  <sheetViews>
    <sheetView defaultGridColor="0" colorId="22" zoomScale="75" zoomScaleNormal="87" workbookViewId="0">
      <selection activeCell="B1" sqref="B1"/>
    </sheetView>
  </sheetViews>
  <sheetFormatPr defaultColWidth="9.77734375" defaultRowHeight="15"/>
  <cols>
    <col min="1" max="1" width="5.77734375" style="1068" customWidth="1"/>
    <col min="2" max="2" width="48.77734375" style="1068" customWidth="1"/>
    <col min="3" max="3" width="19.77734375" style="1068" customWidth="1"/>
    <col min="4" max="4" width="21.44140625" style="1068" customWidth="1"/>
    <col min="5" max="5" width="25" style="1068" customWidth="1"/>
    <col min="6" max="6" width="2.77734375" style="1068" customWidth="1"/>
    <col min="7" max="7" width="17.77734375" style="1068" customWidth="1"/>
    <col min="8" max="8" width="19.77734375" style="1068" customWidth="1"/>
    <col min="9" max="9" width="18.77734375" style="1068" customWidth="1"/>
    <col min="10" max="10" width="19.77734375" style="1068" customWidth="1"/>
    <col min="11" max="11" width="15.77734375" style="1068" customWidth="1"/>
    <col min="12" max="12" width="19.88671875" style="1068" customWidth="1"/>
    <col min="13" max="13" width="5.77734375" style="1068" customWidth="1"/>
    <col min="14" max="16384" width="9.77734375" style="1068"/>
  </cols>
  <sheetData>
    <row r="1" spans="1:14" ht="15.75" thickBot="1">
      <c r="A1" s="1067" t="str">
        <f>'Data sheet'!A53</f>
        <v>Annual Report of New York American Water Company, Inc.  (f/k/a Aqua New York of Sea Cliff)                                          Year Ended  December 31, 2013</v>
      </c>
      <c r="B1" s="1067"/>
      <c r="C1" s="1067"/>
      <c r="D1" s="1067"/>
      <c r="E1" s="1067"/>
      <c r="F1" s="1067" t="str">
        <f>'Data sheet'!A53</f>
        <v>Annual Report of New York American Water Company, Inc.  (f/k/a Aqua New York of Sea Cliff)                                          Year Ended  December 31, 2013</v>
      </c>
      <c r="G1" s="1067"/>
      <c r="H1" s="1067"/>
      <c r="I1" s="1067"/>
      <c r="J1" s="1067"/>
      <c r="K1" s="1067"/>
      <c r="L1" s="1067"/>
      <c r="M1" s="1067"/>
      <c r="N1" s="1067"/>
    </row>
    <row r="2" spans="1:14">
      <c r="A2" s="1045"/>
      <c r="B2" s="1046"/>
      <c r="C2" s="1046"/>
      <c r="D2" s="1046"/>
      <c r="E2" s="1047"/>
      <c r="F2" s="1045"/>
      <c r="G2" s="1046"/>
      <c r="H2" s="1046"/>
      <c r="I2" s="1046"/>
      <c r="J2" s="1046"/>
      <c r="K2" s="1046"/>
      <c r="L2" s="1046"/>
      <c r="M2" s="1047"/>
      <c r="N2" s="1067"/>
    </row>
    <row r="3" spans="1:14" ht="15.75">
      <c r="A3" s="1373"/>
      <c r="B3" s="1248" t="s">
        <v>903</v>
      </c>
      <c r="C3" s="1049"/>
      <c r="D3" s="1049"/>
      <c r="E3" s="1050"/>
      <c r="F3" s="1061"/>
      <c r="G3" s="1248" t="s">
        <v>904</v>
      </c>
      <c r="H3" s="1049"/>
      <c r="I3" s="1049"/>
      <c r="J3" s="1049"/>
      <c r="K3" s="1049"/>
      <c r="L3" s="1049"/>
      <c r="M3" s="1050"/>
      <c r="N3" s="1067"/>
    </row>
    <row r="4" spans="1:14">
      <c r="A4" s="1301"/>
      <c r="B4" s="1302"/>
      <c r="C4" s="1302"/>
      <c r="D4" s="1302"/>
      <c r="E4" s="1053"/>
      <c r="F4" s="1301"/>
      <c r="G4" s="1302"/>
      <c r="H4" s="1302"/>
      <c r="I4" s="1302"/>
      <c r="J4" s="1302"/>
      <c r="K4" s="1302"/>
      <c r="L4" s="1302"/>
      <c r="M4" s="1053"/>
      <c r="N4" s="1067"/>
    </row>
    <row r="5" spans="1:14">
      <c r="A5" s="1374" t="s">
        <v>905</v>
      </c>
      <c r="B5" s="1375"/>
      <c r="C5" s="1375"/>
      <c r="D5" s="1375"/>
      <c r="E5" s="1376"/>
      <c r="F5" s="1061"/>
      <c r="G5" s="1377" t="s">
        <v>1642</v>
      </c>
      <c r="H5" s="1375"/>
      <c r="I5" s="1375"/>
      <c r="J5" s="1375"/>
      <c r="K5" s="1375"/>
      <c r="L5" s="1375"/>
      <c r="M5" s="1376"/>
      <c r="N5" s="1067"/>
    </row>
    <row r="6" spans="1:14">
      <c r="A6" s="1374" t="s">
        <v>2777</v>
      </c>
      <c r="B6" s="1375"/>
      <c r="C6" s="1375"/>
      <c r="D6" s="1375"/>
      <c r="E6" s="1376"/>
      <c r="F6" s="1061"/>
      <c r="G6" s="1377" t="s">
        <v>2778</v>
      </c>
      <c r="H6" s="1375"/>
      <c r="I6" s="1375"/>
      <c r="J6" s="1375"/>
      <c r="K6" s="1375"/>
      <c r="L6" s="1375"/>
      <c r="M6" s="1376"/>
      <c r="N6" s="1067"/>
    </row>
    <row r="7" spans="1:14">
      <c r="A7" s="1374" t="s">
        <v>3664</v>
      </c>
      <c r="B7" s="1375"/>
      <c r="C7" s="1375"/>
      <c r="D7" s="1375"/>
      <c r="E7" s="1376"/>
      <c r="F7" s="1061"/>
      <c r="G7" s="1377" t="s">
        <v>514</v>
      </c>
      <c r="H7" s="1375"/>
      <c r="I7" s="1375"/>
      <c r="J7" s="1375"/>
      <c r="K7" s="1375"/>
      <c r="L7" s="1375"/>
      <c r="M7" s="1376"/>
      <c r="N7" s="1067"/>
    </row>
    <row r="8" spans="1:14">
      <c r="A8" s="1374" t="s">
        <v>3865</v>
      </c>
      <c r="B8" s="1375"/>
      <c r="C8" s="1375"/>
      <c r="D8" s="1375"/>
      <c r="E8" s="1376"/>
      <c r="F8" s="1061"/>
      <c r="G8" s="1377" t="s">
        <v>3866</v>
      </c>
      <c r="H8" s="1375"/>
      <c r="I8" s="1375"/>
      <c r="J8" s="1375"/>
      <c r="K8" s="1375"/>
      <c r="L8" s="1375"/>
      <c r="M8" s="1376"/>
      <c r="N8" s="1067"/>
    </row>
    <row r="9" spans="1:14">
      <c r="A9" s="1374" t="s">
        <v>3867</v>
      </c>
      <c r="B9" s="1375"/>
      <c r="C9" s="1375"/>
      <c r="D9" s="1375"/>
      <c r="E9" s="1376"/>
      <c r="F9" s="1061"/>
      <c r="G9" s="1377" t="s">
        <v>3868</v>
      </c>
      <c r="H9" s="1375"/>
      <c r="I9" s="1375"/>
      <c r="J9" s="1375"/>
      <c r="K9" s="1375"/>
      <c r="L9" s="1375"/>
      <c r="M9" s="1376"/>
      <c r="N9" s="1067"/>
    </row>
    <row r="10" spans="1:14">
      <c r="A10" s="1374" t="s">
        <v>1219</v>
      </c>
      <c r="B10" s="1375"/>
      <c r="C10" s="1375"/>
      <c r="D10" s="1375"/>
      <c r="E10" s="1376"/>
      <c r="F10" s="1061"/>
      <c r="G10" s="1378"/>
      <c r="H10" s="1056"/>
      <c r="I10" s="1056"/>
      <c r="J10" s="1056"/>
      <c r="K10" s="1056"/>
      <c r="L10" s="1056"/>
      <c r="M10" s="1317"/>
      <c r="N10" s="1067"/>
    </row>
    <row r="11" spans="1:14">
      <c r="A11" s="1374" t="s">
        <v>1220</v>
      </c>
      <c r="B11" s="1375"/>
      <c r="C11" s="1375"/>
      <c r="D11" s="1375"/>
      <c r="E11" s="1376"/>
      <c r="F11" s="1061"/>
      <c r="G11" s="1056"/>
      <c r="H11" s="1056"/>
      <c r="I11" s="1056"/>
      <c r="J11" s="1056"/>
      <c r="K11" s="1056"/>
      <c r="L11" s="1056"/>
      <c r="M11" s="1317"/>
      <c r="N11" s="1067"/>
    </row>
    <row r="12" spans="1:14">
      <c r="A12" s="1301"/>
      <c r="B12" s="1302"/>
      <c r="C12" s="1302"/>
      <c r="D12" s="1302"/>
      <c r="E12" s="1053"/>
      <c r="F12" s="1301"/>
      <c r="G12" s="1302"/>
      <c r="H12" s="1302"/>
      <c r="I12" s="1302"/>
      <c r="J12" s="1302"/>
      <c r="K12" s="1302"/>
      <c r="L12" s="1302"/>
      <c r="M12" s="1053"/>
      <c r="N12" s="1067"/>
    </row>
    <row r="13" spans="1:14">
      <c r="A13" s="1379"/>
      <c r="B13" s="1066"/>
      <c r="C13" s="1380" t="s">
        <v>1221</v>
      </c>
      <c r="D13" s="1062" t="s">
        <v>1222</v>
      </c>
      <c r="E13" s="1381" t="s">
        <v>1223</v>
      </c>
      <c r="F13" s="2751" t="s">
        <v>1645</v>
      </c>
      <c r="G13" s="2752"/>
      <c r="H13" s="2753"/>
      <c r="I13" s="1066"/>
      <c r="J13" s="1056" t="s">
        <v>1646</v>
      </c>
      <c r="K13" s="1056"/>
      <c r="L13" s="1056"/>
      <c r="M13" s="1057"/>
      <c r="N13" s="1067"/>
    </row>
    <row r="14" spans="1:14">
      <c r="A14" s="1379"/>
      <c r="B14" s="1384" t="s">
        <v>1647</v>
      </c>
      <c r="C14" s="1062" t="s">
        <v>1648</v>
      </c>
      <c r="D14" s="1062" t="s">
        <v>1649</v>
      </c>
      <c r="E14" s="1381" t="s">
        <v>1650</v>
      </c>
      <c r="F14" s="2754" t="s">
        <v>1651</v>
      </c>
      <c r="G14" s="2755"/>
      <c r="H14" s="2756"/>
      <c r="I14" s="1385"/>
      <c r="J14" s="1302"/>
      <c r="K14" s="1302"/>
      <c r="L14" s="1302"/>
      <c r="M14" s="1057"/>
      <c r="N14" s="1067"/>
    </row>
    <row r="15" spans="1:14">
      <c r="A15" s="1379"/>
      <c r="B15" s="1384" t="s">
        <v>1652</v>
      </c>
      <c r="C15" s="1062" t="s">
        <v>1653</v>
      </c>
      <c r="D15" s="1062" t="s">
        <v>1654</v>
      </c>
      <c r="E15" s="1381" t="s">
        <v>3917</v>
      </c>
      <c r="F15" s="2754" t="s">
        <v>1655</v>
      </c>
      <c r="G15" s="2755"/>
      <c r="H15" s="2756"/>
      <c r="I15" s="1066" t="s">
        <v>2696</v>
      </c>
      <c r="J15" s="1056"/>
      <c r="K15" s="1066" t="s">
        <v>2910</v>
      </c>
      <c r="L15" s="1056"/>
      <c r="M15" s="1057"/>
      <c r="N15" s="1067"/>
    </row>
    <row r="16" spans="1:14">
      <c r="A16" s="1379"/>
      <c r="B16" s="1066"/>
      <c r="C16" s="1062" t="s">
        <v>2911</v>
      </c>
      <c r="D16" s="1062" t="s">
        <v>2912</v>
      </c>
      <c r="E16" s="1317"/>
      <c r="F16" s="2754" t="s">
        <v>2913</v>
      </c>
      <c r="G16" s="2755"/>
      <c r="H16" s="2756"/>
      <c r="I16" s="1066" t="s">
        <v>2914</v>
      </c>
      <c r="J16" s="1056"/>
      <c r="K16" s="1066" t="s">
        <v>2915</v>
      </c>
      <c r="L16" s="1056"/>
      <c r="M16" s="1057"/>
      <c r="N16" s="1067"/>
    </row>
    <row r="17" spans="1:14">
      <c r="A17" s="1379"/>
      <c r="B17" s="1066"/>
      <c r="C17" s="1064"/>
      <c r="D17" s="1064"/>
      <c r="E17" s="1317"/>
      <c r="F17" s="1301"/>
      <c r="G17" s="1302"/>
      <c r="H17" s="1056"/>
      <c r="I17" s="1385"/>
      <c r="J17" s="1302"/>
      <c r="K17" s="1385"/>
      <c r="L17" s="1302"/>
      <c r="M17" s="1386"/>
      <c r="N17" s="1067"/>
    </row>
    <row r="18" spans="1:14">
      <c r="A18" s="1379" t="s">
        <v>2263</v>
      </c>
      <c r="B18" s="1066"/>
      <c r="C18" s="1064"/>
      <c r="D18" s="1064"/>
      <c r="E18" s="1317"/>
      <c r="F18" s="1387"/>
      <c r="G18" s="1383" t="s">
        <v>3856</v>
      </c>
      <c r="H18" s="1388" t="s">
        <v>863</v>
      </c>
      <c r="I18" s="1384" t="s">
        <v>3856</v>
      </c>
      <c r="J18" s="1384" t="s">
        <v>3857</v>
      </c>
      <c r="K18" s="1384" t="s">
        <v>3856</v>
      </c>
      <c r="L18" s="1384" t="s">
        <v>863</v>
      </c>
      <c r="M18" s="1063" t="s">
        <v>2263</v>
      </c>
      <c r="N18" s="1067"/>
    </row>
    <row r="19" spans="1:14">
      <c r="A19" s="1307" t="s">
        <v>2286</v>
      </c>
      <c r="B19" s="1389" t="s">
        <v>3377</v>
      </c>
      <c r="C19" s="1390" t="s">
        <v>3378</v>
      </c>
      <c r="D19" s="1390" t="s">
        <v>3379</v>
      </c>
      <c r="E19" s="1391" t="s">
        <v>3380</v>
      </c>
      <c r="F19" s="1301"/>
      <c r="G19" s="1392" t="s">
        <v>189</v>
      </c>
      <c r="H19" s="1393" t="s">
        <v>190</v>
      </c>
      <c r="I19" s="1393" t="s">
        <v>191</v>
      </c>
      <c r="J19" s="1393" t="s">
        <v>192</v>
      </c>
      <c r="K19" s="1393" t="s">
        <v>193</v>
      </c>
      <c r="L19" s="1393" t="s">
        <v>3679</v>
      </c>
      <c r="M19" s="1060" t="s">
        <v>2286</v>
      </c>
      <c r="N19" s="1067"/>
    </row>
    <row r="20" spans="1:14">
      <c r="A20" s="1379">
        <v>1</v>
      </c>
      <c r="B20" s="1394" t="s">
        <v>2598</v>
      </c>
      <c r="C20" s="1603"/>
      <c r="D20" s="1603"/>
      <c r="E20" s="1603"/>
      <c r="F20" s="1604"/>
      <c r="G20" s="1610"/>
      <c r="H20" s="1603"/>
      <c r="I20" s="1603"/>
      <c r="J20" s="1603"/>
      <c r="K20" s="1603"/>
      <c r="L20" s="1603"/>
      <c r="M20" s="1396">
        <v>1</v>
      </c>
      <c r="N20" s="1067"/>
    </row>
    <row r="21" spans="1:14">
      <c r="A21" s="1379">
        <v>2</v>
      </c>
      <c r="B21" s="1066"/>
      <c r="C21" s="1368"/>
      <c r="D21" s="1397"/>
      <c r="E21" s="1398"/>
      <c r="F21" s="1395"/>
      <c r="G21" s="1042"/>
      <c r="H21" s="1366"/>
      <c r="I21" s="1368"/>
      <c r="J21" s="1366"/>
      <c r="K21" s="1368"/>
      <c r="L21" s="1366"/>
      <c r="M21" s="1396">
        <v>2</v>
      </c>
      <c r="N21" s="1067"/>
    </row>
    <row r="22" spans="1:14">
      <c r="A22" s="1379">
        <v>3</v>
      </c>
      <c r="B22" s="119" t="s">
        <v>27</v>
      </c>
      <c r="C22" s="1368">
        <v>0</v>
      </c>
      <c r="D22" s="1399">
        <v>0</v>
      </c>
      <c r="E22" s="1400">
        <v>0</v>
      </c>
      <c r="F22" s="1395"/>
      <c r="G22" s="1042">
        <v>0</v>
      </c>
      <c r="H22" s="1366">
        <f>G22*E22</f>
        <v>0</v>
      </c>
      <c r="I22" s="1368"/>
      <c r="J22" s="1368"/>
      <c r="K22" s="1368"/>
      <c r="L22" s="1368"/>
      <c r="M22" s="1396">
        <v>3</v>
      </c>
      <c r="N22" s="1067"/>
    </row>
    <row r="23" spans="1:14">
      <c r="A23" s="1379">
        <v>4</v>
      </c>
      <c r="B23" s="119"/>
      <c r="C23" s="1368"/>
      <c r="D23" s="1399"/>
      <c r="E23" s="1124"/>
      <c r="F23" s="1395"/>
      <c r="G23" s="1042"/>
      <c r="H23" s="1368"/>
      <c r="I23" s="1368"/>
      <c r="J23" s="1368"/>
      <c r="K23" s="1368"/>
      <c r="L23" s="1368"/>
      <c r="M23" s="1396">
        <v>4</v>
      </c>
      <c r="N23" s="1067"/>
    </row>
    <row r="24" spans="1:14">
      <c r="A24" s="1379">
        <v>5</v>
      </c>
      <c r="B24" s="1066"/>
      <c r="C24" s="1368"/>
      <c r="D24" s="1399"/>
      <c r="E24" s="1124"/>
      <c r="F24" s="1395"/>
      <c r="G24" s="1042"/>
      <c r="H24" s="1368"/>
      <c r="I24" s="1368"/>
      <c r="J24" s="1368"/>
      <c r="K24" s="1368"/>
      <c r="L24" s="1368"/>
      <c r="M24" s="1396">
        <v>5</v>
      </c>
      <c r="N24" s="1067"/>
    </row>
    <row r="25" spans="1:14">
      <c r="A25" s="1379">
        <v>6</v>
      </c>
      <c r="B25" s="1066"/>
      <c r="C25" s="1368"/>
      <c r="D25" s="1399"/>
      <c r="E25" s="1124"/>
      <c r="F25" s="1395"/>
      <c r="G25" s="1042"/>
      <c r="H25" s="1368"/>
      <c r="I25" s="1368"/>
      <c r="J25" s="1368"/>
      <c r="K25" s="1368"/>
      <c r="L25" s="1368"/>
      <c r="M25" s="1396">
        <v>6</v>
      </c>
      <c r="N25" s="1067"/>
    </row>
    <row r="26" spans="1:14">
      <c r="A26" s="1379">
        <v>7</v>
      </c>
      <c r="B26" s="1066"/>
      <c r="C26" s="1368"/>
      <c r="D26" s="1399"/>
      <c r="E26" s="1124"/>
      <c r="F26" s="1395"/>
      <c r="G26" s="1042"/>
      <c r="H26" s="1368"/>
      <c r="I26" s="1368"/>
      <c r="J26" s="1368"/>
      <c r="K26" s="1368"/>
      <c r="L26" s="1368"/>
      <c r="M26" s="1396">
        <v>7</v>
      </c>
      <c r="N26" s="1067"/>
    </row>
    <row r="27" spans="1:14">
      <c r="A27" s="1379">
        <v>8</v>
      </c>
      <c r="B27" s="1066"/>
      <c r="C27" s="1368"/>
      <c r="D27" s="1399"/>
      <c r="E27" s="1124"/>
      <c r="F27" s="1395"/>
      <c r="G27" s="1042"/>
      <c r="H27" s="1368"/>
      <c r="I27" s="1368"/>
      <c r="J27" s="1368"/>
      <c r="K27" s="1368"/>
      <c r="L27" s="1368"/>
      <c r="M27" s="1396">
        <v>8</v>
      </c>
      <c r="N27" s="1067"/>
    </row>
    <row r="28" spans="1:14">
      <c r="A28" s="1379">
        <v>9</v>
      </c>
      <c r="B28" s="1066"/>
      <c r="C28" s="1368"/>
      <c r="D28" s="1399"/>
      <c r="E28" s="1124"/>
      <c r="F28" s="1395"/>
      <c r="G28" s="1042"/>
      <c r="H28" s="1368"/>
      <c r="I28" s="1368"/>
      <c r="J28" s="1368"/>
      <c r="K28" s="1368"/>
      <c r="L28" s="1368"/>
      <c r="M28" s="1396">
        <v>9</v>
      </c>
      <c r="N28" s="1067"/>
    </row>
    <row r="29" spans="1:14">
      <c r="A29" s="1379">
        <v>10</v>
      </c>
      <c r="B29" s="1066"/>
      <c r="C29" s="1368"/>
      <c r="D29" s="1399"/>
      <c r="E29" s="1124"/>
      <c r="F29" s="1395"/>
      <c r="G29" s="1042"/>
      <c r="H29" s="1368"/>
      <c r="I29" s="1368"/>
      <c r="J29" s="1368"/>
      <c r="K29" s="1368"/>
      <c r="L29" s="1368"/>
      <c r="M29" s="1396">
        <v>10</v>
      </c>
      <c r="N29" s="1067"/>
    </row>
    <row r="30" spans="1:14">
      <c r="A30" s="1379">
        <v>11</v>
      </c>
      <c r="B30" s="1066"/>
      <c r="C30" s="1368"/>
      <c r="D30" s="1399"/>
      <c r="E30" s="1124"/>
      <c r="F30" s="1395"/>
      <c r="G30" s="1042"/>
      <c r="H30" s="1368"/>
      <c r="I30" s="1368"/>
      <c r="J30" s="1368"/>
      <c r="K30" s="1368"/>
      <c r="L30" s="1368"/>
      <c r="M30" s="1396">
        <v>11</v>
      </c>
      <c r="N30" s="1067"/>
    </row>
    <row r="31" spans="1:14">
      <c r="A31" s="1379">
        <v>12</v>
      </c>
      <c r="B31" s="1066"/>
      <c r="C31" s="1368"/>
      <c r="D31" s="1399"/>
      <c r="E31" s="1124"/>
      <c r="F31" s="1395"/>
      <c r="G31" s="1042"/>
      <c r="H31" s="1368"/>
      <c r="I31" s="1368"/>
      <c r="J31" s="1368"/>
      <c r="K31" s="1368"/>
      <c r="L31" s="1368"/>
      <c r="M31" s="1396">
        <v>12</v>
      </c>
      <c r="N31" s="1067"/>
    </row>
    <row r="32" spans="1:14">
      <c r="A32" s="1379">
        <v>13</v>
      </c>
      <c r="B32" s="1066"/>
      <c r="C32" s="1368"/>
      <c r="D32" s="1399"/>
      <c r="E32" s="1124"/>
      <c r="F32" s="1395"/>
      <c r="G32" s="1042"/>
      <c r="H32" s="1368"/>
      <c r="I32" s="1368"/>
      <c r="J32" s="1368"/>
      <c r="K32" s="1368"/>
      <c r="L32" s="1368"/>
      <c r="M32" s="1396">
        <v>13</v>
      </c>
      <c r="N32" s="1067"/>
    </row>
    <row r="33" spans="1:14">
      <c r="A33" s="1379">
        <v>14</v>
      </c>
      <c r="B33" s="1066"/>
      <c r="C33" s="1368"/>
      <c r="D33" s="1399"/>
      <c r="E33" s="1124"/>
      <c r="F33" s="1395"/>
      <c r="G33" s="1042"/>
      <c r="H33" s="1368"/>
      <c r="I33" s="1368"/>
      <c r="J33" s="1368"/>
      <c r="K33" s="1368"/>
      <c r="L33" s="1368"/>
      <c r="M33" s="1396">
        <v>14</v>
      </c>
      <c r="N33" s="1067"/>
    </row>
    <row r="34" spans="1:14">
      <c r="A34" s="1379">
        <v>15</v>
      </c>
      <c r="B34" s="1066"/>
      <c r="C34" s="1368"/>
      <c r="D34" s="1399"/>
      <c r="E34" s="1124"/>
      <c r="F34" s="1061"/>
      <c r="G34" s="1042"/>
      <c r="H34" s="1368"/>
      <c r="I34" s="1066"/>
      <c r="J34" s="1066"/>
      <c r="K34" s="1066"/>
      <c r="L34" s="1066"/>
      <c r="M34" s="1063">
        <v>15</v>
      </c>
      <c r="N34" s="1067"/>
    </row>
    <row r="35" spans="1:14">
      <c r="A35" s="1379">
        <v>16</v>
      </c>
      <c r="B35" s="1066"/>
      <c r="C35" s="1368"/>
      <c r="D35" s="1399"/>
      <c r="E35" s="1124"/>
      <c r="F35" s="1395"/>
      <c r="G35" s="1042"/>
      <c r="H35" s="1368"/>
      <c r="I35" s="1368"/>
      <c r="J35" s="1368"/>
      <c r="K35" s="1368"/>
      <c r="L35" s="1368"/>
      <c r="M35" s="1396">
        <v>16</v>
      </c>
      <c r="N35" s="1067"/>
    </row>
    <row r="36" spans="1:14">
      <c r="A36" s="1379">
        <v>17</v>
      </c>
      <c r="B36" s="1066"/>
      <c r="C36" s="1368"/>
      <c r="D36" s="1399"/>
      <c r="E36" s="1124"/>
      <c r="F36" s="1061"/>
      <c r="G36" s="1042"/>
      <c r="H36" s="1368"/>
      <c r="I36" s="1066"/>
      <c r="J36" s="1066"/>
      <c r="K36" s="1066"/>
      <c r="L36" s="1066"/>
      <c r="M36" s="1396">
        <v>17</v>
      </c>
      <c r="N36" s="1067"/>
    </row>
    <row r="37" spans="1:14">
      <c r="A37" s="1379">
        <v>18</v>
      </c>
      <c r="B37" s="1066"/>
      <c r="C37" s="1368"/>
      <c r="D37" s="1399"/>
      <c r="E37" s="1124"/>
      <c r="F37" s="1395"/>
      <c r="G37" s="1042"/>
      <c r="H37" s="1368"/>
      <c r="I37" s="1368"/>
      <c r="J37" s="1368"/>
      <c r="K37" s="1368"/>
      <c r="L37" s="1368"/>
      <c r="M37" s="1396">
        <v>18</v>
      </c>
      <c r="N37" s="1067"/>
    </row>
    <row r="38" spans="1:14">
      <c r="A38" s="1379">
        <v>19</v>
      </c>
      <c r="B38" s="1066"/>
      <c r="C38" s="1041"/>
      <c r="D38" s="1399"/>
      <c r="E38" s="1124"/>
      <c r="F38" s="1395"/>
      <c r="G38" s="1044"/>
      <c r="H38" s="1368"/>
      <c r="I38" s="1368"/>
      <c r="J38" s="1368"/>
      <c r="K38" s="1368"/>
      <c r="L38" s="1368"/>
      <c r="M38" s="1396">
        <v>19</v>
      </c>
      <c r="N38" s="1067"/>
    </row>
    <row r="39" spans="1:14">
      <c r="A39" s="1379">
        <v>20</v>
      </c>
      <c r="B39" s="1384" t="s">
        <v>2285</v>
      </c>
      <c r="C39" s="1401">
        <f>SUM(C20:C38)</f>
        <v>0</v>
      </c>
      <c r="D39" s="1041"/>
      <c r="E39" s="1124"/>
      <c r="F39" s="1402"/>
      <c r="G39" s="1403">
        <f t="shared" ref="G39:L39" si="0">SUM(G20:G38)</f>
        <v>0</v>
      </c>
      <c r="H39" s="1404">
        <f t="shared" si="0"/>
        <v>0</v>
      </c>
      <c r="I39" s="1401">
        <f t="shared" si="0"/>
        <v>0</v>
      </c>
      <c r="J39" s="1404">
        <f t="shared" si="0"/>
        <v>0</v>
      </c>
      <c r="K39" s="1401">
        <f t="shared" si="0"/>
        <v>0</v>
      </c>
      <c r="L39" s="1404">
        <f t="shared" si="0"/>
        <v>0</v>
      </c>
      <c r="M39" s="1396">
        <v>20</v>
      </c>
      <c r="N39" s="1067"/>
    </row>
    <row r="40" spans="1:14">
      <c r="A40" s="1379">
        <v>21</v>
      </c>
      <c r="B40" s="1066"/>
      <c r="C40" s="1368"/>
      <c r="D40" s="1041"/>
      <c r="E40" s="1124"/>
      <c r="F40" s="1395"/>
      <c r="G40" s="1042"/>
      <c r="H40" s="1368"/>
      <c r="I40" s="1368"/>
      <c r="J40" s="1368"/>
      <c r="K40" s="1368"/>
      <c r="L40" s="1368"/>
      <c r="M40" s="1396">
        <v>21</v>
      </c>
      <c r="N40" s="1067"/>
    </row>
    <row r="41" spans="1:14">
      <c r="A41" s="1379">
        <v>22</v>
      </c>
      <c r="B41" s="1394" t="s">
        <v>2562</v>
      </c>
      <c r="C41" s="1603"/>
      <c r="D41" s="1603"/>
      <c r="E41" s="1603"/>
      <c r="F41" s="1604"/>
      <c r="G41" s="1610"/>
      <c r="H41" s="1603"/>
      <c r="I41" s="1603"/>
      <c r="J41" s="1603"/>
      <c r="K41" s="1603"/>
      <c r="L41" s="1603"/>
      <c r="M41" s="1396">
        <v>22</v>
      </c>
      <c r="N41" s="1067"/>
    </row>
    <row r="42" spans="1:14">
      <c r="A42" s="1379">
        <v>23</v>
      </c>
      <c r="B42" s="1066"/>
      <c r="C42" s="1368"/>
      <c r="D42" s="1397"/>
      <c r="E42" s="1398"/>
      <c r="F42" s="1395"/>
      <c r="G42" s="1042"/>
      <c r="H42" s="1366"/>
      <c r="I42" s="1368"/>
      <c r="J42" s="1366"/>
      <c r="K42" s="1368"/>
      <c r="L42" s="1366"/>
      <c r="M42" s="1396">
        <v>23</v>
      </c>
      <c r="N42" s="1067"/>
    </row>
    <row r="43" spans="1:14">
      <c r="A43" s="1379">
        <v>24</v>
      </c>
      <c r="B43" s="119" t="s">
        <v>27</v>
      </c>
      <c r="C43" s="1368"/>
      <c r="D43" s="1041"/>
      <c r="E43" s="1120"/>
      <c r="F43" s="1395"/>
      <c r="G43" s="1042"/>
      <c r="H43" s="1368"/>
      <c r="I43" s="1368"/>
      <c r="J43" s="1368"/>
      <c r="K43" s="1368"/>
      <c r="L43" s="1368"/>
      <c r="M43" s="1396">
        <v>24</v>
      </c>
      <c r="N43" s="1067"/>
    </row>
    <row r="44" spans="1:14">
      <c r="A44" s="1379">
        <v>25</v>
      </c>
      <c r="B44" s="1368"/>
      <c r="C44" s="1368"/>
      <c r="D44" s="1041"/>
      <c r="E44" s="1120"/>
      <c r="F44" s="1395"/>
      <c r="G44" s="1042"/>
      <c r="H44" s="1368"/>
      <c r="I44" s="1368"/>
      <c r="J44" s="1368"/>
      <c r="K44" s="1368"/>
      <c r="L44" s="1368"/>
      <c r="M44" s="1396">
        <v>25</v>
      </c>
      <c r="N44" s="1067"/>
    </row>
    <row r="45" spans="1:14">
      <c r="A45" s="1379">
        <v>26</v>
      </c>
      <c r="B45" s="1368"/>
      <c r="C45" s="1368"/>
      <c r="D45" s="1041"/>
      <c r="E45" s="1120"/>
      <c r="F45" s="1395"/>
      <c r="G45" s="1042"/>
      <c r="H45" s="1368"/>
      <c r="I45" s="1368"/>
      <c r="J45" s="1368"/>
      <c r="K45" s="1368"/>
      <c r="L45" s="1368"/>
      <c r="M45" s="1396">
        <v>26</v>
      </c>
      <c r="N45" s="1067"/>
    </row>
    <row r="46" spans="1:14">
      <c r="A46" s="1379">
        <v>27</v>
      </c>
      <c r="B46" s="1368"/>
      <c r="C46" s="1368"/>
      <c r="D46" s="1041"/>
      <c r="E46" s="1120"/>
      <c r="F46" s="1395"/>
      <c r="G46" s="1042"/>
      <c r="H46" s="1368"/>
      <c r="I46" s="1368"/>
      <c r="J46" s="1368"/>
      <c r="K46" s="1368"/>
      <c r="L46" s="1368"/>
      <c r="M46" s="1396">
        <v>27</v>
      </c>
      <c r="N46" s="1067"/>
    </row>
    <row r="47" spans="1:14">
      <c r="A47" s="1379">
        <v>28</v>
      </c>
      <c r="B47" s="1368"/>
      <c r="C47" s="1368"/>
      <c r="D47" s="1041"/>
      <c r="E47" s="1120"/>
      <c r="F47" s="1395"/>
      <c r="G47" s="1042"/>
      <c r="H47" s="1368"/>
      <c r="I47" s="1368"/>
      <c r="J47" s="1368"/>
      <c r="K47" s="1368"/>
      <c r="L47" s="1368"/>
      <c r="M47" s="1396">
        <v>28</v>
      </c>
      <c r="N47" s="1067"/>
    </row>
    <row r="48" spans="1:14">
      <c r="A48" s="1379">
        <v>29</v>
      </c>
      <c r="B48" s="1368"/>
      <c r="C48" s="1368"/>
      <c r="D48" s="1041"/>
      <c r="E48" s="1120"/>
      <c r="F48" s="1395"/>
      <c r="G48" s="1042"/>
      <c r="H48" s="1368"/>
      <c r="I48" s="1368"/>
      <c r="J48" s="1368"/>
      <c r="K48" s="1368"/>
      <c r="L48" s="1368"/>
      <c r="M48" s="1396">
        <v>29</v>
      </c>
      <c r="N48" s="1067"/>
    </row>
    <row r="49" spans="1:14">
      <c r="A49" s="1379">
        <v>30</v>
      </c>
      <c r="B49" s="1368"/>
      <c r="C49" s="1368"/>
      <c r="D49" s="1041"/>
      <c r="E49" s="1120"/>
      <c r="F49" s="1395"/>
      <c r="G49" s="1042"/>
      <c r="H49" s="1368"/>
      <c r="I49" s="1368"/>
      <c r="J49" s="1368"/>
      <c r="K49" s="1368"/>
      <c r="L49" s="1368"/>
      <c r="M49" s="1063">
        <v>30</v>
      </c>
      <c r="N49" s="1067"/>
    </row>
    <row r="50" spans="1:14">
      <c r="A50" s="1379">
        <v>31</v>
      </c>
      <c r="B50" s="1368"/>
      <c r="C50" s="1368"/>
      <c r="D50" s="1041"/>
      <c r="E50" s="1120"/>
      <c r="F50" s="1395"/>
      <c r="G50" s="1042"/>
      <c r="H50" s="1368"/>
      <c r="I50" s="1368"/>
      <c r="J50" s="1368"/>
      <c r="K50" s="1368"/>
      <c r="L50" s="1368"/>
      <c r="M50" s="1063">
        <v>31</v>
      </c>
      <c r="N50" s="1067"/>
    </row>
    <row r="51" spans="1:14">
      <c r="A51" s="1379">
        <v>32</v>
      </c>
      <c r="B51" s="1368"/>
      <c r="C51" s="1368"/>
      <c r="D51" s="1041"/>
      <c r="E51" s="1120"/>
      <c r="F51" s="1395"/>
      <c r="G51" s="1042"/>
      <c r="H51" s="1368"/>
      <c r="I51" s="1368"/>
      <c r="J51" s="1368"/>
      <c r="K51" s="1368"/>
      <c r="L51" s="1368"/>
      <c r="M51" s="1063">
        <v>32</v>
      </c>
      <c r="N51" s="1067"/>
    </row>
    <row r="52" spans="1:14">
      <c r="A52" s="1379">
        <v>33</v>
      </c>
      <c r="B52" s="1368"/>
      <c r="C52" s="1368"/>
      <c r="D52" s="1041"/>
      <c r="E52" s="1120"/>
      <c r="F52" s="1395"/>
      <c r="G52" s="1042"/>
      <c r="H52" s="1368"/>
      <c r="I52" s="1368"/>
      <c r="J52" s="1368"/>
      <c r="K52" s="1368"/>
      <c r="L52" s="1368"/>
      <c r="M52" s="1063">
        <v>33</v>
      </c>
      <c r="N52" s="1067"/>
    </row>
    <row r="53" spans="1:14">
      <c r="A53" s="1379">
        <v>34</v>
      </c>
      <c r="B53" s="1368"/>
      <c r="C53" s="1368"/>
      <c r="D53" s="1041"/>
      <c r="E53" s="1120"/>
      <c r="F53" s="1395"/>
      <c r="G53" s="1042"/>
      <c r="H53" s="1368"/>
      <c r="I53" s="1368"/>
      <c r="J53" s="1368"/>
      <c r="K53" s="1368"/>
      <c r="L53" s="1368"/>
      <c r="M53" s="1063">
        <v>34</v>
      </c>
      <c r="N53" s="1067"/>
    </row>
    <row r="54" spans="1:14">
      <c r="A54" s="1379">
        <v>35</v>
      </c>
      <c r="B54" s="1368"/>
      <c r="C54" s="1368"/>
      <c r="D54" s="1041"/>
      <c r="E54" s="1120"/>
      <c r="F54" s="1395"/>
      <c r="G54" s="1042"/>
      <c r="H54" s="1368"/>
      <c r="I54" s="1368"/>
      <c r="J54" s="1368"/>
      <c r="K54" s="1368"/>
      <c r="L54" s="1368"/>
      <c r="M54" s="1063">
        <v>35</v>
      </c>
      <c r="N54" s="1067"/>
    </row>
    <row r="55" spans="1:14">
      <c r="A55" s="1379">
        <v>36</v>
      </c>
      <c r="B55" s="1368"/>
      <c r="C55" s="1368"/>
      <c r="D55" s="1041"/>
      <c r="E55" s="1120"/>
      <c r="F55" s="1395"/>
      <c r="G55" s="1042"/>
      <c r="H55" s="1368"/>
      <c r="I55" s="1368"/>
      <c r="J55" s="1368"/>
      <c r="K55" s="1368"/>
      <c r="L55" s="1368"/>
      <c r="M55" s="1063">
        <v>36</v>
      </c>
      <c r="N55" s="1067"/>
    </row>
    <row r="56" spans="1:14">
      <c r="A56" s="1379">
        <v>37</v>
      </c>
      <c r="B56" s="1368"/>
      <c r="C56" s="1368"/>
      <c r="D56" s="1041"/>
      <c r="E56" s="1120"/>
      <c r="F56" s="1395"/>
      <c r="G56" s="1042"/>
      <c r="H56" s="1368"/>
      <c r="I56" s="1368"/>
      <c r="J56" s="1368"/>
      <c r="K56" s="1368"/>
      <c r="L56" s="1368"/>
      <c r="M56" s="1063">
        <v>37</v>
      </c>
      <c r="N56" s="1067"/>
    </row>
    <row r="57" spans="1:14">
      <c r="A57" s="1379">
        <v>38</v>
      </c>
      <c r="B57" s="1368"/>
      <c r="C57" s="1368"/>
      <c r="D57" s="1041"/>
      <c r="E57" s="1120"/>
      <c r="F57" s="1395"/>
      <c r="G57" s="1042"/>
      <c r="H57" s="1368"/>
      <c r="I57" s="1368"/>
      <c r="J57" s="1368"/>
      <c r="K57" s="1368"/>
      <c r="L57" s="1368"/>
      <c r="M57" s="1063">
        <v>38</v>
      </c>
      <c r="N57" s="1067"/>
    </row>
    <row r="58" spans="1:14">
      <c r="A58" s="1379">
        <v>39</v>
      </c>
      <c r="B58" s="1368"/>
      <c r="C58" s="1368"/>
      <c r="D58" s="1041"/>
      <c r="E58" s="1120"/>
      <c r="F58" s="1395"/>
      <c r="G58" s="1042"/>
      <c r="H58" s="1368"/>
      <c r="I58" s="1368"/>
      <c r="J58" s="1368"/>
      <c r="K58" s="1368"/>
      <c r="L58" s="1368"/>
      <c r="M58" s="1063">
        <v>39</v>
      </c>
      <c r="N58" s="1067"/>
    </row>
    <row r="59" spans="1:14">
      <c r="A59" s="1379">
        <v>40</v>
      </c>
      <c r="B59" s="1368"/>
      <c r="C59" s="1368"/>
      <c r="D59" s="1041"/>
      <c r="E59" s="1120"/>
      <c r="F59" s="1395"/>
      <c r="G59" s="1042"/>
      <c r="H59" s="1368"/>
      <c r="I59" s="1368"/>
      <c r="J59" s="1368"/>
      <c r="K59" s="1368"/>
      <c r="L59" s="1368"/>
      <c r="M59" s="1063">
        <v>40</v>
      </c>
      <c r="N59" s="1067"/>
    </row>
    <row r="60" spans="1:14">
      <c r="A60" s="1379">
        <v>41</v>
      </c>
      <c r="B60" s="1384" t="s">
        <v>2285</v>
      </c>
      <c r="C60" s="1401">
        <f>SUM(C41:C59)</f>
        <v>0</v>
      </c>
      <c r="D60" s="1399"/>
      <c r="E60" s="1124"/>
      <c r="F60" s="1405"/>
      <c r="G60" s="1403">
        <f t="shared" ref="G60:L60" si="1">SUM(G41:G59)</f>
        <v>0</v>
      </c>
      <c r="H60" s="1404">
        <f t="shared" si="1"/>
        <v>0</v>
      </c>
      <c r="I60" s="1401">
        <f t="shared" si="1"/>
        <v>0</v>
      </c>
      <c r="J60" s="1404">
        <f t="shared" si="1"/>
        <v>0</v>
      </c>
      <c r="K60" s="1401">
        <f t="shared" si="1"/>
        <v>0</v>
      </c>
      <c r="L60" s="1404">
        <f t="shared" si="1"/>
        <v>0</v>
      </c>
      <c r="M60" s="1063">
        <v>41</v>
      </c>
      <c r="N60" s="1067"/>
    </row>
    <row r="61" spans="1:14" ht="15.75" thickBot="1">
      <c r="A61" s="1406">
        <v>42</v>
      </c>
      <c r="B61" s="1611"/>
      <c r="C61" s="1601"/>
      <c r="D61" s="1601"/>
      <c r="E61" s="1601"/>
      <c r="F61" s="1602"/>
      <c r="G61" s="1612"/>
      <c r="H61" s="1601"/>
      <c r="I61" s="1601"/>
      <c r="J61" s="1601"/>
      <c r="K61" s="1601"/>
      <c r="L61" s="1601"/>
      <c r="M61" s="1409">
        <v>42</v>
      </c>
      <c r="N61" s="1067"/>
    </row>
    <row r="62" spans="1:14">
      <c r="A62" s="1056" t="s">
        <v>110</v>
      </c>
      <c r="B62" s="1056"/>
      <c r="C62" s="1056"/>
      <c r="D62" s="1056"/>
      <c r="E62" s="1056"/>
      <c r="F62" s="1056"/>
      <c r="G62" s="1056"/>
      <c r="H62" s="1056"/>
      <c r="I62" s="1056"/>
      <c r="J62" s="1056"/>
      <c r="K62" s="1056"/>
      <c r="L62" s="1056" t="s">
        <v>110</v>
      </c>
      <c r="M62" s="1056"/>
      <c r="N62" s="1067"/>
    </row>
    <row r="63" spans="1:14">
      <c r="A63" s="1049" t="s">
        <v>2563</v>
      </c>
      <c r="B63" s="1049"/>
      <c r="C63" s="1049"/>
      <c r="D63" s="1049"/>
      <c r="E63" s="1049"/>
      <c r="F63" s="1049" t="s">
        <v>2564</v>
      </c>
      <c r="G63" s="1049"/>
      <c r="H63" s="1049"/>
      <c r="I63" s="1049"/>
      <c r="J63" s="1049"/>
      <c r="K63" s="1049"/>
      <c r="L63" s="1049"/>
      <c r="M63" s="1049"/>
      <c r="N63" s="1067"/>
    </row>
    <row r="64" spans="1:14">
      <c r="A64" s="1049"/>
      <c r="B64" s="1049"/>
      <c r="C64" s="1049"/>
      <c r="D64" s="1049"/>
      <c r="E64" s="1049"/>
      <c r="F64" s="1049"/>
      <c r="G64" s="1049"/>
      <c r="H64" s="1049"/>
      <c r="I64" s="1049"/>
      <c r="J64" s="1049"/>
      <c r="K64" s="1049"/>
      <c r="L64" s="1049"/>
      <c r="M64" s="1049"/>
      <c r="N64" s="1067"/>
    </row>
    <row r="65" spans="1:14">
      <c r="A65" s="1049"/>
      <c r="B65" s="1049"/>
      <c r="C65" s="1049"/>
      <c r="D65" s="1049"/>
      <c r="E65" s="1049"/>
      <c r="F65" s="1049"/>
      <c r="G65" s="1049"/>
      <c r="H65" s="1049"/>
      <c r="I65" s="1049"/>
      <c r="J65" s="1049"/>
      <c r="K65" s="1049"/>
      <c r="L65" s="1049"/>
      <c r="M65" s="1049"/>
      <c r="N65" s="1067"/>
    </row>
    <row r="66" spans="1:14">
      <c r="A66" s="1049"/>
      <c r="B66" s="1049"/>
      <c r="C66" s="1049"/>
      <c r="D66" s="1049"/>
      <c r="E66" s="1049"/>
      <c r="F66" s="1049"/>
      <c r="G66" s="1049"/>
      <c r="H66" s="1049"/>
      <c r="I66" s="1049"/>
      <c r="J66" s="1049"/>
      <c r="K66" s="1049"/>
      <c r="L66" s="1049"/>
      <c r="M66" s="1049"/>
      <c r="N66" s="1067"/>
    </row>
    <row r="67" spans="1:14">
      <c r="A67" s="1049"/>
      <c r="B67" s="1049"/>
      <c r="C67" s="1049"/>
      <c r="D67" s="1049"/>
      <c r="E67" s="1049"/>
      <c r="F67" s="1049"/>
      <c r="G67" s="1049"/>
      <c r="H67" s="1049"/>
      <c r="I67" s="1049"/>
      <c r="J67" s="1049"/>
      <c r="K67" s="1049"/>
      <c r="L67" s="1049"/>
      <c r="M67" s="1049"/>
      <c r="N67" s="1067"/>
    </row>
    <row r="68" spans="1:14">
      <c r="A68" s="1049"/>
      <c r="B68" s="1049"/>
      <c r="C68" s="1049"/>
      <c r="D68" s="1049"/>
      <c r="E68" s="1049"/>
      <c r="F68" s="1049"/>
      <c r="G68" s="1049"/>
      <c r="H68" s="1049"/>
      <c r="I68" s="1049"/>
      <c r="J68" s="1049"/>
      <c r="K68" s="1049"/>
      <c r="L68" s="1049"/>
      <c r="M68" s="1049"/>
      <c r="N68" s="1067"/>
    </row>
    <row r="69" spans="1:14">
      <c r="A69" s="1049"/>
      <c r="B69" s="1049"/>
      <c r="C69" s="1049"/>
      <c r="D69" s="1049"/>
      <c r="E69" s="1049"/>
      <c r="F69" s="1049"/>
      <c r="G69" s="1049"/>
      <c r="H69" s="1049"/>
      <c r="I69" s="1049"/>
      <c r="J69" s="1049"/>
      <c r="K69" s="1049"/>
      <c r="L69" s="1049"/>
      <c r="M69" s="1049"/>
      <c r="N69" s="1067"/>
    </row>
    <row r="70" spans="1:14">
      <c r="A70" s="1056"/>
      <c r="B70" s="1056"/>
      <c r="C70" s="1056"/>
      <c r="D70" s="1056"/>
      <c r="E70" s="1056"/>
      <c r="F70" s="1056"/>
      <c r="G70" s="1056"/>
      <c r="H70" s="1056"/>
      <c r="I70" s="1056"/>
      <c r="J70" s="1056"/>
      <c r="K70" s="1056"/>
      <c r="L70" s="1056"/>
      <c r="M70" s="1056"/>
      <c r="N70" s="1067"/>
    </row>
    <row r="71" spans="1:14">
      <c r="A71" s="1056"/>
      <c r="B71" s="1056"/>
      <c r="C71" s="1056"/>
      <c r="D71" s="1056"/>
      <c r="E71" s="1056"/>
      <c r="F71" s="1056"/>
      <c r="G71" s="1056"/>
      <c r="H71" s="1056"/>
      <c r="I71" s="1056"/>
      <c r="J71" s="1056"/>
      <c r="K71" s="1056"/>
      <c r="L71" s="1056"/>
      <c r="M71" s="1056"/>
      <c r="N71" s="1067"/>
    </row>
    <row r="72" spans="1:14">
      <c r="A72" s="1056"/>
      <c r="B72" s="1056"/>
      <c r="C72" s="1056"/>
      <c r="D72" s="1056"/>
      <c r="E72" s="1056"/>
      <c r="F72" s="1056"/>
      <c r="G72" s="1056"/>
      <c r="H72" s="1056"/>
      <c r="I72" s="1056"/>
      <c r="J72" s="1056"/>
      <c r="K72" s="1056"/>
      <c r="L72" s="1056"/>
      <c r="M72" s="1056"/>
      <c r="N72" s="1067"/>
    </row>
    <row r="73" spans="1:14">
      <c r="A73" s="1056"/>
      <c r="B73" s="1056"/>
      <c r="C73" s="1056"/>
      <c r="D73" s="1056"/>
      <c r="E73" s="1056"/>
      <c r="F73" s="1056"/>
      <c r="G73" s="1056"/>
      <c r="H73" s="1056"/>
      <c r="I73" s="1056"/>
      <c r="J73" s="1056"/>
      <c r="K73" s="1056"/>
      <c r="L73" s="1056"/>
      <c r="M73" s="1056"/>
      <c r="N73" s="1067"/>
    </row>
    <row r="74" spans="1:14">
      <c r="A74" s="1056"/>
      <c r="B74" s="1056"/>
      <c r="C74" s="1056"/>
      <c r="D74" s="1056"/>
      <c r="E74" s="1056"/>
      <c r="F74" s="1056"/>
      <c r="G74" s="1056"/>
      <c r="H74" s="1056"/>
      <c r="I74" s="1056"/>
      <c r="J74" s="1056"/>
      <c r="K74" s="1056"/>
      <c r="L74" s="1056"/>
      <c r="M74" s="1056"/>
      <c r="N74" s="1067"/>
    </row>
    <row r="75" spans="1:14">
      <c r="A75" s="1056"/>
      <c r="B75" s="1056"/>
      <c r="C75" s="1056"/>
      <c r="D75" s="1056"/>
      <c r="E75" s="1056"/>
      <c r="F75" s="1056"/>
      <c r="G75" s="1056"/>
      <c r="H75" s="1056"/>
      <c r="I75" s="1056"/>
      <c r="J75" s="1056"/>
      <c r="K75" s="1056"/>
      <c r="L75" s="1056"/>
      <c r="M75" s="1056"/>
      <c r="N75" s="1067"/>
    </row>
    <row r="76" spans="1:14">
      <c r="A76" s="1056"/>
      <c r="B76" s="1056"/>
      <c r="C76" s="1056"/>
      <c r="D76" s="1056"/>
      <c r="E76" s="1056"/>
      <c r="F76" s="1056"/>
      <c r="G76" s="1056"/>
      <c r="H76" s="1056"/>
      <c r="I76" s="1056"/>
      <c r="J76" s="1056"/>
      <c r="K76" s="1056"/>
      <c r="L76" s="1056"/>
      <c r="M76" s="1056"/>
      <c r="N76" s="1067"/>
    </row>
    <row r="77" spans="1:14">
      <c r="A77" s="1056"/>
      <c r="B77" s="1056"/>
      <c r="C77" s="1056"/>
      <c r="D77" s="1056"/>
      <c r="E77" s="1056"/>
      <c r="F77" s="1056"/>
      <c r="G77" s="1056"/>
      <c r="H77" s="1056"/>
      <c r="I77" s="1056"/>
      <c r="J77" s="1056"/>
      <c r="K77" s="1056"/>
      <c r="L77" s="1056"/>
      <c r="M77" s="1056"/>
      <c r="N77" s="1067"/>
    </row>
    <row r="78" spans="1:14">
      <c r="A78" s="1056"/>
      <c r="B78" s="1056"/>
      <c r="C78" s="1056"/>
      <c r="D78" s="1056"/>
      <c r="E78" s="1056"/>
      <c r="F78" s="1056"/>
      <c r="G78" s="1056"/>
      <c r="H78" s="1056"/>
      <c r="I78" s="1056"/>
      <c r="J78" s="1056"/>
      <c r="K78" s="1056"/>
      <c r="L78" s="1056"/>
      <c r="M78" s="1056"/>
      <c r="N78" s="1067"/>
    </row>
    <row r="79" spans="1:14">
      <c r="A79" s="1056"/>
      <c r="B79" s="1056"/>
      <c r="C79" s="1056"/>
      <c r="D79" s="1056"/>
      <c r="E79" s="1056"/>
      <c r="F79" s="1056"/>
      <c r="G79" s="1056"/>
      <c r="H79" s="1056"/>
      <c r="I79" s="1056"/>
      <c r="J79" s="1056"/>
      <c r="K79" s="1056"/>
      <c r="L79" s="1056"/>
      <c r="M79" s="1056"/>
      <c r="N79" s="1067"/>
    </row>
    <row r="80" spans="1:14">
      <c r="A80" s="1056"/>
      <c r="B80" s="1056"/>
      <c r="C80" s="1056"/>
      <c r="D80" s="1056"/>
      <c r="E80" s="1056"/>
      <c r="F80" s="1056"/>
      <c r="G80" s="1056"/>
      <c r="H80" s="1056"/>
      <c r="I80" s="1056"/>
      <c r="J80" s="1056"/>
      <c r="K80" s="1056"/>
      <c r="L80" s="1056"/>
      <c r="M80" s="1056"/>
      <c r="N80" s="1067"/>
    </row>
    <row r="81" spans="1:14">
      <c r="A81" s="1056"/>
      <c r="B81" s="1056"/>
      <c r="C81" s="1056"/>
      <c r="D81" s="1056"/>
      <c r="E81" s="1056"/>
      <c r="F81" s="1056"/>
      <c r="G81" s="1056"/>
      <c r="H81" s="1056"/>
      <c r="I81" s="1056"/>
      <c r="J81" s="1056"/>
      <c r="K81" s="1056"/>
      <c r="L81" s="1056"/>
      <c r="M81" s="1056"/>
      <c r="N81" s="1067"/>
    </row>
    <row r="82" spans="1:14">
      <c r="A82" s="1056"/>
      <c r="B82" s="1056"/>
      <c r="C82" s="1056"/>
      <c r="D82" s="1056"/>
      <c r="E82" s="1056"/>
      <c r="F82" s="1056"/>
      <c r="G82" s="1056"/>
      <c r="H82" s="1056"/>
      <c r="I82" s="1056"/>
      <c r="J82" s="1056"/>
      <c r="K82" s="1056"/>
      <c r="L82" s="1056"/>
      <c r="M82" s="1056"/>
      <c r="N82" s="1067"/>
    </row>
    <row r="83" spans="1:14">
      <c r="A83" s="1056"/>
      <c r="B83" s="1056"/>
      <c r="C83" s="1056"/>
      <c r="D83" s="1056"/>
      <c r="E83" s="1056"/>
      <c r="F83" s="1056"/>
      <c r="G83" s="1056"/>
      <c r="H83" s="1056"/>
      <c r="I83" s="1056"/>
      <c r="J83" s="1056"/>
      <c r="K83" s="1056"/>
      <c r="L83" s="1056"/>
      <c r="M83" s="1056"/>
      <c r="N83" s="1067"/>
    </row>
    <row r="84" spans="1:14">
      <c r="A84" s="1056"/>
      <c r="B84" s="1056"/>
      <c r="C84" s="1056"/>
      <c r="D84" s="1056"/>
      <c r="E84" s="1056"/>
      <c r="F84" s="1056"/>
      <c r="G84" s="1056"/>
      <c r="H84" s="1056"/>
      <c r="I84" s="1056"/>
      <c r="J84" s="1056"/>
      <c r="K84" s="1056"/>
      <c r="L84" s="1056"/>
      <c r="M84" s="1056"/>
      <c r="N84" s="1067"/>
    </row>
    <row r="85" spans="1:14">
      <c r="A85" s="1056"/>
      <c r="B85" s="1056"/>
      <c r="C85" s="1056"/>
      <c r="D85" s="1056"/>
      <c r="E85" s="1056"/>
      <c r="F85" s="1056"/>
      <c r="G85" s="1056"/>
      <c r="H85" s="1056"/>
      <c r="I85" s="1056"/>
      <c r="J85" s="1056"/>
      <c r="K85" s="1056"/>
      <c r="L85" s="1056"/>
      <c r="M85" s="1056"/>
      <c r="N85" s="1067"/>
    </row>
    <row r="86" spans="1:14">
      <c r="A86" s="1056"/>
      <c r="B86" s="1056"/>
      <c r="C86" s="1056"/>
      <c r="D86" s="1056"/>
      <c r="E86" s="1056"/>
      <c r="F86" s="1056"/>
      <c r="G86" s="1056"/>
      <c r="H86" s="1056"/>
      <c r="I86" s="1056"/>
      <c r="J86" s="1056"/>
      <c r="K86" s="1056"/>
      <c r="L86" s="1056"/>
      <c r="M86" s="1056"/>
      <c r="N86" s="1067"/>
    </row>
    <row r="87" spans="1:14">
      <c r="A87" s="1056"/>
      <c r="B87" s="1056"/>
      <c r="C87" s="1056"/>
      <c r="D87" s="1056"/>
      <c r="E87" s="1056"/>
      <c r="F87" s="1056"/>
      <c r="G87" s="1056"/>
      <c r="H87" s="1056"/>
      <c r="I87" s="1056"/>
      <c r="J87" s="1056"/>
      <c r="K87" s="1056"/>
      <c r="L87" s="1056"/>
      <c r="M87" s="1056"/>
      <c r="N87" s="1067"/>
    </row>
    <row r="88" spans="1:14">
      <c r="A88" s="1056"/>
      <c r="B88" s="1056"/>
      <c r="C88" s="1056"/>
      <c r="D88" s="1056"/>
      <c r="E88" s="1056"/>
      <c r="F88" s="1056"/>
      <c r="G88" s="1056"/>
      <c r="H88" s="1056"/>
      <c r="I88" s="1056"/>
      <c r="J88" s="1056"/>
      <c r="K88" s="1056"/>
      <c r="L88" s="1056"/>
      <c r="M88" s="1056"/>
      <c r="N88" s="1067"/>
    </row>
    <row r="89" spans="1:14">
      <c r="A89" s="1056"/>
      <c r="B89" s="1056"/>
      <c r="C89" s="1056"/>
      <c r="D89" s="1056"/>
      <c r="E89" s="1056"/>
      <c r="F89" s="1056"/>
      <c r="G89" s="1056"/>
      <c r="H89" s="1056"/>
      <c r="I89" s="1056"/>
      <c r="J89" s="1056"/>
      <c r="K89" s="1056"/>
      <c r="L89" s="1056"/>
      <c r="M89" s="1056"/>
      <c r="N89" s="1067"/>
    </row>
    <row r="90" spans="1:14">
      <c r="A90" s="1056"/>
      <c r="B90" s="1056"/>
      <c r="C90" s="1056"/>
      <c r="D90" s="1056"/>
      <c r="E90" s="1056"/>
      <c r="F90" s="1056"/>
      <c r="G90" s="1056"/>
      <c r="H90" s="1056"/>
      <c r="I90" s="1056"/>
      <c r="J90" s="1056"/>
      <c r="K90" s="1056"/>
      <c r="L90" s="1056"/>
      <c r="M90" s="1056"/>
      <c r="N90" s="1067"/>
    </row>
    <row r="91" spans="1:14">
      <c r="A91" s="1056"/>
      <c r="B91" s="1056"/>
      <c r="C91" s="1056"/>
      <c r="D91" s="1056"/>
      <c r="E91" s="1056"/>
      <c r="F91" s="1056"/>
      <c r="G91" s="1056"/>
      <c r="H91" s="1056"/>
      <c r="I91" s="1056"/>
      <c r="J91" s="1056"/>
      <c r="K91" s="1056"/>
      <c r="L91" s="1056"/>
      <c r="M91" s="1056"/>
      <c r="N91" s="1067"/>
    </row>
    <row r="92" spans="1:14">
      <c r="A92" s="1056"/>
      <c r="B92" s="1056"/>
      <c r="C92" s="1056"/>
      <c r="D92" s="1056"/>
      <c r="E92" s="1056"/>
      <c r="F92" s="1056"/>
      <c r="G92" s="1056"/>
      <c r="H92" s="1056"/>
      <c r="I92" s="1056"/>
      <c r="J92" s="1056"/>
      <c r="K92" s="1056"/>
      <c r="L92" s="1056"/>
      <c r="M92" s="1056"/>
      <c r="N92" s="1067"/>
    </row>
    <row r="93" spans="1:14">
      <c r="A93" s="1056"/>
      <c r="B93" s="1056"/>
      <c r="C93" s="1056"/>
      <c r="D93" s="1056"/>
      <c r="E93" s="1056"/>
      <c r="F93" s="1056"/>
      <c r="G93" s="1056"/>
      <c r="H93" s="1056"/>
      <c r="I93" s="1056"/>
      <c r="J93" s="1056"/>
      <c r="K93" s="1056"/>
      <c r="L93" s="1056"/>
      <c r="M93" s="1056"/>
      <c r="N93" s="1067"/>
    </row>
    <row r="94" spans="1:14">
      <c r="A94" s="1056"/>
      <c r="B94" s="1056"/>
      <c r="C94" s="1056"/>
      <c r="D94" s="1056"/>
      <c r="E94" s="1056"/>
      <c r="F94" s="1056"/>
      <c r="G94" s="1056"/>
      <c r="H94" s="1056"/>
      <c r="I94" s="1056"/>
      <c r="J94" s="1056"/>
      <c r="K94" s="1056"/>
      <c r="L94" s="1056"/>
      <c r="M94" s="1056"/>
      <c r="N94" s="1067"/>
    </row>
    <row r="95" spans="1:14">
      <c r="A95" s="1056"/>
      <c r="B95" s="1056"/>
      <c r="C95" s="1056"/>
      <c r="D95" s="1056"/>
      <c r="E95" s="1056"/>
      <c r="F95" s="1056"/>
      <c r="G95" s="1056"/>
      <c r="H95" s="1056"/>
      <c r="I95" s="1056"/>
      <c r="J95" s="1056"/>
      <c r="K95" s="1056"/>
      <c r="L95" s="1056"/>
      <c r="M95" s="1056"/>
      <c r="N95" s="1067"/>
    </row>
    <row r="96" spans="1:14">
      <c r="A96" s="1056"/>
      <c r="B96" s="1056"/>
      <c r="C96" s="1056"/>
      <c r="D96" s="1056"/>
      <c r="E96" s="1056"/>
      <c r="F96" s="1056"/>
      <c r="G96" s="1056"/>
      <c r="H96" s="1056"/>
      <c r="I96" s="1056"/>
      <c r="J96" s="1056"/>
      <c r="K96" s="1056"/>
      <c r="L96" s="1056"/>
      <c r="M96" s="1056"/>
      <c r="N96" s="1067"/>
    </row>
    <row r="97" spans="1:14">
      <c r="A97" s="1056"/>
      <c r="B97" s="1056"/>
      <c r="C97" s="1056"/>
      <c r="D97" s="1056"/>
      <c r="E97" s="1056"/>
      <c r="F97" s="1056"/>
      <c r="G97" s="1056"/>
      <c r="H97" s="1056"/>
      <c r="I97" s="1056"/>
      <c r="J97" s="1056"/>
      <c r="K97" s="1056"/>
      <c r="L97" s="1056"/>
      <c r="M97" s="1056"/>
      <c r="N97" s="1067"/>
    </row>
    <row r="98" spans="1:14">
      <c r="A98" s="1056"/>
      <c r="B98" s="1056"/>
      <c r="C98" s="1056"/>
      <c r="D98" s="1056"/>
      <c r="E98" s="1056"/>
      <c r="F98" s="1056"/>
      <c r="G98" s="1056"/>
      <c r="H98" s="1056"/>
      <c r="I98" s="1056"/>
      <c r="J98" s="1056"/>
      <c r="K98" s="1056"/>
      <c r="L98" s="1056"/>
      <c r="M98" s="1056"/>
      <c r="N98" s="1067"/>
    </row>
    <row r="99" spans="1:14">
      <c r="A99" s="1056"/>
      <c r="B99" s="1056"/>
      <c r="C99" s="1056"/>
      <c r="D99" s="1056"/>
      <c r="E99" s="1056"/>
      <c r="F99" s="1056"/>
      <c r="G99" s="1056"/>
      <c r="H99" s="1056"/>
      <c r="I99" s="1056"/>
      <c r="J99" s="1056"/>
      <c r="K99" s="1056"/>
      <c r="L99" s="1056"/>
      <c r="M99" s="1056"/>
      <c r="N99" s="1067"/>
    </row>
    <row r="100" spans="1:14">
      <c r="A100" s="1056"/>
      <c r="B100" s="1056"/>
      <c r="C100" s="1056"/>
      <c r="D100" s="1056"/>
      <c r="E100" s="1056"/>
      <c r="F100" s="1056"/>
      <c r="G100" s="1056"/>
      <c r="H100" s="1056"/>
      <c r="I100" s="1056"/>
      <c r="J100" s="1056"/>
      <c r="K100" s="1056"/>
      <c r="L100" s="1056"/>
      <c r="M100" s="1056"/>
      <c r="N100" s="1067"/>
    </row>
    <row r="101" spans="1:14">
      <c r="A101" s="1056"/>
      <c r="B101" s="1056"/>
      <c r="C101" s="1056"/>
      <c r="D101" s="1056"/>
      <c r="E101" s="1056"/>
      <c r="F101" s="1056"/>
      <c r="G101" s="1056"/>
      <c r="H101" s="1056"/>
      <c r="I101" s="1056"/>
      <c r="J101" s="1056"/>
      <c r="K101" s="1056"/>
      <c r="L101" s="1056"/>
      <c r="M101" s="1056"/>
      <c r="N101" s="1067"/>
    </row>
    <row r="102" spans="1:14">
      <c r="A102" s="1056"/>
      <c r="B102" s="1056"/>
      <c r="C102" s="1056"/>
      <c r="D102" s="1056"/>
      <c r="E102" s="1056"/>
      <c r="F102" s="1056"/>
      <c r="G102" s="1056"/>
      <c r="H102" s="1056"/>
      <c r="I102" s="1056"/>
      <c r="J102" s="1056"/>
      <c r="K102" s="1056"/>
      <c r="L102" s="1056"/>
      <c r="M102" s="1056"/>
      <c r="N102" s="1067"/>
    </row>
    <row r="103" spans="1:14">
      <c r="A103" s="1056"/>
      <c r="B103" s="1056"/>
      <c r="C103" s="1056"/>
      <c r="D103" s="1056"/>
      <c r="E103" s="1056"/>
      <c r="F103" s="1056"/>
      <c r="G103" s="1056"/>
      <c r="H103" s="1056"/>
      <c r="I103" s="1056"/>
      <c r="J103" s="1056"/>
      <c r="K103" s="1056"/>
      <c r="L103" s="1056"/>
      <c r="M103" s="1056"/>
      <c r="N103" s="1067"/>
    </row>
    <row r="104" spans="1:14">
      <c r="A104" s="1056"/>
      <c r="B104" s="1056"/>
      <c r="C104" s="1056"/>
      <c r="D104" s="1056"/>
      <c r="E104" s="1056"/>
      <c r="F104" s="1056"/>
      <c r="G104" s="1056"/>
      <c r="H104" s="1056"/>
      <c r="I104" s="1056"/>
      <c r="J104" s="1056"/>
      <c r="K104" s="1056"/>
      <c r="L104" s="1056"/>
      <c r="M104" s="1056"/>
      <c r="N104" s="1067"/>
    </row>
    <row r="105" spans="1:14">
      <c r="A105" s="1056"/>
      <c r="B105" s="1056"/>
      <c r="C105" s="1056"/>
      <c r="D105" s="1056"/>
      <c r="E105" s="1056"/>
      <c r="F105" s="1056"/>
      <c r="G105" s="1056"/>
      <c r="H105" s="1056"/>
      <c r="I105" s="1056"/>
      <c r="J105" s="1056"/>
      <c r="K105" s="1056"/>
      <c r="L105" s="1056"/>
      <c r="M105" s="1056"/>
      <c r="N105" s="1067"/>
    </row>
    <row r="106" spans="1:14">
      <c r="A106" s="1056"/>
      <c r="B106" s="1056"/>
      <c r="C106" s="1056"/>
      <c r="D106" s="1056"/>
      <c r="E106" s="1056"/>
      <c r="F106" s="1056"/>
      <c r="G106" s="1056"/>
      <c r="H106" s="1056"/>
      <c r="I106" s="1056"/>
      <c r="J106" s="1056"/>
      <c r="K106" s="1056"/>
      <c r="L106" s="1056"/>
      <c r="M106" s="1056"/>
      <c r="N106" s="1067"/>
    </row>
    <row r="107" spans="1:14">
      <c r="A107" s="1056"/>
      <c r="B107" s="1056"/>
      <c r="C107" s="1056"/>
      <c r="D107" s="1056"/>
      <c r="E107" s="1056"/>
      <c r="F107" s="1056"/>
      <c r="G107" s="1056"/>
      <c r="H107" s="1056"/>
      <c r="I107" s="1056"/>
      <c r="J107" s="1056"/>
      <c r="K107" s="1056"/>
      <c r="L107" s="1056"/>
      <c r="M107" s="1056"/>
      <c r="N107" s="1067"/>
    </row>
    <row r="108" spans="1:14">
      <c r="A108" s="1056"/>
      <c r="B108" s="1056"/>
      <c r="C108" s="1056"/>
      <c r="D108" s="1056"/>
      <c r="E108" s="1056"/>
      <c r="F108" s="1056"/>
      <c r="G108" s="1056"/>
      <c r="H108" s="1056"/>
      <c r="I108" s="1056"/>
      <c r="J108" s="1056"/>
      <c r="K108" s="1056"/>
      <c r="L108" s="1056"/>
      <c r="M108" s="1056"/>
      <c r="N108" s="1067"/>
    </row>
    <row r="109" spans="1:14">
      <c r="A109" s="1056"/>
      <c r="B109" s="1056"/>
      <c r="C109" s="1056"/>
      <c r="D109" s="1056"/>
      <c r="E109" s="1056"/>
      <c r="F109" s="1056"/>
      <c r="G109" s="1056"/>
      <c r="H109" s="1056"/>
      <c r="I109" s="1056"/>
      <c r="J109" s="1056"/>
      <c r="K109" s="1056"/>
      <c r="L109" s="1056"/>
      <c r="M109" s="1056"/>
      <c r="N109" s="1067"/>
    </row>
    <row r="110" spans="1:14">
      <c r="A110" s="1056"/>
      <c r="B110" s="1056"/>
      <c r="C110" s="1056"/>
      <c r="D110" s="1056"/>
      <c r="E110" s="1056"/>
      <c r="F110" s="1056"/>
      <c r="G110" s="1056"/>
      <c r="H110" s="1056"/>
      <c r="I110" s="1056"/>
      <c r="J110" s="1056"/>
      <c r="K110" s="1056"/>
      <c r="L110" s="1056"/>
      <c r="M110" s="1056"/>
      <c r="N110" s="1067"/>
    </row>
    <row r="111" spans="1:14">
      <c r="A111" s="1056"/>
      <c r="B111" s="1056"/>
      <c r="C111" s="1056"/>
      <c r="D111" s="1056"/>
      <c r="E111" s="1056"/>
      <c r="F111" s="1056"/>
      <c r="G111" s="1056"/>
      <c r="H111" s="1056"/>
      <c r="I111" s="1056"/>
      <c r="J111" s="1056"/>
      <c r="K111" s="1056"/>
      <c r="L111" s="1056"/>
      <c r="M111" s="1056"/>
      <c r="N111" s="1067"/>
    </row>
    <row r="112" spans="1:14">
      <c r="A112" s="1056"/>
      <c r="B112" s="1056"/>
      <c r="C112" s="1056"/>
      <c r="D112" s="1056"/>
      <c r="E112" s="1056"/>
      <c r="F112" s="1056"/>
      <c r="G112" s="1056"/>
      <c r="H112" s="1056"/>
      <c r="I112" s="1056"/>
      <c r="J112" s="1056"/>
      <c r="K112" s="1056"/>
      <c r="L112" s="1056"/>
      <c r="M112" s="1056"/>
      <c r="N112" s="1067"/>
    </row>
    <row r="113" spans="1:14">
      <c r="A113" s="1056"/>
      <c r="B113" s="1056"/>
      <c r="C113" s="1056"/>
      <c r="D113" s="1056"/>
      <c r="E113" s="1056"/>
      <c r="F113" s="1056"/>
      <c r="G113" s="1056"/>
      <c r="H113" s="1056"/>
      <c r="I113" s="1056"/>
      <c r="J113" s="1056"/>
      <c r="K113" s="1056"/>
      <c r="L113" s="1056"/>
      <c r="M113" s="1056"/>
      <c r="N113" s="1067"/>
    </row>
    <row r="114" spans="1:14">
      <c r="A114" s="1056"/>
      <c r="B114" s="1056"/>
      <c r="C114" s="1056"/>
      <c r="D114" s="1056"/>
      <c r="E114" s="1056"/>
      <c r="F114" s="1056"/>
      <c r="G114" s="1056"/>
      <c r="H114" s="1056"/>
      <c r="I114" s="1056"/>
      <c r="J114" s="1056"/>
      <c r="K114" s="1056"/>
      <c r="L114" s="1056"/>
      <c r="M114" s="1056"/>
      <c r="N114" s="1067"/>
    </row>
    <row r="115" spans="1:14">
      <c r="A115" s="1056"/>
      <c r="B115" s="1056"/>
      <c r="C115" s="1056"/>
      <c r="D115" s="1056"/>
      <c r="E115" s="1056"/>
      <c r="F115" s="1056"/>
      <c r="G115" s="1056"/>
      <c r="H115" s="1056"/>
      <c r="I115" s="1056"/>
      <c r="J115" s="1056"/>
      <c r="K115" s="1056"/>
      <c r="L115" s="1056"/>
      <c r="M115" s="1056"/>
      <c r="N115" s="1067"/>
    </row>
    <row r="116" spans="1:14">
      <c r="A116" s="1056"/>
      <c r="B116" s="1056"/>
      <c r="C116" s="1056"/>
      <c r="D116" s="1056"/>
      <c r="E116" s="1056"/>
      <c r="F116" s="1056"/>
      <c r="G116" s="1056"/>
      <c r="H116" s="1056"/>
      <c r="I116" s="1056"/>
      <c r="J116" s="1056"/>
      <c r="K116" s="1056"/>
      <c r="L116" s="1056"/>
      <c r="M116" s="1056"/>
      <c r="N116" s="1067"/>
    </row>
    <row r="117" spans="1:14">
      <c r="A117" s="1056"/>
      <c r="B117" s="1056"/>
      <c r="C117" s="1056"/>
      <c r="D117" s="1056"/>
      <c r="E117" s="1056"/>
      <c r="F117" s="1056"/>
      <c r="G117" s="1056"/>
      <c r="H117" s="1056"/>
      <c r="I117" s="1056"/>
      <c r="J117" s="1056"/>
      <c r="K117" s="1056"/>
      <c r="L117" s="1056"/>
      <c r="M117" s="1056"/>
      <c r="N117" s="1067"/>
    </row>
    <row r="118" spans="1:14">
      <c r="A118" s="1056"/>
      <c r="B118" s="1056"/>
      <c r="C118" s="1056"/>
      <c r="D118" s="1056"/>
      <c r="E118" s="1056"/>
      <c r="F118" s="1056"/>
      <c r="G118" s="1056"/>
      <c r="H118" s="1056"/>
      <c r="I118" s="1056"/>
      <c r="J118" s="1056"/>
      <c r="K118" s="1056"/>
      <c r="L118" s="1056"/>
      <c r="M118" s="1056"/>
      <c r="N118" s="1067"/>
    </row>
    <row r="119" spans="1:14">
      <c r="A119" s="1056"/>
      <c r="B119" s="1056"/>
      <c r="C119" s="1056"/>
      <c r="D119" s="1056"/>
      <c r="E119" s="1056"/>
      <c r="F119" s="1056"/>
      <c r="G119" s="1056"/>
      <c r="H119" s="1056"/>
      <c r="I119" s="1056"/>
      <c r="J119" s="1056"/>
      <c r="K119" s="1056"/>
      <c r="L119" s="1056"/>
      <c r="M119" s="1056"/>
      <c r="N119" s="1067"/>
    </row>
    <row r="120" spans="1:14">
      <c r="A120" s="1056"/>
      <c r="B120" s="1056"/>
      <c r="C120" s="1056"/>
      <c r="D120" s="1056"/>
      <c r="E120" s="1056"/>
      <c r="F120" s="1056"/>
      <c r="G120" s="1056"/>
      <c r="H120" s="1056"/>
      <c r="I120" s="1056"/>
      <c r="J120" s="1056"/>
      <c r="K120" s="1056"/>
      <c r="L120" s="1056"/>
      <c r="M120" s="1056"/>
      <c r="N120" s="1067"/>
    </row>
    <row r="121" spans="1:14">
      <c r="A121" s="1056"/>
      <c r="B121" s="1056"/>
      <c r="C121" s="1056"/>
      <c r="D121" s="1056"/>
      <c r="E121" s="1056"/>
      <c r="F121" s="1056"/>
      <c r="G121" s="1056"/>
      <c r="H121" s="1056"/>
      <c r="I121" s="1056"/>
      <c r="J121" s="1056"/>
      <c r="K121" s="1056"/>
      <c r="L121" s="1056"/>
      <c r="M121" s="1056"/>
      <c r="N121" s="1067"/>
    </row>
    <row r="122" spans="1:14">
      <c r="A122" s="1056"/>
      <c r="B122" s="1056"/>
      <c r="C122" s="1056"/>
      <c r="D122" s="1056"/>
      <c r="E122" s="1056"/>
      <c r="F122" s="1056"/>
      <c r="G122" s="1056"/>
      <c r="H122" s="1056"/>
      <c r="I122" s="1056"/>
      <c r="J122" s="1056"/>
      <c r="K122" s="1056"/>
      <c r="L122" s="1056"/>
      <c r="M122" s="1056"/>
      <c r="N122" s="1067"/>
    </row>
    <row r="123" spans="1:14">
      <c r="A123" s="1056"/>
      <c r="B123" s="1056"/>
      <c r="C123" s="1056"/>
      <c r="D123" s="1056"/>
      <c r="E123" s="1056"/>
      <c r="F123" s="1056"/>
      <c r="G123" s="1056"/>
      <c r="H123" s="1056"/>
      <c r="I123" s="1056"/>
      <c r="J123" s="1056"/>
      <c r="K123" s="1056"/>
      <c r="L123" s="1056"/>
      <c r="M123" s="1056"/>
      <c r="N123" s="1067"/>
    </row>
    <row r="124" spans="1:14">
      <c r="A124" s="1056"/>
      <c r="B124" s="1056"/>
      <c r="C124" s="1056"/>
      <c r="D124" s="1056"/>
      <c r="E124" s="1056"/>
      <c r="F124" s="1056"/>
      <c r="G124" s="1056"/>
      <c r="H124" s="1056"/>
      <c r="I124" s="1056"/>
      <c r="J124" s="1056"/>
      <c r="K124" s="1056"/>
      <c r="L124" s="1056"/>
      <c r="M124" s="1056"/>
      <c r="N124" s="1067"/>
    </row>
    <row r="125" spans="1:14">
      <c r="A125" s="1056"/>
      <c r="B125" s="1056"/>
      <c r="C125" s="1056"/>
      <c r="D125" s="1056"/>
      <c r="E125" s="1056"/>
      <c r="F125" s="1056"/>
      <c r="G125" s="1056"/>
      <c r="H125" s="1056"/>
      <c r="I125" s="1056"/>
      <c r="J125" s="1056"/>
      <c r="K125" s="1056"/>
      <c r="L125" s="1056"/>
      <c r="M125" s="1056"/>
      <c r="N125" s="1067"/>
    </row>
    <row r="126" spans="1:14">
      <c r="A126" s="1056"/>
      <c r="B126" s="1056"/>
      <c r="C126" s="1056"/>
      <c r="D126" s="1056"/>
      <c r="E126" s="1056"/>
      <c r="F126" s="1056"/>
      <c r="G126" s="1056"/>
      <c r="H126" s="1056"/>
      <c r="I126" s="1056"/>
      <c r="J126" s="1056"/>
      <c r="K126" s="1056"/>
      <c r="L126" s="1056"/>
      <c r="M126" s="1056"/>
      <c r="N126" s="1067"/>
    </row>
    <row r="127" spans="1:14">
      <c r="A127" s="1056"/>
      <c r="B127" s="1056"/>
      <c r="C127" s="1056"/>
      <c r="D127" s="1056"/>
      <c r="E127" s="1056"/>
      <c r="F127" s="1056"/>
      <c r="G127" s="1056"/>
      <c r="H127" s="1056"/>
      <c r="I127" s="1056"/>
      <c r="J127" s="1056"/>
      <c r="K127" s="1056"/>
      <c r="L127" s="1056"/>
      <c r="M127" s="1056"/>
      <c r="N127" s="1067"/>
    </row>
    <row r="128" spans="1:14">
      <c r="A128" s="1056"/>
      <c r="B128" s="1056"/>
      <c r="C128" s="1056"/>
      <c r="D128" s="1056"/>
      <c r="E128" s="1056"/>
      <c r="F128" s="1056"/>
      <c r="G128" s="1056"/>
      <c r="H128" s="1056"/>
      <c r="I128" s="1056"/>
      <c r="J128" s="1056"/>
      <c r="K128" s="1056"/>
      <c r="L128" s="1056"/>
      <c r="M128" s="1056"/>
      <c r="N128" s="1067"/>
    </row>
    <row r="129" spans="1:14">
      <c r="A129" s="1056"/>
      <c r="B129" s="1056"/>
      <c r="C129" s="1056"/>
      <c r="D129" s="1056"/>
      <c r="E129" s="1056"/>
      <c r="F129" s="1056"/>
      <c r="G129" s="1056"/>
      <c r="H129" s="1056"/>
      <c r="I129" s="1056"/>
      <c r="J129" s="1056"/>
      <c r="K129" s="1056"/>
      <c r="L129" s="1056"/>
      <c r="M129" s="1056"/>
      <c r="N129" s="1067"/>
    </row>
    <row r="130" spans="1:14">
      <c r="A130" s="1056"/>
      <c r="B130" s="1056"/>
      <c r="C130" s="1056"/>
      <c r="D130" s="1056"/>
      <c r="E130" s="1056"/>
      <c r="F130" s="1056"/>
      <c r="G130" s="1056"/>
      <c r="H130" s="1056"/>
      <c r="I130" s="1056"/>
      <c r="J130" s="1056"/>
      <c r="K130" s="1056"/>
      <c r="L130" s="1056"/>
      <c r="M130" s="1056"/>
      <c r="N130" s="1067"/>
    </row>
    <row r="131" spans="1:14">
      <c r="A131" s="1056"/>
      <c r="B131" s="1056"/>
      <c r="C131" s="1056"/>
      <c r="D131" s="1056"/>
      <c r="E131" s="1056"/>
      <c r="F131" s="1056"/>
      <c r="G131" s="1056"/>
      <c r="H131" s="1056"/>
      <c r="I131" s="1056"/>
      <c r="J131" s="1056"/>
      <c r="K131" s="1056"/>
      <c r="L131" s="1056"/>
      <c r="M131" s="1056"/>
      <c r="N131" s="1067"/>
    </row>
    <row r="132" spans="1:14">
      <c r="A132" s="1056"/>
      <c r="B132" s="1056"/>
      <c r="C132" s="1056"/>
      <c r="D132" s="1056"/>
      <c r="E132" s="1056"/>
      <c r="F132" s="1056"/>
      <c r="G132" s="1056"/>
      <c r="H132" s="1056"/>
      <c r="I132" s="1056"/>
      <c r="J132" s="1056"/>
      <c r="K132" s="1056"/>
      <c r="L132" s="1056"/>
      <c r="M132" s="1056"/>
      <c r="N132" s="1067"/>
    </row>
    <row r="133" spans="1:14">
      <c r="A133" s="1056"/>
      <c r="B133" s="1056"/>
      <c r="C133" s="1056"/>
      <c r="D133" s="1056"/>
      <c r="E133" s="1056"/>
      <c r="F133" s="1056"/>
      <c r="G133" s="1056"/>
      <c r="H133" s="1056"/>
      <c r="I133" s="1056"/>
      <c r="J133" s="1056"/>
      <c r="K133" s="1056"/>
      <c r="L133" s="1056"/>
      <c r="M133" s="1056"/>
      <c r="N133" s="1067"/>
    </row>
    <row r="134" spans="1:14">
      <c r="A134" s="1056"/>
      <c r="B134" s="1056"/>
      <c r="C134" s="1056"/>
      <c r="D134" s="1056"/>
      <c r="E134" s="1056"/>
      <c r="F134" s="1056"/>
      <c r="G134" s="1056"/>
      <c r="H134" s="1056"/>
      <c r="I134" s="1056"/>
      <c r="J134" s="1056"/>
      <c r="K134" s="1056"/>
      <c r="L134" s="1056"/>
      <c r="M134" s="1056"/>
      <c r="N134" s="1067"/>
    </row>
    <row r="135" spans="1:14">
      <c r="A135" s="1056"/>
      <c r="B135" s="1056"/>
      <c r="C135" s="1056"/>
      <c r="D135" s="1056"/>
      <c r="E135" s="1056"/>
      <c r="F135" s="1056"/>
      <c r="G135" s="1056"/>
      <c r="H135" s="1056"/>
      <c r="I135" s="1056"/>
      <c r="J135" s="1056"/>
      <c r="K135" s="1056"/>
      <c r="L135" s="1056"/>
      <c r="M135" s="1056"/>
      <c r="N135" s="1067"/>
    </row>
    <row r="136" spans="1:14">
      <c r="A136" s="1056"/>
      <c r="B136" s="1056"/>
      <c r="C136" s="1056"/>
      <c r="D136" s="1056"/>
      <c r="E136" s="1056"/>
      <c r="F136" s="1056"/>
      <c r="G136" s="1056"/>
      <c r="H136" s="1056"/>
      <c r="I136" s="1056"/>
      <c r="J136" s="1056"/>
      <c r="K136" s="1056"/>
      <c r="L136" s="1056"/>
      <c r="M136" s="1056"/>
      <c r="N136" s="1067"/>
    </row>
    <row r="137" spans="1:14">
      <c r="A137" s="1056"/>
      <c r="B137" s="1056"/>
      <c r="C137" s="1056"/>
      <c r="D137" s="1056"/>
      <c r="E137" s="1056"/>
      <c r="F137" s="1056"/>
      <c r="G137" s="1056"/>
      <c r="H137" s="1056"/>
      <c r="I137" s="1056"/>
      <c r="J137" s="1056"/>
      <c r="K137" s="1056"/>
      <c r="L137" s="1056"/>
      <c r="M137" s="1056"/>
      <c r="N137" s="1067"/>
    </row>
    <row r="138" spans="1:14">
      <c r="A138" s="1056"/>
      <c r="B138" s="1056"/>
      <c r="C138" s="1056"/>
      <c r="D138" s="1056"/>
      <c r="E138" s="1056"/>
      <c r="F138" s="1056"/>
      <c r="G138" s="1056"/>
      <c r="H138" s="1056"/>
      <c r="I138" s="1056"/>
      <c r="J138" s="1056"/>
      <c r="K138" s="1056"/>
      <c r="L138" s="1056"/>
      <c r="M138" s="1056"/>
      <c r="N138" s="1067"/>
    </row>
    <row r="139" spans="1:14">
      <c r="A139" s="1056"/>
      <c r="B139" s="1056"/>
      <c r="C139" s="1056"/>
      <c r="D139" s="1056"/>
      <c r="E139" s="1056"/>
      <c r="F139" s="1056"/>
      <c r="G139" s="1056"/>
      <c r="H139" s="1056"/>
      <c r="I139" s="1056"/>
      <c r="J139" s="1056"/>
      <c r="K139" s="1056"/>
      <c r="L139" s="1056"/>
      <c r="M139" s="1056"/>
      <c r="N139" s="1067"/>
    </row>
    <row r="140" spans="1:14">
      <c r="A140" s="1056"/>
      <c r="B140" s="1056"/>
      <c r="C140" s="1056"/>
      <c r="D140" s="1056"/>
      <c r="E140" s="1056"/>
      <c r="F140" s="1056"/>
      <c r="G140" s="1056"/>
      <c r="H140" s="1056"/>
      <c r="I140" s="1056"/>
      <c r="J140" s="1056"/>
      <c r="K140" s="1056"/>
      <c r="L140" s="1056"/>
      <c r="M140" s="1056"/>
      <c r="N140" s="1067"/>
    </row>
    <row r="141" spans="1:14">
      <c r="A141" s="1056"/>
      <c r="B141" s="1056"/>
      <c r="C141" s="1056"/>
      <c r="D141" s="1056"/>
      <c r="E141" s="1056"/>
      <c r="F141" s="1056"/>
      <c r="G141" s="1056"/>
      <c r="H141" s="1056"/>
      <c r="I141" s="1056"/>
      <c r="J141" s="1056"/>
      <c r="K141" s="1056"/>
      <c r="L141" s="1056"/>
      <c r="M141" s="1056"/>
      <c r="N141" s="1067"/>
    </row>
    <row r="142" spans="1:14">
      <c r="A142" s="1056"/>
      <c r="B142" s="1056"/>
      <c r="C142" s="1056"/>
      <c r="D142" s="1056"/>
      <c r="E142" s="1056"/>
      <c r="F142" s="1056"/>
      <c r="G142" s="1056"/>
      <c r="H142" s="1056"/>
      <c r="I142" s="1056"/>
      <c r="J142" s="1056"/>
      <c r="K142" s="1056"/>
      <c r="L142" s="1056"/>
      <c r="M142" s="1056"/>
      <c r="N142" s="1067"/>
    </row>
    <row r="143" spans="1:14">
      <c r="A143" s="1056"/>
      <c r="B143" s="1056"/>
      <c r="C143" s="1056"/>
      <c r="D143" s="1056"/>
      <c r="E143" s="1056"/>
      <c r="F143" s="1056"/>
      <c r="G143" s="1056"/>
      <c r="H143" s="1056"/>
      <c r="I143" s="1056"/>
      <c r="J143" s="1056"/>
      <c r="K143" s="1056"/>
      <c r="L143" s="1056"/>
      <c r="M143" s="1056"/>
      <c r="N143" s="1067"/>
    </row>
    <row r="144" spans="1:14">
      <c r="A144" s="1056"/>
      <c r="B144" s="1056"/>
      <c r="C144" s="1056"/>
      <c r="D144" s="1056"/>
      <c r="E144" s="1056"/>
      <c r="F144" s="1056"/>
      <c r="G144" s="1056"/>
      <c r="H144" s="1056"/>
      <c r="I144" s="1056"/>
      <c r="J144" s="1056"/>
      <c r="K144" s="1056"/>
      <c r="L144" s="1056"/>
      <c r="M144" s="1056"/>
      <c r="N144" s="1067"/>
    </row>
    <row r="145" spans="1:14">
      <c r="A145" s="1056"/>
      <c r="B145" s="1056"/>
      <c r="C145" s="1056"/>
      <c r="D145" s="1056"/>
      <c r="E145" s="1056"/>
      <c r="F145" s="1056"/>
      <c r="G145" s="1056"/>
      <c r="H145" s="1056"/>
      <c r="I145" s="1056"/>
      <c r="J145" s="1056"/>
      <c r="K145" s="1056"/>
      <c r="L145" s="1056"/>
      <c r="M145" s="1056"/>
      <c r="N145" s="1067"/>
    </row>
    <row r="146" spans="1:14">
      <c r="A146" s="1056"/>
      <c r="B146" s="1056"/>
      <c r="C146" s="1056"/>
      <c r="D146" s="1056"/>
      <c r="E146" s="1056"/>
      <c r="F146" s="1056"/>
      <c r="G146" s="1056"/>
      <c r="H146" s="1056"/>
      <c r="I146" s="1056"/>
      <c r="J146" s="1056"/>
      <c r="K146" s="1056"/>
      <c r="L146" s="1056"/>
      <c r="M146" s="1056"/>
      <c r="N146" s="1067"/>
    </row>
    <row r="147" spans="1:14">
      <c r="A147" s="1056"/>
      <c r="B147" s="1056"/>
      <c r="C147" s="1056"/>
      <c r="D147" s="1056"/>
      <c r="E147" s="1056"/>
      <c r="F147" s="1056"/>
      <c r="G147" s="1056"/>
      <c r="H147" s="1056"/>
      <c r="I147" s="1056"/>
      <c r="J147" s="1056"/>
      <c r="K147" s="1056"/>
      <c r="L147" s="1056"/>
      <c r="M147" s="1056"/>
      <c r="N147" s="1067"/>
    </row>
    <row r="148" spans="1:14">
      <c r="A148" s="1056"/>
      <c r="B148" s="1056"/>
      <c r="C148" s="1056"/>
      <c r="D148" s="1056"/>
      <c r="E148" s="1056"/>
      <c r="F148" s="1056"/>
      <c r="G148" s="1056"/>
      <c r="H148" s="1056"/>
      <c r="I148" s="1056"/>
      <c r="J148" s="1056"/>
      <c r="K148" s="1056"/>
      <c r="L148" s="1056"/>
      <c r="M148" s="1056"/>
      <c r="N148" s="1067"/>
    </row>
    <row r="149" spans="1:14">
      <c r="A149" s="1067"/>
      <c r="B149" s="1067"/>
      <c r="C149" s="1067"/>
      <c r="D149" s="1067"/>
      <c r="E149" s="1067"/>
      <c r="F149" s="1067"/>
      <c r="G149" s="1067"/>
      <c r="H149" s="1067"/>
      <c r="I149" s="1067"/>
      <c r="J149" s="1067"/>
      <c r="K149" s="1067"/>
      <c r="L149" s="1067"/>
      <c r="M149" s="1067"/>
      <c r="N149" s="1067"/>
    </row>
    <row r="150" spans="1:14">
      <c r="A150" s="1067"/>
      <c r="B150" s="1067"/>
      <c r="C150" s="1067"/>
      <c r="D150" s="1067"/>
      <c r="E150" s="1067"/>
      <c r="F150" s="1067"/>
      <c r="G150" s="1067"/>
      <c r="H150" s="1067"/>
      <c r="I150" s="1067"/>
      <c r="J150" s="1067"/>
      <c r="K150" s="1067"/>
      <c r="L150" s="1067"/>
      <c r="M150" s="1067"/>
      <c r="N150" s="1067"/>
    </row>
    <row r="151" spans="1:14">
      <c r="A151" s="1067"/>
      <c r="B151" s="1067"/>
      <c r="C151" s="1067"/>
      <c r="D151" s="1067"/>
      <c r="E151" s="1067"/>
      <c r="F151" s="1067"/>
      <c r="G151" s="1067"/>
      <c r="H151" s="1067"/>
      <c r="I151" s="1067"/>
      <c r="J151" s="1067"/>
      <c r="K151" s="1067"/>
      <c r="L151" s="1067"/>
      <c r="M151" s="1067"/>
      <c r="N151" s="1067"/>
    </row>
    <row r="152" spans="1:14">
      <c r="A152" s="1067"/>
      <c r="B152" s="1067"/>
      <c r="C152" s="1067"/>
      <c r="D152" s="1067"/>
      <c r="E152" s="1067"/>
      <c r="F152" s="1067"/>
      <c r="G152" s="1067"/>
      <c r="H152" s="1067"/>
      <c r="I152" s="1067"/>
      <c r="J152" s="1067"/>
      <c r="K152" s="1067"/>
      <c r="L152" s="1067"/>
      <c r="M152" s="1067"/>
      <c r="N152" s="1067"/>
    </row>
    <row r="153" spans="1:14">
      <c r="A153" s="1067"/>
      <c r="B153" s="1067"/>
      <c r="C153" s="1067"/>
      <c r="D153" s="1067"/>
      <c r="E153" s="1067"/>
      <c r="F153" s="1067"/>
      <c r="G153" s="1067"/>
      <c r="H153" s="1067"/>
      <c r="I153" s="1067"/>
      <c r="J153" s="1067"/>
      <c r="K153" s="1067"/>
      <c r="L153" s="1067"/>
      <c r="M153" s="1067"/>
      <c r="N153" s="1067"/>
    </row>
    <row r="154" spans="1:14">
      <c r="A154" s="1067"/>
      <c r="B154" s="1067"/>
      <c r="C154" s="1067"/>
      <c r="D154" s="1067"/>
      <c r="E154" s="1067"/>
      <c r="F154" s="1067"/>
      <c r="G154" s="1067"/>
      <c r="H154" s="1067"/>
      <c r="I154" s="1067"/>
      <c r="J154" s="1067"/>
      <c r="K154" s="1067"/>
      <c r="L154" s="1067"/>
      <c r="M154" s="1067"/>
      <c r="N154" s="1067"/>
    </row>
    <row r="155" spans="1:14">
      <c r="A155" s="1067"/>
      <c r="B155" s="1067"/>
      <c r="C155" s="1067"/>
      <c r="D155" s="1067"/>
      <c r="E155" s="1067"/>
      <c r="F155" s="1067"/>
      <c r="G155" s="1067"/>
      <c r="H155" s="1067"/>
      <c r="I155" s="1067"/>
      <c r="J155" s="1067"/>
      <c r="K155" s="1067"/>
      <c r="L155" s="1067"/>
      <c r="M155" s="1067"/>
      <c r="N155" s="1067"/>
    </row>
    <row r="156" spans="1:14">
      <c r="A156" s="1067"/>
      <c r="B156" s="1067"/>
      <c r="C156" s="1067"/>
      <c r="D156" s="1067"/>
      <c r="E156" s="1067"/>
      <c r="F156" s="1067"/>
      <c r="G156" s="1067"/>
      <c r="H156" s="1067"/>
      <c r="I156" s="1067"/>
      <c r="J156" s="1067"/>
      <c r="K156" s="1067"/>
      <c r="L156" s="1067"/>
      <c r="M156" s="1067"/>
      <c r="N156" s="1067"/>
    </row>
    <row r="157" spans="1:14">
      <c r="A157" s="1067"/>
      <c r="B157" s="1067"/>
      <c r="C157" s="1067"/>
      <c r="D157" s="1067"/>
      <c r="E157" s="1067"/>
      <c r="F157" s="1067"/>
      <c r="G157" s="1067"/>
      <c r="H157" s="1067"/>
      <c r="I157" s="1067"/>
      <c r="J157" s="1067"/>
      <c r="K157" s="1067"/>
      <c r="L157" s="1067"/>
      <c r="M157" s="1067"/>
      <c r="N157" s="1067"/>
    </row>
    <row r="158" spans="1:14">
      <c r="A158" s="1067"/>
      <c r="B158" s="1067"/>
      <c r="C158" s="1067"/>
      <c r="D158" s="1067"/>
      <c r="E158" s="1067"/>
      <c r="F158" s="1067"/>
      <c r="G158" s="1067"/>
      <c r="H158" s="1067"/>
      <c r="I158" s="1067"/>
      <c r="J158" s="1067"/>
      <c r="K158" s="1067"/>
      <c r="L158" s="1067"/>
      <c r="M158" s="1067"/>
      <c r="N158" s="1067"/>
    </row>
    <row r="159" spans="1:14">
      <c r="A159" s="1067"/>
      <c r="B159" s="1067"/>
      <c r="C159" s="1067"/>
      <c r="D159" s="1067"/>
      <c r="E159" s="1067"/>
      <c r="F159" s="1067"/>
      <c r="G159" s="1067"/>
      <c r="H159" s="1067"/>
      <c r="I159" s="1067"/>
      <c r="J159" s="1067"/>
      <c r="K159" s="1067"/>
      <c r="L159" s="1067"/>
      <c r="M159" s="1067"/>
      <c r="N159" s="1067"/>
    </row>
    <row r="160" spans="1:14">
      <c r="A160" s="1067"/>
      <c r="B160" s="1067"/>
      <c r="C160" s="1067"/>
      <c r="D160" s="1067"/>
      <c r="E160" s="1067"/>
      <c r="F160" s="1067"/>
      <c r="G160" s="1067"/>
      <c r="H160" s="1067"/>
      <c r="I160" s="1067"/>
      <c r="J160" s="1067"/>
      <c r="K160" s="1067"/>
      <c r="L160" s="1067"/>
      <c r="M160" s="1067"/>
      <c r="N160" s="1067"/>
    </row>
    <row r="161" spans="1:14">
      <c r="A161" s="1067"/>
      <c r="B161" s="1067"/>
      <c r="C161" s="1067"/>
      <c r="D161" s="1067"/>
      <c r="E161" s="1067"/>
      <c r="F161" s="1067"/>
      <c r="G161" s="1067"/>
      <c r="H161" s="1067"/>
      <c r="I161" s="1067"/>
      <c r="J161" s="1067"/>
      <c r="K161" s="1067"/>
      <c r="L161" s="1067"/>
      <c r="M161" s="1067"/>
      <c r="N161" s="1067"/>
    </row>
    <row r="162" spans="1:14">
      <c r="A162" s="1067"/>
      <c r="B162" s="1067"/>
      <c r="C162" s="1067"/>
      <c r="D162" s="1067"/>
      <c r="E162" s="1067"/>
      <c r="F162" s="1067"/>
      <c r="G162" s="1067"/>
      <c r="H162" s="1067"/>
      <c r="I162" s="1067"/>
      <c r="J162" s="1067"/>
      <c r="K162" s="1067"/>
      <c r="L162" s="1067"/>
      <c r="M162" s="1067"/>
      <c r="N162" s="1067"/>
    </row>
    <row r="163" spans="1:14">
      <c r="A163" s="1067"/>
      <c r="B163" s="1067"/>
      <c r="C163" s="1067"/>
      <c r="D163" s="1067"/>
      <c r="E163" s="1067"/>
      <c r="F163" s="1067"/>
      <c r="G163" s="1067"/>
      <c r="H163" s="1067"/>
      <c r="I163" s="1067"/>
      <c r="J163" s="1067"/>
      <c r="K163" s="1067"/>
      <c r="L163" s="1067"/>
      <c r="M163" s="1067"/>
      <c r="N163" s="1067"/>
    </row>
    <row r="164" spans="1:14">
      <c r="A164" s="1067"/>
      <c r="B164" s="1067"/>
      <c r="C164" s="1067"/>
      <c r="D164" s="1067"/>
      <c r="E164" s="1067"/>
      <c r="F164" s="1067"/>
      <c r="G164" s="1067"/>
      <c r="H164" s="1067"/>
      <c r="I164" s="1067"/>
      <c r="J164" s="1067"/>
      <c r="K164" s="1067"/>
      <c r="L164" s="1067"/>
      <c r="M164" s="1067"/>
      <c r="N164" s="1067"/>
    </row>
    <row r="165" spans="1:14">
      <c r="A165" s="1067"/>
      <c r="B165" s="1067"/>
      <c r="C165" s="1067"/>
      <c r="D165" s="1067"/>
      <c r="E165" s="1067"/>
      <c r="F165" s="1067"/>
      <c r="G165" s="1067"/>
      <c r="H165" s="1067"/>
      <c r="I165" s="1067"/>
      <c r="J165" s="1067"/>
      <c r="K165" s="1067"/>
      <c r="L165" s="1067"/>
      <c r="M165" s="1067"/>
      <c r="N165" s="1067"/>
    </row>
    <row r="166" spans="1:14">
      <c r="A166" s="1067"/>
      <c r="B166" s="1067"/>
      <c r="C166" s="1067"/>
      <c r="D166" s="1067"/>
      <c r="E166" s="1067"/>
      <c r="F166" s="1067"/>
      <c r="G166" s="1067"/>
      <c r="H166" s="1067"/>
      <c r="I166" s="1067"/>
      <c r="J166" s="1067"/>
      <c r="K166" s="1067"/>
      <c r="L166" s="1067"/>
      <c r="M166" s="1067"/>
      <c r="N166" s="1067"/>
    </row>
    <row r="167" spans="1:14">
      <c r="A167" s="1067"/>
      <c r="B167" s="1067"/>
      <c r="C167" s="1067"/>
      <c r="D167" s="1067"/>
      <c r="E167" s="1067"/>
      <c r="F167" s="1067"/>
      <c r="G167" s="1067"/>
      <c r="H167" s="1067"/>
      <c r="I167" s="1067"/>
      <c r="J167" s="1067"/>
      <c r="K167" s="1067"/>
      <c r="L167" s="1067"/>
      <c r="M167" s="1067"/>
      <c r="N167" s="1067"/>
    </row>
    <row r="168" spans="1:14">
      <c r="A168" s="1067"/>
      <c r="B168" s="1067"/>
      <c r="C168" s="1067"/>
      <c r="D168" s="1067"/>
      <c r="E168" s="1067"/>
      <c r="F168" s="1067"/>
      <c r="G168" s="1067"/>
      <c r="H168" s="1067"/>
      <c r="I168" s="1067"/>
      <c r="J168" s="1067"/>
      <c r="K168" s="1067"/>
      <c r="L168" s="1067"/>
      <c r="M168" s="1067"/>
      <c r="N168" s="1067"/>
    </row>
    <row r="169" spans="1:14">
      <c r="A169" s="1067"/>
      <c r="B169" s="1067"/>
      <c r="C169" s="1067"/>
      <c r="D169" s="1067"/>
      <c r="E169" s="1067"/>
      <c r="F169" s="1067"/>
      <c r="G169" s="1067"/>
      <c r="H169" s="1067"/>
      <c r="I169" s="1067"/>
      <c r="J169" s="1067"/>
      <c r="K169" s="1067"/>
      <c r="L169" s="1067"/>
      <c r="M169" s="1067"/>
      <c r="N169" s="1067"/>
    </row>
    <row r="170" spans="1:14">
      <c r="A170" s="1067"/>
      <c r="B170" s="1067"/>
      <c r="C170" s="1067"/>
      <c r="D170" s="1067"/>
      <c r="E170" s="1067"/>
      <c r="F170" s="1067"/>
      <c r="G170" s="1067"/>
      <c r="H170" s="1067"/>
      <c r="I170" s="1067"/>
      <c r="J170" s="1067"/>
      <c r="K170" s="1067"/>
      <c r="L170" s="1067"/>
      <c r="M170" s="1067"/>
      <c r="N170" s="1067"/>
    </row>
    <row r="171" spans="1:14">
      <c r="A171" s="1067"/>
      <c r="B171" s="1067"/>
      <c r="C171" s="1067"/>
      <c r="D171" s="1067"/>
      <c r="E171" s="1067"/>
      <c r="F171" s="1067"/>
      <c r="G171" s="1067"/>
      <c r="H171" s="1067"/>
      <c r="I171" s="1067"/>
      <c r="J171" s="1067"/>
      <c r="K171" s="1067"/>
      <c r="L171" s="1067"/>
      <c r="M171" s="1067"/>
      <c r="N171" s="1067"/>
    </row>
    <row r="172" spans="1:14">
      <c r="A172" s="1067"/>
      <c r="B172" s="1067"/>
      <c r="C172" s="1067"/>
      <c r="D172" s="1067"/>
      <c r="E172" s="1067"/>
      <c r="F172" s="1067"/>
      <c r="G172" s="1067"/>
      <c r="H172" s="1067"/>
      <c r="I172" s="1067"/>
      <c r="J172" s="1067"/>
      <c r="K172" s="1067"/>
      <c r="L172" s="1067"/>
      <c r="M172" s="1067"/>
      <c r="N172" s="1067"/>
    </row>
    <row r="173" spans="1:14">
      <c r="A173" s="1067"/>
      <c r="B173" s="1067"/>
      <c r="C173" s="1067"/>
      <c r="D173" s="1067"/>
      <c r="E173" s="1067"/>
      <c r="F173" s="1067"/>
      <c r="G173" s="1067"/>
      <c r="H173" s="1067"/>
      <c r="I173" s="1067"/>
      <c r="J173" s="1067"/>
      <c r="K173" s="1067"/>
      <c r="L173" s="1067"/>
      <c r="M173" s="1067"/>
      <c r="N173" s="1067"/>
    </row>
    <row r="174" spans="1:14">
      <c r="A174" s="1067"/>
      <c r="B174" s="1067"/>
      <c r="C174" s="1067"/>
      <c r="D174" s="1067"/>
      <c r="E174" s="1067"/>
      <c r="F174" s="1067"/>
      <c r="G174" s="1067"/>
      <c r="H174" s="1067"/>
      <c r="I174" s="1067"/>
      <c r="J174" s="1067"/>
      <c r="K174" s="1067"/>
      <c r="L174" s="1067"/>
      <c r="M174" s="1067"/>
      <c r="N174" s="1067"/>
    </row>
    <row r="175" spans="1:14">
      <c r="A175" s="1067"/>
      <c r="B175" s="1067"/>
      <c r="C175" s="1067"/>
      <c r="D175" s="1067"/>
      <c r="E175" s="1067"/>
      <c r="F175" s="1067"/>
      <c r="G175" s="1067"/>
      <c r="H175" s="1067"/>
      <c r="I175" s="1067"/>
      <c r="J175" s="1067"/>
      <c r="K175" s="1067"/>
      <c r="L175" s="1067"/>
      <c r="M175" s="1067"/>
      <c r="N175" s="1067"/>
    </row>
    <row r="176" spans="1:14">
      <c r="A176" s="1067"/>
      <c r="B176" s="1067"/>
      <c r="C176" s="1067"/>
      <c r="D176" s="1067"/>
      <c r="E176" s="1067"/>
      <c r="F176" s="1067"/>
      <c r="G176" s="1067"/>
      <c r="H176" s="1067"/>
      <c r="I176" s="1067"/>
      <c r="J176" s="1067"/>
      <c r="K176" s="1067"/>
      <c r="L176" s="1067"/>
      <c r="M176" s="1067"/>
      <c r="N176" s="1067"/>
    </row>
    <row r="177" spans="1:14">
      <c r="A177" s="1067"/>
      <c r="B177" s="1067"/>
      <c r="C177" s="1067"/>
      <c r="D177" s="1067"/>
      <c r="E177" s="1067"/>
      <c r="F177" s="1067"/>
      <c r="G177" s="1067"/>
      <c r="H177" s="1067"/>
      <c r="I177" s="1067"/>
      <c r="J177" s="1067"/>
      <c r="K177" s="1067"/>
      <c r="L177" s="1067"/>
      <c r="M177" s="1067"/>
      <c r="N177" s="1067"/>
    </row>
    <row r="178" spans="1:14">
      <c r="A178" s="1067"/>
      <c r="B178" s="1067"/>
      <c r="C178" s="1067"/>
      <c r="D178" s="1067"/>
      <c r="E178" s="1067"/>
      <c r="F178" s="1067"/>
      <c r="G178" s="1067"/>
      <c r="H178" s="1067"/>
      <c r="I178" s="1067"/>
      <c r="J178" s="1067"/>
      <c r="K178" s="1067"/>
      <c r="L178" s="1067"/>
      <c r="M178" s="1067"/>
      <c r="N178" s="1067"/>
    </row>
    <row r="179" spans="1:14">
      <c r="A179" s="1067"/>
      <c r="B179" s="1067"/>
      <c r="C179" s="1067"/>
      <c r="D179" s="1067"/>
      <c r="E179" s="1067"/>
      <c r="F179" s="1067"/>
      <c r="G179" s="1067"/>
      <c r="H179" s="1067"/>
      <c r="I179" s="1067"/>
      <c r="J179" s="1067"/>
      <c r="K179" s="1067"/>
      <c r="L179" s="1067"/>
      <c r="M179" s="1067"/>
      <c r="N179" s="1067"/>
    </row>
    <row r="180" spans="1:14">
      <c r="A180" s="1067"/>
      <c r="B180" s="1067"/>
      <c r="C180" s="1067"/>
      <c r="D180" s="1067"/>
      <c r="E180" s="1067"/>
      <c r="F180" s="1067"/>
      <c r="G180" s="1067"/>
      <c r="H180" s="1067"/>
      <c r="I180" s="1067"/>
      <c r="J180" s="1067"/>
      <c r="K180" s="1067"/>
      <c r="L180" s="1067"/>
      <c r="M180" s="1067"/>
      <c r="N180" s="1067"/>
    </row>
    <row r="181" spans="1:14">
      <c r="A181" s="1067"/>
      <c r="B181" s="1067"/>
      <c r="C181" s="1067"/>
      <c r="D181" s="1067"/>
      <c r="E181" s="1067"/>
      <c r="F181" s="1067"/>
      <c r="G181" s="1067"/>
      <c r="H181" s="1067"/>
      <c r="I181" s="1067"/>
      <c r="J181" s="1067"/>
      <c r="K181" s="1067"/>
      <c r="L181" s="1067"/>
      <c r="M181" s="1067"/>
      <c r="N181" s="1067"/>
    </row>
    <row r="182" spans="1:14">
      <c r="A182" s="1067"/>
      <c r="B182" s="1067"/>
      <c r="C182" s="1067"/>
      <c r="D182" s="1067"/>
      <c r="E182" s="1067"/>
      <c r="F182" s="1067"/>
      <c r="G182" s="1067"/>
      <c r="H182" s="1067"/>
      <c r="I182" s="1067"/>
      <c r="J182" s="1067"/>
      <c r="K182" s="1067"/>
      <c r="L182" s="1067"/>
      <c r="M182" s="1067"/>
      <c r="N182" s="1067"/>
    </row>
    <row r="183" spans="1:14">
      <c r="A183" s="1067"/>
      <c r="B183" s="1067"/>
      <c r="C183" s="1067"/>
      <c r="D183" s="1067"/>
      <c r="E183" s="1067"/>
      <c r="F183" s="1067"/>
      <c r="G183" s="1067"/>
      <c r="H183" s="1067"/>
      <c r="I183" s="1067"/>
      <c r="J183" s="1067"/>
      <c r="K183" s="1067"/>
      <c r="L183" s="1067"/>
      <c r="M183" s="1067"/>
      <c r="N183" s="1067"/>
    </row>
    <row r="184" spans="1:14">
      <c r="A184" s="1067"/>
      <c r="B184" s="1067"/>
      <c r="C184" s="1067"/>
      <c r="D184" s="1067"/>
      <c r="E184" s="1067"/>
      <c r="F184" s="1067"/>
      <c r="G184" s="1067"/>
      <c r="H184" s="1067"/>
      <c r="I184" s="1067"/>
      <c r="J184" s="1067"/>
      <c r="K184" s="1067"/>
      <c r="L184" s="1067"/>
      <c r="M184" s="1067"/>
      <c r="N184" s="1067"/>
    </row>
    <row r="185" spans="1:14">
      <c r="A185" s="1067"/>
      <c r="B185" s="1067"/>
      <c r="C185" s="1067"/>
      <c r="D185" s="1067"/>
      <c r="E185" s="1067"/>
      <c r="F185" s="1067"/>
      <c r="G185" s="1067"/>
      <c r="H185" s="1067"/>
      <c r="I185" s="1067"/>
      <c r="J185" s="1067"/>
      <c r="K185" s="1067"/>
      <c r="L185" s="1067"/>
      <c r="M185" s="1067"/>
      <c r="N185" s="1067"/>
    </row>
    <row r="186" spans="1:14">
      <c r="A186" s="1067"/>
      <c r="B186" s="1067"/>
      <c r="C186" s="1067"/>
      <c r="D186" s="1067"/>
      <c r="E186" s="1067"/>
      <c r="F186" s="1067"/>
      <c r="G186" s="1067"/>
      <c r="H186" s="1067"/>
      <c r="I186" s="1067"/>
      <c r="J186" s="1067"/>
      <c r="K186" s="1067"/>
      <c r="L186" s="1067"/>
      <c r="M186" s="1067"/>
      <c r="N186" s="1067"/>
    </row>
    <row r="187" spans="1:14">
      <c r="A187" s="1067"/>
      <c r="B187" s="1067"/>
      <c r="C187" s="1067"/>
      <c r="D187" s="1067"/>
      <c r="E187" s="1067"/>
      <c r="F187" s="1067"/>
      <c r="G187" s="1067"/>
      <c r="H187" s="1067"/>
      <c r="I187" s="1067"/>
      <c r="J187" s="1067"/>
      <c r="K187" s="1067"/>
      <c r="L187" s="1067"/>
      <c r="M187" s="1067"/>
      <c r="N187" s="1067"/>
    </row>
    <row r="188" spans="1:14">
      <c r="A188" s="1067"/>
      <c r="B188" s="1067"/>
      <c r="C188" s="1067"/>
      <c r="D188" s="1067"/>
      <c r="E188" s="1067"/>
      <c r="F188" s="1067"/>
      <c r="G188" s="1067"/>
      <c r="H188" s="1067"/>
      <c r="I188" s="1067"/>
      <c r="J188" s="1067"/>
      <c r="K188" s="1067"/>
      <c r="L188" s="1067"/>
      <c r="M188" s="1067"/>
      <c r="N188" s="1067"/>
    </row>
    <row r="189" spans="1:14">
      <c r="A189" s="1067"/>
      <c r="B189" s="1067"/>
      <c r="C189" s="1067"/>
      <c r="D189" s="1067"/>
      <c r="E189" s="1067"/>
      <c r="F189" s="1067"/>
      <c r="G189" s="1067"/>
      <c r="H189" s="1067"/>
      <c r="I189" s="1067"/>
      <c r="J189" s="1067"/>
      <c r="K189" s="1067"/>
      <c r="L189" s="1067"/>
      <c r="M189" s="1067"/>
      <c r="N189" s="1067"/>
    </row>
    <row r="190" spans="1:14">
      <c r="A190" s="1067"/>
      <c r="B190" s="1067"/>
      <c r="C190" s="1067"/>
      <c r="D190" s="1067"/>
      <c r="E190" s="1067"/>
      <c r="F190" s="1067"/>
      <c r="G190" s="1067"/>
      <c r="H190" s="1067"/>
      <c r="I190" s="1067"/>
      <c r="J190" s="1067"/>
      <c r="K190" s="1067"/>
      <c r="L190" s="1067"/>
      <c r="M190" s="1067"/>
      <c r="N190" s="1067"/>
    </row>
    <row r="191" spans="1:14">
      <c r="A191" s="1067"/>
      <c r="B191" s="1067"/>
      <c r="C191" s="1067"/>
      <c r="D191" s="1067"/>
      <c r="E191" s="1067"/>
      <c r="F191" s="1067"/>
      <c r="G191" s="1067"/>
      <c r="H191" s="1067"/>
      <c r="I191" s="1067"/>
      <c r="J191" s="1067"/>
      <c r="K191" s="1067"/>
      <c r="L191" s="1067"/>
      <c r="M191" s="1067"/>
      <c r="N191" s="1067"/>
    </row>
    <row r="192" spans="1:14">
      <c r="A192" s="1067"/>
      <c r="B192" s="1067"/>
      <c r="C192" s="1067"/>
      <c r="D192" s="1067"/>
      <c r="E192" s="1067"/>
      <c r="F192" s="1067"/>
      <c r="G192" s="1067"/>
      <c r="H192" s="1067"/>
      <c r="I192" s="1067"/>
      <c r="J192" s="1067"/>
      <c r="K192" s="1067"/>
      <c r="L192" s="1067"/>
      <c r="M192" s="1067"/>
      <c r="N192" s="1067"/>
    </row>
    <row r="193" spans="1:14">
      <c r="A193" s="1067"/>
      <c r="B193" s="1067"/>
      <c r="C193" s="1067"/>
      <c r="D193" s="1067"/>
      <c r="E193" s="1067"/>
      <c r="F193" s="1067"/>
      <c r="G193" s="1067"/>
      <c r="H193" s="1067"/>
      <c r="I193" s="1067"/>
      <c r="J193" s="1067"/>
      <c r="K193" s="1067"/>
      <c r="L193" s="1067"/>
      <c r="M193" s="1067"/>
      <c r="N193" s="1067"/>
    </row>
    <row r="194" spans="1:14">
      <c r="A194" s="1067"/>
      <c r="B194" s="1067"/>
      <c r="C194" s="1067"/>
      <c r="D194" s="1067"/>
      <c r="E194" s="1067"/>
      <c r="F194" s="1067"/>
      <c r="G194" s="1067"/>
      <c r="H194" s="1067"/>
      <c r="I194" s="1067"/>
      <c r="J194" s="1067"/>
      <c r="K194" s="1067"/>
      <c r="L194" s="1067"/>
      <c r="M194" s="1067"/>
      <c r="N194" s="1067"/>
    </row>
    <row r="195" spans="1:14">
      <c r="A195" s="1067"/>
      <c r="B195" s="1067"/>
      <c r="C195" s="1067"/>
      <c r="D195" s="1067"/>
      <c r="E195" s="1067"/>
      <c r="F195" s="1067"/>
      <c r="G195" s="1067"/>
      <c r="H195" s="1067"/>
      <c r="I195" s="1067"/>
      <c r="J195" s="1067"/>
      <c r="K195" s="1067"/>
      <c r="L195" s="1067"/>
      <c r="M195" s="1067"/>
      <c r="N195" s="1067"/>
    </row>
    <row r="196" spans="1:14">
      <c r="A196" s="1067"/>
      <c r="B196" s="1067"/>
      <c r="C196" s="1067"/>
      <c r="D196" s="1067"/>
      <c r="E196" s="1067"/>
      <c r="F196" s="1067"/>
      <c r="G196" s="1067"/>
      <c r="H196" s="1067"/>
      <c r="I196" s="1067"/>
      <c r="J196" s="1067"/>
      <c r="K196" s="1067"/>
      <c r="L196" s="1067"/>
      <c r="M196" s="1067"/>
      <c r="N196" s="1067"/>
    </row>
    <row r="197" spans="1:14">
      <c r="A197" s="1067"/>
      <c r="B197" s="1067"/>
      <c r="C197" s="1067"/>
      <c r="D197" s="1067"/>
      <c r="E197" s="1067"/>
      <c r="F197" s="1067"/>
      <c r="G197" s="1067"/>
      <c r="H197" s="1067"/>
      <c r="I197" s="1067"/>
      <c r="J197" s="1067"/>
      <c r="K197" s="1067"/>
      <c r="L197" s="1067"/>
      <c r="M197" s="1067"/>
      <c r="N197" s="1067"/>
    </row>
    <row r="198" spans="1:14">
      <c r="A198" s="1067"/>
      <c r="B198" s="1067"/>
      <c r="C198" s="1067"/>
      <c r="D198" s="1067"/>
      <c r="E198" s="1067"/>
      <c r="F198" s="1067"/>
      <c r="G198" s="1067"/>
      <c r="H198" s="1067"/>
      <c r="I198" s="1067"/>
      <c r="J198" s="1067"/>
      <c r="K198" s="1067"/>
      <c r="L198" s="1067"/>
      <c r="M198" s="1067"/>
      <c r="N198" s="1067"/>
    </row>
    <row r="199" spans="1:14">
      <c r="A199" s="1067"/>
      <c r="B199" s="1067"/>
      <c r="C199" s="1067"/>
      <c r="D199" s="1067"/>
      <c r="E199" s="1067"/>
      <c r="F199" s="1067"/>
      <c r="G199" s="1067"/>
      <c r="H199" s="1067"/>
      <c r="I199" s="1067"/>
      <c r="J199" s="1067"/>
      <c r="K199" s="1067"/>
      <c r="L199" s="1067"/>
      <c r="M199" s="1067"/>
      <c r="N199" s="1067"/>
    </row>
    <row r="200" spans="1:14">
      <c r="A200" s="1067"/>
      <c r="B200" s="1067"/>
      <c r="C200" s="1067"/>
      <c r="D200" s="1067"/>
      <c r="E200" s="1067"/>
      <c r="F200" s="1067"/>
      <c r="G200" s="1067"/>
      <c r="H200" s="1067"/>
      <c r="I200" s="1067"/>
      <c r="J200" s="1067"/>
      <c r="K200" s="1067"/>
      <c r="L200" s="1067"/>
      <c r="M200" s="1067"/>
      <c r="N200" s="1067"/>
    </row>
    <row r="201" spans="1:14">
      <c r="A201" s="1067"/>
      <c r="B201" s="1067"/>
      <c r="C201" s="1067"/>
      <c r="D201" s="1067"/>
      <c r="E201" s="1067"/>
      <c r="F201" s="1067"/>
      <c r="G201" s="1067"/>
      <c r="H201" s="1067"/>
      <c r="I201" s="1067"/>
      <c r="J201" s="1067"/>
      <c r="K201" s="1067"/>
      <c r="L201" s="1067"/>
      <c r="M201" s="1067"/>
      <c r="N201" s="1067"/>
    </row>
    <row r="202" spans="1:14">
      <c r="A202" s="1067"/>
      <c r="B202" s="1067"/>
      <c r="C202" s="1067"/>
      <c r="D202" s="1067"/>
      <c r="E202" s="1067"/>
      <c r="F202" s="1067"/>
      <c r="G202" s="1067"/>
      <c r="H202" s="1067"/>
      <c r="I202" s="1067"/>
      <c r="J202" s="1067"/>
      <c r="K202" s="1067"/>
      <c r="L202" s="1067"/>
      <c r="M202" s="1067"/>
      <c r="N202" s="1067"/>
    </row>
    <row r="203" spans="1:14">
      <c r="A203" s="1067"/>
      <c r="B203" s="1067"/>
      <c r="C203" s="1067"/>
      <c r="D203" s="1067"/>
      <c r="E203" s="1067"/>
      <c r="F203" s="1067"/>
      <c r="G203" s="1067"/>
      <c r="H203" s="1067"/>
      <c r="I203" s="1067"/>
      <c r="J203" s="1067"/>
      <c r="K203" s="1067"/>
      <c r="L203" s="1067"/>
      <c r="M203" s="1067"/>
      <c r="N203" s="1067"/>
    </row>
    <row r="204" spans="1:14">
      <c r="A204" s="1067"/>
      <c r="B204" s="1067"/>
      <c r="C204" s="1067"/>
      <c r="D204" s="1067"/>
      <c r="E204" s="1067"/>
      <c r="F204" s="1067"/>
      <c r="G204" s="1067"/>
      <c r="H204" s="1067"/>
      <c r="I204" s="1067"/>
      <c r="J204" s="1067"/>
      <c r="K204" s="1067"/>
      <c r="L204" s="1067"/>
      <c r="M204" s="1067"/>
      <c r="N204" s="1067"/>
    </row>
    <row r="205" spans="1:14">
      <c r="A205" s="1067"/>
      <c r="B205" s="1067"/>
      <c r="C205" s="1067"/>
      <c r="D205" s="1067"/>
      <c r="E205" s="1067"/>
      <c r="F205" s="1067"/>
      <c r="G205" s="1067"/>
      <c r="H205" s="1067"/>
      <c r="I205" s="1067"/>
      <c r="J205" s="1067"/>
      <c r="K205" s="1067"/>
      <c r="L205" s="1067"/>
      <c r="M205" s="1067"/>
      <c r="N205" s="1067"/>
    </row>
    <row r="206" spans="1:14">
      <c r="A206" s="1067"/>
      <c r="B206" s="1067"/>
      <c r="C206" s="1067"/>
      <c r="D206" s="1067"/>
      <c r="E206" s="1067"/>
      <c r="F206" s="1067"/>
      <c r="G206" s="1067"/>
      <c r="H206" s="1067"/>
      <c r="I206" s="1067"/>
      <c r="J206" s="1067"/>
      <c r="K206" s="1067"/>
      <c r="L206" s="1067"/>
      <c r="M206" s="1067"/>
      <c r="N206" s="1067"/>
    </row>
    <row r="207" spans="1:14">
      <c r="A207" s="1067"/>
      <c r="B207" s="1067"/>
      <c r="C207" s="1067"/>
      <c r="D207" s="1067"/>
      <c r="E207" s="1067"/>
      <c r="F207" s="1067"/>
      <c r="G207" s="1067"/>
      <c r="H207" s="1067"/>
      <c r="I207" s="1067"/>
      <c r="J207" s="1067"/>
      <c r="K207" s="1067"/>
      <c r="L207" s="1067"/>
      <c r="M207" s="1067"/>
      <c r="N207" s="1067"/>
    </row>
    <row r="208" spans="1:14">
      <c r="A208" s="1067"/>
      <c r="B208" s="1067"/>
      <c r="C208" s="1067"/>
      <c r="D208" s="1067"/>
      <c r="E208" s="1067"/>
      <c r="F208" s="1067"/>
      <c r="G208" s="1067"/>
      <c r="H208" s="1067"/>
      <c r="I208" s="1067"/>
      <c r="J208" s="1067"/>
      <c r="K208" s="1067"/>
      <c r="L208" s="1067"/>
      <c r="M208" s="1067"/>
      <c r="N208" s="1067"/>
    </row>
    <row r="209" spans="1:14">
      <c r="A209" s="1067"/>
      <c r="B209" s="1067"/>
      <c r="C209" s="1067"/>
      <c r="D209" s="1067"/>
      <c r="E209" s="1067"/>
      <c r="F209" s="1067"/>
      <c r="G209" s="1067"/>
      <c r="H209" s="1067"/>
      <c r="I209" s="1067"/>
      <c r="J209" s="1067"/>
      <c r="K209" s="1067"/>
      <c r="L209" s="1067"/>
      <c r="M209" s="1067"/>
      <c r="N209" s="1067"/>
    </row>
    <row r="210" spans="1:14">
      <c r="A210" s="1067"/>
      <c r="B210" s="1067"/>
      <c r="C210" s="1067"/>
      <c r="D210" s="1067"/>
      <c r="E210" s="1067"/>
      <c r="F210" s="1067"/>
      <c r="G210" s="1067"/>
      <c r="H210" s="1067"/>
      <c r="I210" s="1067"/>
      <c r="J210" s="1067"/>
      <c r="K210" s="1067"/>
      <c r="L210" s="1067"/>
      <c r="M210" s="1067"/>
      <c r="N210" s="1067"/>
    </row>
    <row r="211" spans="1:14">
      <c r="A211" s="1067"/>
      <c r="B211" s="1067"/>
      <c r="C211" s="1067"/>
      <c r="D211" s="1067"/>
      <c r="E211" s="1067"/>
      <c r="F211" s="1067"/>
      <c r="G211" s="1067"/>
      <c r="H211" s="1067"/>
      <c r="I211" s="1067"/>
      <c r="J211" s="1067"/>
      <c r="K211" s="1067"/>
      <c r="L211" s="1067"/>
      <c r="M211" s="1067"/>
      <c r="N211" s="1067"/>
    </row>
    <row r="212" spans="1:14">
      <c r="A212" s="1067"/>
      <c r="B212" s="1067"/>
      <c r="C212" s="1067"/>
      <c r="D212" s="1067"/>
      <c r="E212" s="1067"/>
      <c r="F212" s="1067"/>
      <c r="G212" s="1067"/>
      <c r="H212" s="1067"/>
      <c r="I212" s="1067"/>
      <c r="J212" s="1067"/>
      <c r="K212" s="1067"/>
      <c r="L212" s="1067"/>
      <c r="M212" s="1067"/>
      <c r="N212" s="1067"/>
    </row>
    <row r="213" spans="1:14">
      <c r="A213" s="1067"/>
      <c r="B213" s="1067"/>
      <c r="C213" s="1067"/>
      <c r="D213" s="1067"/>
      <c r="E213" s="1067"/>
      <c r="F213" s="1067"/>
      <c r="G213" s="1067"/>
      <c r="H213" s="1067"/>
      <c r="I213" s="1067"/>
      <c r="J213" s="1067"/>
      <c r="K213" s="1067"/>
      <c r="L213" s="1067"/>
      <c r="M213" s="1067"/>
      <c r="N213" s="1067"/>
    </row>
    <row r="214" spans="1:14">
      <c r="A214" s="1067"/>
      <c r="B214" s="1067"/>
      <c r="C214" s="1067"/>
      <c r="D214" s="1067"/>
      <c r="E214" s="1067"/>
      <c r="F214" s="1067"/>
      <c r="G214" s="1067"/>
      <c r="H214" s="1067"/>
      <c r="I214" s="1067"/>
      <c r="J214" s="1067"/>
      <c r="K214" s="1067"/>
      <c r="L214" s="1067"/>
      <c r="M214" s="1067"/>
      <c r="N214" s="1067"/>
    </row>
    <row r="215" spans="1:14">
      <c r="A215" s="1067"/>
      <c r="B215" s="1067"/>
      <c r="C215" s="1067"/>
      <c r="D215" s="1067"/>
      <c r="E215" s="1067"/>
      <c r="F215" s="1067"/>
      <c r="G215" s="1067"/>
      <c r="H215" s="1067"/>
      <c r="I215" s="1067"/>
      <c r="J215" s="1067"/>
      <c r="K215" s="1067"/>
      <c r="L215" s="1067"/>
      <c r="M215" s="1067"/>
      <c r="N215" s="1067"/>
    </row>
    <row r="216" spans="1:14">
      <c r="A216" s="1067"/>
      <c r="B216" s="1067"/>
      <c r="C216" s="1067"/>
      <c r="D216" s="1067"/>
      <c r="E216" s="1067"/>
      <c r="F216" s="1067"/>
      <c r="G216" s="1067"/>
      <c r="H216" s="1067"/>
      <c r="I216" s="1067"/>
      <c r="J216" s="1067"/>
      <c r="K216" s="1067"/>
      <c r="L216" s="1067"/>
      <c r="M216" s="1067"/>
      <c r="N216" s="1067"/>
    </row>
    <row r="217" spans="1:14">
      <c r="A217" s="1067"/>
      <c r="B217" s="1067"/>
      <c r="C217" s="1067"/>
      <c r="D217" s="1067"/>
      <c r="E217" s="1067"/>
      <c r="F217" s="1067"/>
      <c r="G217" s="1067"/>
      <c r="H217" s="1067"/>
      <c r="I217" s="1067"/>
      <c r="J217" s="1067"/>
      <c r="K217" s="1067"/>
      <c r="L217" s="1067"/>
      <c r="M217" s="1067"/>
      <c r="N217" s="1067"/>
    </row>
    <row r="218" spans="1:14">
      <c r="A218" s="1067"/>
      <c r="B218" s="1067"/>
      <c r="C218" s="1067"/>
      <c r="D218" s="1067"/>
      <c r="E218" s="1067"/>
      <c r="F218" s="1067"/>
      <c r="G218" s="1067"/>
      <c r="H218" s="1067"/>
      <c r="I218" s="1067"/>
      <c r="J218" s="1067"/>
      <c r="K218" s="1067"/>
      <c r="L218" s="1067"/>
      <c r="M218" s="1067"/>
      <c r="N218" s="1067"/>
    </row>
    <row r="219" spans="1:14">
      <c r="A219" s="1067"/>
      <c r="B219" s="1067"/>
      <c r="C219" s="1067"/>
      <c r="D219" s="1067"/>
      <c r="E219" s="1067"/>
      <c r="F219" s="1067"/>
      <c r="G219" s="1067"/>
      <c r="H219" s="1067"/>
      <c r="I219" s="1067"/>
      <c r="J219" s="1067"/>
      <c r="K219" s="1067"/>
      <c r="L219" s="1067"/>
      <c r="M219" s="1067"/>
      <c r="N219" s="1067"/>
    </row>
    <row r="220" spans="1:14">
      <c r="A220" s="1067"/>
      <c r="B220" s="1067"/>
      <c r="C220" s="1067"/>
      <c r="D220" s="1067"/>
      <c r="E220" s="1067"/>
      <c r="F220" s="1067"/>
      <c r="G220" s="1067"/>
      <c r="H220" s="1067"/>
      <c r="I220" s="1067"/>
      <c r="J220" s="1067"/>
      <c r="K220" s="1067"/>
      <c r="L220" s="1067"/>
      <c r="M220" s="1067"/>
      <c r="N220" s="1067"/>
    </row>
    <row r="221" spans="1:14">
      <c r="A221" s="1067"/>
      <c r="B221" s="1067"/>
      <c r="C221" s="1067"/>
      <c r="D221" s="1067"/>
      <c r="E221" s="1067"/>
      <c r="F221" s="1067"/>
      <c r="G221" s="1067"/>
      <c r="H221" s="1067"/>
      <c r="I221" s="1067"/>
      <c r="J221" s="1067"/>
      <c r="K221" s="1067"/>
      <c r="L221" s="1067"/>
      <c r="M221" s="1067"/>
      <c r="N221" s="1067"/>
    </row>
    <row r="222" spans="1:14">
      <c r="A222" s="1067"/>
      <c r="B222" s="1067"/>
      <c r="C222" s="1067"/>
      <c r="D222" s="1067"/>
      <c r="E222" s="1067"/>
      <c r="F222" s="1067"/>
      <c r="G222" s="1067"/>
      <c r="H222" s="1067"/>
      <c r="I222" s="1067"/>
      <c r="J222" s="1067"/>
      <c r="K222" s="1067"/>
      <c r="L222" s="1067"/>
      <c r="M222" s="1067"/>
      <c r="N222" s="1067"/>
    </row>
    <row r="223" spans="1:14">
      <c r="A223" s="1067"/>
      <c r="B223" s="1067"/>
      <c r="C223" s="1067"/>
      <c r="D223" s="1067"/>
      <c r="E223" s="1067"/>
      <c r="F223" s="1067"/>
      <c r="G223" s="1067"/>
      <c r="H223" s="1067"/>
      <c r="I223" s="1067"/>
      <c r="J223" s="1067"/>
      <c r="K223" s="1067"/>
      <c r="L223" s="1067"/>
      <c r="M223" s="1067"/>
      <c r="N223" s="1067"/>
    </row>
    <row r="224" spans="1:14">
      <c r="A224" s="1067"/>
      <c r="B224" s="1067"/>
      <c r="C224" s="1067"/>
      <c r="D224" s="1067"/>
      <c r="E224" s="1067"/>
      <c r="F224" s="1067"/>
      <c r="G224" s="1067"/>
      <c r="H224" s="1067"/>
      <c r="I224" s="1067"/>
      <c r="J224" s="1067"/>
      <c r="K224" s="1067"/>
      <c r="L224" s="1067"/>
      <c r="M224" s="1067"/>
      <c r="N224" s="1067"/>
    </row>
    <row r="225" spans="1:14">
      <c r="A225" s="1067"/>
      <c r="B225" s="1067"/>
      <c r="C225" s="1067"/>
      <c r="D225" s="1067"/>
      <c r="E225" s="1067"/>
      <c r="F225" s="1067"/>
      <c r="G225" s="1067"/>
      <c r="H225" s="1067"/>
      <c r="I225" s="1067"/>
      <c r="J225" s="1067"/>
      <c r="K225" s="1067"/>
      <c r="L225" s="1067"/>
      <c r="M225" s="1067"/>
      <c r="N225" s="1067"/>
    </row>
    <row r="226" spans="1:14">
      <c r="A226" s="1067"/>
      <c r="B226" s="1067"/>
      <c r="C226" s="1067"/>
      <c r="D226" s="1067"/>
      <c r="E226" s="1067"/>
      <c r="F226" s="1067"/>
      <c r="G226" s="1067"/>
      <c r="H226" s="1067"/>
      <c r="I226" s="1067"/>
      <c r="J226" s="1067"/>
      <c r="K226" s="1067"/>
      <c r="L226" s="1067"/>
      <c r="M226" s="1067"/>
      <c r="N226" s="1067"/>
    </row>
    <row r="227" spans="1:14">
      <c r="A227" s="1067"/>
      <c r="B227" s="1067"/>
      <c r="C227" s="1067"/>
      <c r="D227" s="1067"/>
      <c r="E227" s="1067"/>
      <c r="F227" s="1067"/>
      <c r="G227" s="1067"/>
      <c r="H227" s="1067"/>
      <c r="I227" s="1067"/>
      <c r="J227" s="1067"/>
      <c r="K227" s="1067"/>
      <c r="L227" s="1067"/>
      <c r="M227" s="1067"/>
      <c r="N227" s="1067"/>
    </row>
    <row r="228" spans="1:14">
      <c r="A228" s="1067"/>
      <c r="B228" s="1067"/>
      <c r="C228" s="1067"/>
      <c r="D228" s="1067"/>
      <c r="E228" s="1067"/>
      <c r="F228" s="1067"/>
      <c r="G228" s="1067"/>
      <c r="H228" s="1067"/>
      <c r="I228" s="1067"/>
      <c r="J228" s="1067"/>
      <c r="K228" s="1067"/>
      <c r="L228" s="1067"/>
      <c r="M228" s="1067"/>
      <c r="N228" s="1067"/>
    </row>
    <row r="229" spans="1:14">
      <c r="A229" s="1067"/>
      <c r="B229" s="1067"/>
      <c r="C229" s="1067"/>
      <c r="D229" s="1067"/>
      <c r="E229" s="1067"/>
      <c r="F229" s="1067"/>
      <c r="G229" s="1067"/>
      <c r="H229" s="1067"/>
      <c r="I229" s="1067"/>
      <c r="J229" s="1067"/>
      <c r="K229" s="1067"/>
      <c r="L229" s="1067"/>
      <c r="M229" s="1067"/>
      <c r="N229" s="1067"/>
    </row>
    <row r="230" spans="1:14">
      <c r="A230" s="1067"/>
      <c r="B230" s="1067"/>
      <c r="C230" s="1067"/>
      <c r="D230" s="1067"/>
      <c r="E230" s="1067"/>
      <c r="F230" s="1067"/>
      <c r="G230" s="1067"/>
      <c r="H230" s="1067"/>
      <c r="I230" s="1067"/>
      <c r="J230" s="1067"/>
      <c r="K230" s="1067"/>
      <c r="L230" s="1067"/>
      <c r="M230" s="1067"/>
      <c r="N230" s="1067"/>
    </row>
    <row r="231" spans="1:14">
      <c r="A231" s="1067"/>
      <c r="B231" s="1067"/>
      <c r="C231" s="1067"/>
      <c r="D231" s="1067"/>
      <c r="E231" s="1067"/>
      <c r="F231" s="1067"/>
      <c r="G231" s="1067"/>
      <c r="H231" s="1067"/>
      <c r="I231" s="1067"/>
      <c r="J231" s="1067"/>
      <c r="K231" s="1067"/>
      <c r="L231" s="1067"/>
      <c r="M231" s="1067"/>
      <c r="N231" s="1067"/>
    </row>
    <row r="232" spans="1:14">
      <c r="A232" s="1067"/>
      <c r="B232" s="1067"/>
      <c r="C232" s="1067"/>
      <c r="D232" s="1067"/>
      <c r="E232" s="1067"/>
      <c r="F232" s="1067"/>
      <c r="G232" s="1067"/>
      <c r="H232" s="1067"/>
      <c r="I232" s="1067"/>
      <c r="J232" s="1067"/>
      <c r="K232" s="1067"/>
      <c r="L232" s="1067"/>
      <c r="M232" s="1067"/>
      <c r="N232" s="1067"/>
    </row>
    <row r="233" spans="1:14">
      <c r="A233" s="1067"/>
      <c r="B233" s="1067"/>
      <c r="C233" s="1067"/>
      <c r="D233" s="1067"/>
      <c r="E233" s="1067"/>
      <c r="F233" s="1067"/>
      <c r="G233" s="1067"/>
      <c r="H233" s="1067"/>
      <c r="I233" s="1067"/>
      <c r="J233" s="1067"/>
      <c r="K233" s="1067"/>
      <c r="L233" s="1067"/>
      <c r="M233" s="1067"/>
      <c r="N233" s="1067"/>
    </row>
    <row r="234" spans="1:14">
      <c r="A234" s="1067"/>
      <c r="B234" s="1067"/>
      <c r="C234" s="1067"/>
      <c r="D234" s="1067"/>
      <c r="E234" s="1067"/>
      <c r="F234" s="1067"/>
      <c r="G234" s="1067"/>
      <c r="H234" s="1067"/>
      <c r="I234" s="1067"/>
      <c r="J234" s="1067"/>
      <c r="K234" s="1067"/>
      <c r="L234" s="1067"/>
      <c r="M234" s="1067"/>
      <c r="N234" s="1067"/>
    </row>
    <row r="235" spans="1:14">
      <c r="A235" s="1067"/>
      <c r="B235" s="1067"/>
      <c r="C235" s="1067"/>
      <c r="D235" s="1067"/>
      <c r="E235" s="1067"/>
      <c r="F235" s="1067"/>
      <c r="G235" s="1067"/>
      <c r="H235" s="1067"/>
      <c r="I235" s="1067"/>
      <c r="J235" s="1067"/>
      <c r="K235" s="1067"/>
      <c r="L235" s="1067"/>
      <c r="M235" s="1067"/>
      <c r="N235" s="1067"/>
    </row>
    <row r="236" spans="1:14">
      <c r="A236" s="1067"/>
      <c r="B236" s="1067"/>
      <c r="C236" s="1067"/>
      <c r="D236" s="1067"/>
      <c r="E236" s="1067"/>
      <c r="F236" s="1067"/>
      <c r="G236" s="1067"/>
      <c r="H236" s="1067"/>
      <c r="I236" s="1067"/>
      <c r="J236" s="1067"/>
      <c r="K236" s="1067"/>
      <c r="L236" s="1067"/>
      <c r="M236" s="1067"/>
      <c r="N236" s="1067"/>
    </row>
    <row r="237" spans="1:14">
      <c r="A237" s="1067"/>
      <c r="B237" s="1067"/>
      <c r="C237" s="1067"/>
      <c r="D237" s="1067"/>
      <c r="E237" s="1067"/>
      <c r="F237" s="1067"/>
      <c r="G237" s="1067"/>
      <c r="H237" s="1067"/>
      <c r="I237" s="1067"/>
      <c r="J237" s="1067"/>
      <c r="K237" s="1067"/>
      <c r="L237" s="1067"/>
      <c r="M237" s="1067"/>
      <c r="N237" s="1067"/>
    </row>
    <row r="238" spans="1:14">
      <c r="A238" s="1067"/>
      <c r="B238" s="1067"/>
      <c r="C238" s="1067"/>
      <c r="D238" s="1067"/>
      <c r="E238" s="1067"/>
      <c r="F238" s="1067"/>
      <c r="G238" s="1067"/>
      <c r="H238" s="1067"/>
      <c r="I238" s="1067"/>
      <c r="J238" s="1067"/>
      <c r="K238" s="1067"/>
      <c r="L238" s="1067"/>
      <c r="M238" s="1067"/>
      <c r="N238" s="1067"/>
    </row>
    <row r="239" spans="1:14">
      <c r="A239" s="1067"/>
      <c r="B239" s="1067"/>
      <c r="C239" s="1067"/>
      <c r="D239" s="1067"/>
      <c r="E239" s="1067"/>
      <c r="F239" s="1067"/>
      <c r="G239" s="1067"/>
      <c r="H239" s="1067"/>
      <c r="I239" s="1067"/>
      <c r="J239" s="1067"/>
      <c r="K239" s="1067"/>
      <c r="L239" s="1067"/>
      <c r="M239" s="1067"/>
      <c r="N239" s="1067"/>
    </row>
    <row r="240" spans="1:14">
      <c r="A240" s="1067"/>
      <c r="B240" s="1067"/>
      <c r="C240" s="1067"/>
      <c r="D240" s="1067"/>
      <c r="E240" s="1067"/>
      <c r="F240" s="1067"/>
      <c r="G240" s="1067"/>
      <c r="H240" s="1067"/>
      <c r="I240" s="1067"/>
      <c r="J240" s="1067"/>
      <c r="K240" s="1067"/>
      <c r="L240" s="1067"/>
      <c r="M240" s="1067"/>
      <c r="N240" s="1067"/>
    </row>
    <row r="241" spans="1:14">
      <c r="A241" s="1067"/>
      <c r="B241" s="1067"/>
      <c r="C241" s="1067"/>
      <c r="D241" s="1067"/>
      <c r="E241" s="1067"/>
      <c r="F241" s="1067"/>
      <c r="G241" s="1067"/>
      <c r="H241" s="1067"/>
      <c r="I241" s="1067"/>
      <c r="J241" s="1067"/>
      <c r="K241" s="1067"/>
      <c r="L241" s="1067"/>
      <c r="M241" s="1067"/>
      <c r="N241" s="1067"/>
    </row>
    <row r="242" spans="1:14">
      <c r="A242" s="1067"/>
      <c r="B242" s="1067"/>
      <c r="C242" s="1067"/>
      <c r="D242" s="1067"/>
      <c r="E242" s="1067"/>
      <c r="F242" s="1067"/>
      <c r="G242" s="1067"/>
      <c r="H242" s="1067"/>
      <c r="I242" s="1067"/>
      <c r="J242" s="1067"/>
      <c r="K242" s="1067"/>
      <c r="L242" s="1067"/>
      <c r="M242" s="1067"/>
      <c r="N242" s="1067"/>
    </row>
    <row r="243" spans="1:14">
      <c r="A243" s="1067"/>
      <c r="B243" s="1067"/>
      <c r="C243" s="1067"/>
      <c r="D243" s="1067"/>
      <c r="E243" s="1067"/>
      <c r="F243" s="1067"/>
      <c r="G243" s="1067"/>
      <c r="H243" s="1067"/>
      <c r="I243" s="1067"/>
      <c r="J243" s="1067"/>
      <c r="K243" s="1067"/>
      <c r="L243" s="1067"/>
      <c r="M243" s="1067"/>
      <c r="N243" s="1067"/>
    </row>
    <row r="244" spans="1:14">
      <c r="A244" s="1067"/>
      <c r="B244" s="1067"/>
      <c r="C244" s="1067"/>
      <c r="D244" s="1067"/>
      <c r="E244" s="1067"/>
      <c r="F244" s="1067"/>
      <c r="G244" s="1067"/>
      <c r="H244" s="1067"/>
      <c r="I244" s="1067"/>
      <c r="J244" s="1067"/>
      <c r="K244" s="1067"/>
      <c r="L244" s="1067"/>
      <c r="M244" s="1067"/>
      <c r="N244" s="1067"/>
    </row>
    <row r="245" spans="1:14">
      <c r="A245" s="1067"/>
      <c r="B245" s="1067"/>
      <c r="C245" s="1067"/>
      <c r="D245" s="1067"/>
      <c r="E245" s="1067"/>
      <c r="F245" s="1067"/>
      <c r="G245" s="1067"/>
      <c r="H245" s="1067"/>
      <c r="I245" s="1067"/>
      <c r="J245" s="1067"/>
      <c r="K245" s="1067"/>
      <c r="L245" s="1067"/>
      <c r="M245" s="1067"/>
      <c r="N245" s="1067"/>
    </row>
    <row r="246" spans="1:14">
      <c r="A246" s="1067"/>
      <c r="B246" s="1067"/>
      <c r="C246" s="1067"/>
      <c r="D246" s="1067"/>
      <c r="E246" s="1067"/>
      <c r="F246" s="1067"/>
      <c r="G246" s="1067"/>
      <c r="H246" s="1067"/>
      <c r="I246" s="1067"/>
      <c r="J246" s="1067"/>
      <c r="K246" s="1067"/>
      <c r="L246" s="1067"/>
      <c r="M246" s="1067"/>
      <c r="N246" s="1067"/>
    </row>
    <row r="247" spans="1:14">
      <c r="A247" s="1067"/>
      <c r="B247" s="1067"/>
      <c r="C247" s="1067"/>
      <c r="D247" s="1067"/>
      <c r="E247" s="1067"/>
      <c r="F247" s="1067"/>
      <c r="G247" s="1067"/>
      <c r="H247" s="1067"/>
      <c r="I247" s="1067"/>
      <c r="J247" s="1067"/>
      <c r="K247" s="1067"/>
      <c r="L247" s="1067"/>
      <c r="M247" s="1067"/>
      <c r="N247" s="1067"/>
    </row>
    <row r="248" spans="1:14">
      <c r="A248" s="1067"/>
      <c r="B248" s="1067"/>
      <c r="C248" s="1067"/>
      <c r="D248" s="1067"/>
      <c r="E248" s="1067"/>
      <c r="F248" s="1067"/>
      <c r="G248" s="1067"/>
      <c r="H248" s="1067"/>
      <c r="I248" s="1067"/>
      <c r="J248" s="1067"/>
      <c r="K248" s="1067"/>
      <c r="L248" s="1067"/>
      <c r="M248" s="1067"/>
      <c r="N248" s="1067"/>
    </row>
    <row r="249" spans="1:14">
      <c r="A249" s="1067"/>
      <c r="B249" s="1067"/>
      <c r="C249" s="1067"/>
      <c r="D249" s="1067"/>
      <c r="E249" s="1067"/>
      <c r="F249" s="1067"/>
      <c r="G249" s="1067"/>
      <c r="H249" s="1067"/>
      <c r="I249" s="1067"/>
      <c r="J249" s="1067"/>
      <c r="K249" s="1067"/>
      <c r="L249" s="1067"/>
      <c r="M249" s="1067"/>
      <c r="N249" s="1067"/>
    </row>
    <row r="250" spans="1:14">
      <c r="A250" s="1067"/>
      <c r="B250" s="1067"/>
      <c r="C250" s="1067"/>
      <c r="D250" s="1067"/>
      <c r="E250" s="1067"/>
      <c r="F250" s="1067"/>
      <c r="G250" s="1067"/>
      <c r="H250" s="1067"/>
      <c r="I250" s="1067"/>
      <c r="J250" s="1067"/>
      <c r="K250" s="1067"/>
      <c r="L250" s="1067"/>
      <c r="M250" s="1067"/>
      <c r="N250" s="1067"/>
    </row>
    <row r="251" spans="1:14">
      <c r="A251" s="1067"/>
      <c r="B251" s="1067"/>
      <c r="C251" s="1067"/>
      <c r="D251" s="1067"/>
      <c r="E251" s="1067"/>
      <c r="F251" s="1067"/>
      <c r="G251" s="1067"/>
      <c r="H251" s="1067"/>
      <c r="I251" s="1067"/>
      <c r="J251" s="1067"/>
      <c r="K251" s="1067"/>
      <c r="L251" s="1067"/>
      <c r="M251" s="1067"/>
      <c r="N251" s="1067"/>
    </row>
    <row r="252" spans="1:14">
      <c r="A252" s="1067"/>
      <c r="B252" s="1067"/>
      <c r="C252" s="1067"/>
      <c r="D252" s="1067"/>
      <c r="E252" s="1067"/>
      <c r="F252" s="1067"/>
      <c r="G252" s="1067"/>
      <c r="H252" s="1067"/>
      <c r="I252" s="1067"/>
      <c r="J252" s="1067"/>
      <c r="K252" s="1067"/>
      <c r="L252" s="1067"/>
      <c r="M252" s="1067"/>
      <c r="N252" s="1067"/>
    </row>
    <row r="253" spans="1:14">
      <c r="A253" s="1067"/>
      <c r="B253" s="1067"/>
      <c r="C253" s="1067"/>
      <c r="D253" s="1067"/>
      <c r="E253" s="1067"/>
      <c r="F253" s="1067"/>
      <c r="G253" s="1067"/>
      <c r="H253" s="1067"/>
      <c r="I253" s="1067"/>
      <c r="J253" s="1067"/>
      <c r="K253" s="1067"/>
      <c r="L253" s="1067"/>
      <c r="M253" s="1067"/>
      <c r="N253" s="1067"/>
    </row>
    <row r="254" spans="1:14">
      <c r="A254" s="1067"/>
      <c r="B254" s="1067"/>
      <c r="C254" s="1067"/>
      <c r="D254" s="1067"/>
      <c r="E254" s="1067"/>
      <c r="F254" s="1067"/>
      <c r="G254" s="1067"/>
      <c r="H254" s="1067"/>
      <c r="I254" s="1067"/>
      <c r="J254" s="1067"/>
      <c r="K254" s="1067"/>
      <c r="L254" s="1067"/>
      <c r="M254" s="1067"/>
      <c r="N254" s="1067"/>
    </row>
    <row r="255" spans="1:14">
      <c r="A255" s="1067"/>
      <c r="B255" s="1067"/>
      <c r="C255" s="1067"/>
      <c r="D255" s="1067"/>
      <c r="E255" s="1067"/>
      <c r="F255" s="1067"/>
      <c r="G255" s="1067"/>
      <c r="H255" s="1067"/>
      <c r="I255" s="1067"/>
      <c r="J255" s="1067"/>
      <c r="K255" s="1067"/>
      <c r="L255" s="1067"/>
      <c r="M255" s="1067"/>
      <c r="N255" s="1067"/>
    </row>
    <row r="256" spans="1:14">
      <c r="A256" s="1067"/>
      <c r="B256" s="1067"/>
      <c r="C256" s="1067"/>
      <c r="D256" s="1067"/>
      <c r="E256" s="1067"/>
      <c r="F256" s="1067"/>
      <c r="G256" s="1067"/>
      <c r="H256" s="1067"/>
      <c r="I256" s="1067"/>
      <c r="J256" s="1067"/>
      <c r="K256" s="1067"/>
      <c r="L256" s="1067"/>
      <c r="M256" s="1067"/>
      <c r="N256" s="1067"/>
    </row>
    <row r="257" spans="1:14">
      <c r="A257" s="1067"/>
      <c r="B257" s="1067"/>
      <c r="C257" s="1067"/>
      <c r="D257" s="1067"/>
      <c r="E257" s="1067"/>
      <c r="F257" s="1067"/>
      <c r="G257" s="1067"/>
      <c r="H257" s="1067"/>
      <c r="I257" s="1067"/>
      <c r="J257" s="1067"/>
      <c r="K257" s="1067"/>
      <c r="L257" s="1067"/>
      <c r="M257" s="1067"/>
      <c r="N257" s="1067"/>
    </row>
    <row r="258" spans="1:14">
      <c r="A258" s="1067"/>
      <c r="B258" s="1067"/>
      <c r="C258" s="1067"/>
      <c r="D258" s="1067"/>
      <c r="E258" s="1067"/>
      <c r="F258" s="1067"/>
      <c r="G258" s="1067"/>
      <c r="H258" s="1067"/>
      <c r="I258" s="1067"/>
      <c r="J258" s="1067"/>
      <c r="K258" s="1067"/>
      <c r="L258" s="1067"/>
      <c r="M258" s="1067"/>
      <c r="N258" s="1067"/>
    </row>
    <row r="259" spans="1:14">
      <c r="A259" s="1067"/>
      <c r="B259" s="1067"/>
      <c r="C259" s="1067"/>
      <c r="D259" s="1067"/>
      <c r="E259" s="1067"/>
      <c r="F259" s="1067"/>
      <c r="G259" s="1067"/>
      <c r="H259" s="1067"/>
      <c r="I259" s="1067"/>
      <c r="J259" s="1067"/>
      <c r="K259" s="1067"/>
      <c r="L259" s="1067"/>
      <c r="M259" s="1067"/>
      <c r="N259" s="1067"/>
    </row>
    <row r="260" spans="1:14">
      <c r="A260" s="1067"/>
      <c r="B260" s="1067"/>
      <c r="C260" s="1067"/>
      <c r="D260" s="1067"/>
      <c r="E260" s="1067"/>
      <c r="F260" s="1067"/>
      <c r="G260" s="1067"/>
      <c r="H260" s="1067"/>
      <c r="I260" s="1067"/>
      <c r="J260" s="1067"/>
      <c r="K260" s="1067"/>
      <c r="L260" s="1067"/>
      <c r="M260" s="1067"/>
      <c r="N260" s="1067"/>
    </row>
    <row r="261" spans="1:14">
      <c r="A261" s="1067"/>
      <c r="B261" s="1067"/>
      <c r="C261" s="1067"/>
      <c r="D261" s="1067"/>
      <c r="E261" s="1067"/>
      <c r="F261" s="1067"/>
      <c r="G261" s="1067"/>
      <c r="H261" s="1067"/>
      <c r="I261" s="1067"/>
      <c r="J261" s="1067"/>
      <c r="K261" s="1067"/>
      <c r="L261" s="1067"/>
      <c r="M261" s="1067"/>
      <c r="N261" s="1067"/>
    </row>
    <row r="262" spans="1:14">
      <c r="A262" s="1067"/>
      <c r="B262" s="1067"/>
      <c r="C262" s="1067"/>
      <c r="D262" s="1067"/>
      <c r="E262" s="1067"/>
      <c r="F262" s="1067"/>
      <c r="G262" s="1067"/>
      <c r="H262" s="1067"/>
      <c r="I262" s="1067"/>
      <c r="J262" s="1067"/>
      <c r="K262" s="1067"/>
      <c r="L262" s="1067"/>
      <c r="M262" s="1067"/>
      <c r="N262" s="1067"/>
    </row>
    <row r="263" spans="1:14">
      <c r="A263" s="1067"/>
      <c r="B263" s="1067"/>
      <c r="C263" s="1067"/>
      <c r="D263" s="1067"/>
      <c r="E263" s="1067"/>
      <c r="F263" s="1067"/>
      <c r="G263" s="1067"/>
      <c r="H263" s="1067"/>
      <c r="I263" s="1067"/>
      <c r="J263" s="1067"/>
      <c r="K263" s="1067"/>
      <c r="L263" s="1067"/>
      <c r="M263" s="1067"/>
      <c r="N263" s="1067"/>
    </row>
    <row r="264" spans="1:14">
      <c r="A264" s="1067"/>
      <c r="B264" s="1067"/>
      <c r="C264" s="1067"/>
      <c r="D264" s="1067"/>
      <c r="E264" s="1067"/>
      <c r="F264" s="1067"/>
      <c r="G264" s="1067"/>
      <c r="H264" s="1067"/>
      <c r="I264" s="1067"/>
      <c r="J264" s="1067"/>
      <c r="K264" s="1067"/>
      <c r="L264" s="1067"/>
      <c r="M264" s="1067"/>
      <c r="N264" s="1067"/>
    </row>
    <row r="265" spans="1:14">
      <c r="A265" s="1067"/>
      <c r="B265" s="1067"/>
      <c r="C265" s="1067"/>
      <c r="D265" s="1067"/>
      <c r="E265" s="1067"/>
      <c r="F265" s="1067"/>
      <c r="G265" s="1067"/>
      <c r="H265" s="1067"/>
      <c r="I265" s="1067"/>
      <c r="J265" s="1067"/>
      <c r="K265" s="1067"/>
      <c r="L265" s="1067"/>
      <c r="M265" s="1067"/>
      <c r="N265" s="1067"/>
    </row>
    <row r="266" spans="1:14">
      <c r="A266" s="1067"/>
      <c r="B266" s="1067"/>
      <c r="C266" s="1067"/>
      <c r="D266" s="1067"/>
      <c r="E266" s="1067"/>
      <c r="F266" s="1067"/>
      <c r="G266" s="1067"/>
      <c r="H266" s="1067"/>
      <c r="I266" s="1067"/>
      <c r="J266" s="1067"/>
      <c r="K266" s="1067"/>
      <c r="L266" s="1067"/>
      <c r="M266" s="1067"/>
      <c r="N266" s="1067"/>
    </row>
    <row r="267" spans="1:14">
      <c r="A267" s="1067"/>
      <c r="B267" s="1067"/>
      <c r="C267" s="1067"/>
      <c r="D267" s="1067"/>
      <c r="E267" s="1067"/>
      <c r="F267" s="1067"/>
      <c r="G267" s="1067"/>
      <c r="H267" s="1067"/>
      <c r="I267" s="1067"/>
      <c r="J267" s="1067"/>
      <c r="K267" s="1067"/>
      <c r="L267" s="1067"/>
      <c r="M267" s="1067"/>
      <c r="N267" s="1067"/>
    </row>
    <row r="268" spans="1:14">
      <c r="A268" s="1067"/>
      <c r="B268" s="1067"/>
      <c r="C268" s="1067"/>
      <c r="D268" s="1067"/>
      <c r="E268" s="1067"/>
      <c r="F268" s="1067"/>
      <c r="G268" s="1067"/>
      <c r="H268" s="1067"/>
      <c r="I268" s="1067"/>
      <c r="J268" s="1067"/>
      <c r="K268" s="1067"/>
      <c r="L268" s="1067"/>
      <c r="M268" s="1067"/>
      <c r="N268" s="1067"/>
    </row>
    <row r="269" spans="1:14">
      <c r="A269" s="1067"/>
      <c r="B269" s="1067"/>
      <c r="C269" s="1067"/>
      <c r="D269" s="1067"/>
      <c r="E269" s="1067"/>
      <c r="F269" s="1067"/>
      <c r="G269" s="1067"/>
      <c r="H269" s="1067"/>
      <c r="I269" s="1067"/>
      <c r="J269" s="1067"/>
      <c r="K269" s="1067"/>
      <c r="L269" s="1067"/>
      <c r="M269" s="1067"/>
      <c r="N269" s="1067"/>
    </row>
    <row r="270" spans="1:14">
      <c r="A270" s="1067"/>
      <c r="B270" s="1067"/>
      <c r="C270" s="1067"/>
      <c r="D270" s="1067"/>
      <c r="E270" s="1067"/>
      <c r="F270" s="1067"/>
      <c r="G270" s="1067"/>
      <c r="H270" s="1067"/>
      <c r="I270" s="1067"/>
      <c r="J270" s="1067"/>
      <c r="K270" s="1067"/>
      <c r="L270" s="1067"/>
      <c r="M270" s="1067"/>
      <c r="N270" s="1067"/>
    </row>
    <row r="271" spans="1:14">
      <c r="A271" s="1067"/>
      <c r="B271" s="1067"/>
      <c r="C271" s="1067"/>
      <c r="D271" s="1067"/>
      <c r="E271" s="1067"/>
      <c r="F271" s="1067"/>
      <c r="G271" s="1067"/>
      <c r="H271" s="1067"/>
      <c r="I271" s="1067"/>
      <c r="J271" s="1067"/>
      <c r="K271" s="1067"/>
      <c r="L271" s="1067"/>
      <c r="M271" s="1067"/>
      <c r="N271" s="1067"/>
    </row>
    <row r="272" spans="1:14">
      <c r="A272" s="1067"/>
      <c r="B272" s="1067"/>
      <c r="C272" s="1067"/>
      <c r="D272" s="1067"/>
      <c r="E272" s="1067"/>
      <c r="F272" s="1067"/>
      <c r="G272" s="1067"/>
      <c r="H272" s="1067"/>
      <c r="I272" s="1067"/>
      <c r="J272" s="1067"/>
      <c r="K272" s="1067"/>
      <c r="L272" s="1067"/>
      <c r="M272" s="1067"/>
      <c r="N272" s="1067"/>
    </row>
    <row r="273" spans="1:14">
      <c r="A273" s="1067"/>
      <c r="B273" s="1067"/>
      <c r="C273" s="1067"/>
      <c r="D273" s="1067"/>
      <c r="E273" s="1067"/>
      <c r="F273" s="1067"/>
      <c r="G273" s="1067"/>
      <c r="H273" s="1067"/>
      <c r="I273" s="1067"/>
      <c r="J273" s="1067"/>
      <c r="K273" s="1067"/>
      <c r="L273" s="1067"/>
      <c r="M273" s="1067"/>
      <c r="N273" s="1067"/>
    </row>
    <row r="274" spans="1:14">
      <c r="A274" s="1067"/>
      <c r="B274" s="1067"/>
      <c r="C274" s="1067"/>
      <c r="D274" s="1067"/>
      <c r="E274" s="1067"/>
      <c r="F274" s="1067"/>
      <c r="G274" s="1067"/>
      <c r="H274" s="1067"/>
      <c r="I274" s="1067"/>
      <c r="J274" s="1067"/>
      <c r="K274" s="1067"/>
      <c r="L274" s="1067"/>
      <c r="M274" s="1067"/>
      <c r="N274" s="1067"/>
    </row>
    <row r="275" spans="1:14">
      <c r="A275" s="1067"/>
      <c r="B275" s="1067"/>
      <c r="C275" s="1067"/>
      <c r="D275" s="1067"/>
      <c r="E275" s="1067"/>
      <c r="F275" s="1067"/>
      <c r="G275" s="1067"/>
      <c r="H275" s="1067"/>
      <c r="I275" s="1067"/>
      <c r="J275" s="1067"/>
      <c r="K275" s="1067"/>
      <c r="L275" s="1067"/>
      <c r="M275" s="1067"/>
      <c r="N275" s="1067"/>
    </row>
    <row r="276" spans="1:14">
      <c r="A276" s="1067"/>
      <c r="B276" s="1067"/>
      <c r="C276" s="1067"/>
      <c r="D276" s="1067"/>
      <c r="E276" s="1067"/>
      <c r="F276" s="1067"/>
      <c r="G276" s="1067"/>
      <c r="H276" s="1067"/>
      <c r="I276" s="1067"/>
      <c r="J276" s="1067"/>
      <c r="K276" s="1067"/>
      <c r="L276" s="1067"/>
      <c r="M276" s="1067"/>
      <c r="N276" s="1067"/>
    </row>
    <row r="277" spans="1:14">
      <c r="A277" s="1067"/>
      <c r="B277" s="1067"/>
      <c r="C277" s="1067"/>
      <c r="D277" s="1067"/>
      <c r="E277" s="1067"/>
      <c r="F277" s="1067"/>
      <c r="G277" s="1067"/>
      <c r="H277" s="1067"/>
      <c r="I277" s="1067"/>
      <c r="J277" s="1067"/>
      <c r="K277" s="1067"/>
      <c r="L277" s="1067"/>
      <c r="M277" s="1067"/>
      <c r="N277" s="1067"/>
    </row>
    <row r="278" spans="1:14">
      <c r="A278" s="1067"/>
      <c r="B278" s="1067"/>
      <c r="C278" s="1067"/>
      <c r="D278" s="1067"/>
      <c r="E278" s="1067"/>
      <c r="F278" s="1067"/>
      <c r="G278" s="1067"/>
      <c r="H278" s="1067"/>
      <c r="I278" s="1067"/>
      <c r="J278" s="1067"/>
      <c r="K278" s="1067"/>
      <c r="L278" s="1067"/>
      <c r="M278" s="1067"/>
      <c r="N278" s="1067"/>
    </row>
    <row r="279" spans="1:14">
      <c r="A279" s="1067"/>
      <c r="B279" s="1067"/>
      <c r="C279" s="1067"/>
      <c r="D279" s="1067"/>
      <c r="E279" s="1067"/>
      <c r="F279" s="1067"/>
      <c r="G279" s="1067"/>
      <c r="H279" s="1067"/>
      <c r="I279" s="1067"/>
      <c r="J279" s="1067"/>
      <c r="K279" s="1067"/>
      <c r="L279" s="1067"/>
      <c r="M279" s="1067"/>
      <c r="N279" s="1067"/>
    </row>
    <row r="280" spans="1:14">
      <c r="A280" s="1067"/>
      <c r="B280" s="1067"/>
      <c r="C280" s="1067"/>
      <c r="D280" s="1067"/>
      <c r="E280" s="1067"/>
      <c r="F280" s="1067"/>
      <c r="G280" s="1067"/>
      <c r="H280" s="1067"/>
      <c r="I280" s="1067"/>
      <c r="J280" s="1067"/>
      <c r="K280" s="1067"/>
      <c r="L280" s="1067"/>
      <c r="M280" s="1067"/>
      <c r="N280" s="1067"/>
    </row>
    <row r="281" spans="1:14">
      <c r="A281" s="1067"/>
      <c r="B281" s="1067"/>
      <c r="C281" s="1067"/>
      <c r="D281" s="1067"/>
      <c r="E281" s="1067"/>
      <c r="F281" s="1067"/>
      <c r="G281" s="1067"/>
      <c r="H281" s="1067"/>
      <c r="I281" s="1067"/>
      <c r="J281" s="1067"/>
      <c r="K281" s="1067"/>
      <c r="L281" s="1067"/>
      <c r="M281" s="1067"/>
      <c r="N281" s="1067"/>
    </row>
    <row r="282" spans="1:14">
      <c r="A282" s="1067"/>
      <c r="B282" s="1067"/>
      <c r="C282" s="1067"/>
      <c r="D282" s="1067"/>
      <c r="E282" s="1067"/>
      <c r="F282" s="1067"/>
      <c r="G282" s="1067"/>
      <c r="H282" s="1067"/>
      <c r="I282" s="1067"/>
      <c r="J282" s="1067"/>
      <c r="K282" s="1067"/>
      <c r="L282" s="1067"/>
      <c r="M282" s="1067"/>
      <c r="N282" s="1067"/>
    </row>
    <row r="283" spans="1:14">
      <c r="A283" s="1067"/>
      <c r="B283" s="1067"/>
      <c r="C283" s="1067"/>
      <c r="D283" s="1067"/>
      <c r="E283" s="1067"/>
      <c r="F283" s="1067"/>
      <c r="G283" s="1067"/>
      <c r="H283" s="1067"/>
      <c r="I283" s="1067"/>
      <c r="J283" s="1067"/>
      <c r="K283" s="1067"/>
      <c r="L283" s="1067"/>
      <c r="M283" s="1067"/>
      <c r="N283" s="1067"/>
    </row>
    <row r="284" spans="1:14">
      <c r="A284" s="1067"/>
      <c r="B284" s="1067"/>
      <c r="C284" s="1067"/>
      <c r="D284" s="1067"/>
      <c r="E284" s="1067"/>
      <c r="F284" s="1067"/>
      <c r="G284" s="1067"/>
      <c r="H284" s="1067"/>
      <c r="I284" s="1067"/>
      <c r="J284" s="1067"/>
      <c r="K284" s="1067"/>
      <c r="L284" s="1067"/>
      <c r="M284" s="1067"/>
      <c r="N284" s="1067"/>
    </row>
    <row r="285" spans="1:14">
      <c r="A285" s="1067"/>
      <c r="B285" s="1067"/>
      <c r="C285" s="1067"/>
      <c r="D285" s="1067"/>
      <c r="E285" s="1067"/>
      <c r="F285" s="1067"/>
      <c r="G285" s="1067"/>
      <c r="H285" s="1067"/>
      <c r="I285" s="1067"/>
      <c r="J285" s="1067"/>
      <c r="K285" s="1067"/>
      <c r="L285" s="1067"/>
      <c r="M285" s="1067"/>
      <c r="N285" s="1067"/>
    </row>
    <row r="286" spans="1:14">
      <c r="A286" s="1067"/>
      <c r="B286" s="1067"/>
      <c r="C286" s="1067"/>
      <c r="D286" s="1067"/>
      <c r="E286" s="1067"/>
      <c r="F286" s="1067"/>
      <c r="G286" s="1067"/>
      <c r="H286" s="1067"/>
      <c r="I286" s="1067"/>
      <c r="J286" s="1067"/>
      <c r="K286" s="1067"/>
      <c r="L286" s="1067"/>
      <c r="M286" s="1067"/>
      <c r="N286" s="1067"/>
    </row>
    <row r="287" spans="1:14">
      <c r="A287" s="1067"/>
      <c r="B287" s="1067"/>
      <c r="C287" s="1067"/>
      <c r="D287" s="1067"/>
      <c r="E287" s="1067"/>
      <c r="F287" s="1067"/>
      <c r="G287" s="1067"/>
      <c r="H287" s="1067"/>
      <c r="I287" s="1067"/>
      <c r="J287" s="1067"/>
      <c r="K287" s="1067"/>
      <c r="L287" s="1067"/>
      <c r="M287" s="1067"/>
      <c r="N287" s="1067"/>
    </row>
    <row r="288" spans="1:14">
      <c r="A288" s="1067"/>
      <c r="B288" s="1067"/>
      <c r="C288" s="1067"/>
      <c r="D288" s="1067"/>
      <c r="E288" s="1067"/>
      <c r="F288" s="1067"/>
      <c r="G288" s="1067"/>
      <c r="H288" s="1067"/>
      <c r="I288" s="1067"/>
      <c r="J288" s="1067"/>
      <c r="K288" s="1067"/>
      <c r="L288" s="1067"/>
      <c r="M288" s="1067"/>
      <c r="N288" s="1067"/>
    </row>
    <row r="289" spans="1:14">
      <c r="A289" s="1067"/>
      <c r="B289" s="1067"/>
      <c r="C289" s="1067"/>
      <c r="D289" s="1067"/>
      <c r="E289" s="1067"/>
      <c r="F289" s="1067"/>
      <c r="G289" s="1067"/>
      <c r="H289" s="1067"/>
      <c r="I289" s="1067"/>
      <c r="J289" s="1067"/>
      <c r="K289" s="1067"/>
      <c r="L289" s="1067"/>
      <c r="M289" s="1067"/>
      <c r="N289" s="1067"/>
    </row>
    <row r="290" spans="1:14">
      <c r="A290" s="1067"/>
      <c r="B290" s="1067"/>
      <c r="C290" s="1067"/>
      <c r="D290" s="1067"/>
      <c r="E290" s="1067"/>
      <c r="F290" s="1067"/>
      <c r="G290" s="1067"/>
      <c r="H290" s="1067"/>
      <c r="I290" s="1067"/>
      <c r="J290" s="1067"/>
      <c r="K290" s="1067"/>
      <c r="L290" s="1067"/>
      <c r="M290" s="1067"/>
      <c r="N290" s="1067"/>
    </row>
    <row r="291" spans="1:14">
      <c r="A291" s="1067"/>
      <c r="B291" s="1067"/>
      <c r="C291" s="1067"/>
      <c r="D291" s="1067"/>
      <c r="E291" s="1067"/>
      <c r="F291" s="1067"/>
      <c r="G291" s="1067"/>
      <c r="H291" s="1067"/>
      <c r="I291" s="1067"/>
      <c r="J291" s="1067"/>
      <c r="K291" s="1067"/>
      <c r="L291" s="1067"/>
      <c r="M291" s="1067"/>
      <c r="N291" s="1067"/>
    </row>
    <row r="292" spans="1:14">
      <c r="A292" s="1067"/>
      <c r="B292" s="1067"/>
      <c r="C292" s="1067"/>
      <c r="D292" s="1067"/>
      <c r="E292" s="1067"/>
      <c r="F292" s="1067"/>
      <c r="G292" s="1067"/>
      <c r="H292" s="1067"/>
      <c r="I292" s="1067"/>
      <c r="J292" s="1067"/>
      <c r="K292" s="1067"/>
      <c r="L292" s="1067"/>
      <c r="M292" s="1067"/>
      <c r="N292" s="1067"/>
    </row>
    <row r="293" spans="1:14">
      <c r="A293" s="1067"/>
      <c r="B293" s="1067"/>
      <c r="C293" s="1067"/>
      <c r="D293" s="1067"/>
      <c r="E293" s="1067"/>
      <c r="F293" s="1067"/>
      <c r="G293" s="1067"/>
      <c r="H293" s="1067"/>
      <c r="I293" s="1067"/>
      <c r="J293" s="1067"/>
      <c r="K293" s="1067"/>
      <c r="L293" s="1067"/>
      <c r="M293" s="1067"/>
      <c r="N293" s="1067"/>
    </row>
    <row r="294" spans="1:14">
      <c r="A294" s="1067"/>
      <c r="B294" s="1067"/>
      <c r="C294" s="1067"/>
      <c r="D294" s="1067"/>
      <c r="E294" s="1067"/>
      <c r="F294" s="1067"/>
      <c r="G294" s="1067"/>
      <c r="H294" s="1067"/>
      <c r="I294" s="1067"/>
      <c r="J294" s="1067"/>
      <c r="K294" s="1067"/>
      <c r="L294" s="1067"/>
      <c r="M294" s="1067"/>
      <c r="N294" s="1067"/>
    </row>
    <row r="295" spans="1:14">
      <c r="A295" s="1067"/>
      <c r="B295" s="1067"/>
      <c r="C295" s="1067"/>
      <c r="D295" s="1067"/>
      <c r="E295" s="1067"/>
      <c r="F295" s="1067"/>
      <c r="G295" s="1067"/>
      <c r="H295" s="1067"/>
      <c r="I295" s="1067"/>
      <c r="J295" s="1067"/>
      <c r="K295" s="1067"/>
      <c r="L295" s="1067"/>
      <c r="M295" s="1067"/>
      <c r="N295" s="1067"/>
    </row>
    <row r="296" spans="1:14">
      <c r="A296" s="1067"/>
      <c r="B296" s="1067"/>
      <c r="C296" s="1067"/>
      <c r="D296" s="1067"/>
      <c r="E296" s="1067"/>
      <c r="F296" s="1067"/>
      <c r="G296" s="1067"/>
      <c r="H296" s="1067"/>
      <c r="I296" s="1067"/>
      <c r="J296" s="1067"/>
      <c r="K296" s="1067"/>
      <c r="L296" s="1067"/>
      <c r="M296" s="1067"/>
      <c r="N296" s="1067"/>
    </row>
    <row r="297" spans="1:14">
      <c r="A297" s="1067"/>
      <c r="B297" s="1067"/>
      <c r="C297" s="1067"/>
      <c r="D297" s="1067"/>
      <c r="E297" s="1067"/>
      <c r="F297" s="1067"/>
      <c r="G297" s="1067"/>
      <c r="H297" s="1067"/>
      <c r="I297" s="1067"/>
      <c r="J297" s="1067"/>
      <c r="K297" s="1067"/>
      <c r="L297" s="1067"/>
      <c r="M297" s="1067"/>
      <c r="N297" s="1067"/>
    </row>
    <row r="298" spans="1:14">
      <c r="A298" s="1067"/>
      <c r="B298" s="1067"/>
      <c r="C298" s="1067"/>
      <c r="D298" s="1067"/>
      <c r="E298" s="1067"/>
      <c r="F298" s="1067"/>
      <c r="G298" s="1067"/>
      <c r="H298" s="1067"/>
      <c r="I298" s="1067"/>
      <c r="J298" s="1067"/>
      <c r="K298" s="1067"/>
      <c r="L298" s="1067"/>
      <c r="M298" s="1067"/>
      <c r="N298" s="1067"/>
    </row>
    <row r="299" spans="1:14">
      <c r="A299" s="1067"/>
      <c r="B299" s="1067"/>
      <c r="C299" s="1067"/>
      <c r="D299" s="1067"/>
      <c r="E299" s="1067"/>
      <c r="F299" s="1067"/>
      <c r="G299" s="1067"/>
      <c r="H299" s="1067"/>
      <c r="I299" s="1067"/>
      <c r="J299" s="1067"/>
      <c r="K299" s="1067"/>
      <c r="L299" s="1067"/>
      <c r="M299" s="1067"/>
      <c r="N299" s="1067"/>
    </row>
    <row r="300" spans="1:14">
      <c r="A300" s="1067"/>
      <c r="B300" s="1067"/>
      <c r="C300" s="1067"/>
      <c r="D300" s="1067"/>
      <c r="E300" s="1067"/>
      <c r="F300" s="1067"/>
      <c r="G300" s="1067"/>
      <c r="H300" s="1067"/>
      <c r="I300" s="1067"/>
      <c r="J300" s="1067"/>
      <c r="K300" s="1067"/>
      <c r="L300" s="1067"/>
      <c r="M300" s="1067"/>
      <c r="N300" s="1067"/>
    </row>
    <row r="301" spans="1:14">
      <c r="A301" s="1067"/>
      <c r="B301" s="1067"/>
      <c r="C301" s="1067"/>
      <c r="D301" s="1067"/>
      <c r="E301" s="1067"/>
      <c r="F301" s="1067"/>
      <c r="G301" s="1067"/>
      <c r="H301" s="1067"/>
      <c r="I301" s="1067"/>
      <c r="J301" s="1067"/>
      <c r="K301" s="1067"/>
      <c r="L301" s="1067"/>
      <c r="M301" s="1067"/>
      <c r="N301" s="1067"/>
    </row>
    <row r="302" spans="1:14">
      <c r="A302" s="1067"/>
      <c r="B302" s="1067"/>
      <c r="C302" s="1067"/>
      <c r="D302" s="1067"/>
      <c r="E302" s="1067"/>
      <c r="F302" s="1067"/>
      <c r="G302" s="1067"/>
      <c r="H302" s="1067"/>
      <c r="I302" s="1067"/>
      <c r="J302" s="1067"/>
      <c r="K302" s="1067"/>
      <c r="L302" s="1067"/>
      <c r="M302" s="1067"/>
      <c r="N302" s="1067"/>
    </row>
    <row r="303" spans="1:14">
      <c r="A303" s="1067"/>
      <c r="B303" s="1067"/>
      <c r="C303" s="1067"/>
      <c r="D303" s="1067"/>
      <c r="E303" s="1067"/>
      <c r="F303" s="1067"/>
      <c r="G303" s="1067"/>
      <c r="H303" s="1067"/>
      <c r="I303" s="1067"/>
      <c r="J303" s="1067"/>
      <c r="K303" s="1067"/>
      <c r="L303" s="1067"/>
      <c r="M303" s="1067"/>
      <c r="N303" s="1067"/>
    </row>
    <row r="304" spans="1:14">
      <c r="A304" s="1067"/>
      <c r="B304" s="1067"/>
      <c r="C304" s="1067"/>
      <c r="D304" s="1067"/>
      <c r="E304" s="1067"/>
      <c r="F304" s="1067"/>
      <c r="G304" s="1067"/>
      <c r="H304" s="1067"/>
      <c r="I304" s="1067"/>
      <c r="J304" s="1067"/>
      <c r="K304" s="1067"/>
      <c r="L304" s="1067"/>
      <c r="M304" s="1067"/>
      <c r="N304" s="1067"/>
    </row>
    <row r="305" spans="1:14">
      <c r="A305" s="1067"/>
      <c r="B305" s="1067"/>
      <c r="C305" s="1067"/>
      <c r="D305" s="1067"/>
      <c r="E305" s="1067"/>
      <c r="F305" s="1067"/>
      <c r="G305" s="1067"/>
      <c r="H305" s="1067"/>
      <c r="I305" s="1067"/>
      <c r="J305" s="1067"/>
      <c r="K305" s="1067"/>
      <c r="L305" s="1067"/>
      <c r="M305" s="1067"/>
      <c r="N305" s="1067"/>
    </row>
    <row r="306" spans="1:14">
      <c r="A306" s="1067"/>
      <c r="B306" s="1067"/>
      <c r="C306" s="1067"/>
      <c r="D306" s="1067"/>
      <c r="E306" s="1067"/>
      <c r="F306" s="1067"/>
      <c r="G306" s="1067"/>
      <c r="H306" s="1067"/>
      <c r="I306" s="1067"/>
      <c r="J306" s="1067"/>
      <c r="K306" s="1067"/>
      <c r="L306" s="1067"/>
      <c r="M306" s="1067"/>
      <c r="N306" s="1067"/>
    </row>
    <row r="307" spans="1:14">
      <c r="A307" s="1067"/>
      <c r="B307" s="1067"/>
      <c r="C307" s="1067"/>
      <c r="D307" s="1067"/>
      <c r="E307" s="1067"/>
      <c r="F307" s="1067"/>
      <c r="G307" s="1067"/>
      <c r="H307" s="1067"/>
      <c r="I307" s="1067"/>
      <c r="J307" s="1067"/>
      <c r="K307" s="1067"/>
      <c r="L307" s="1067"/>
      <c r="M307" s="1067"/>
      <c r="N307" s="1067"/>
    </row>
    <row r="308" spans="1:14">
      <c r="A308" s="1067"/>
      <c r="B308" s="1067"/>
      <c r="C308" s="1067"/>
      <c r="D308" s="1067"/>
      <c r="E308" s="1067"/>
      <c r="F308" s="1067"/>
      <c r="G308" s="1067"/>
      <c r="H308" s="1067"/>
      <c r="I308" s="1067"/>
      <c r="J308" s="1067"/>
      <c r="K308" s="1067"/>
      <c r="L308" s="1067"/>
      <c r="M308" s="1067"/>
      <c r="N308" s="1067"/>
    </row>
    <row r="309" spans="1:14">
      <c r="A309" s="1067"/>
      <c r="B309" s="1067"/>
      <c r="C309" s="1067"/>
      <c r="D309" s="1067"/>
      <c r="E309" s="1067"/>
      <c r="F309" s="1067"/>
      <c r="G309" s="1067"/>
      <c r="H309" s="1067"/>
      <c r="I309" s="1067"/>
      <c r="J309" s="1067"/>
      <c r="K309" s="1067"/>
      <c r="L309" s="1067"/>
      <c r="M309" s="1067"/>
      <c r="N309" s="1067"/>
    </row>
    <row r="310" spans="1:14">
      <c r="A310" s="1067"/>
      <c r="B310" s="1067"/>
      <c r="C310" s="1067"/>
      <c r="D310" s="1067"/>
      <c r="E310" s="1067"/>
      <c r="F310" s="1067"/>
      <c r="G310" s="1067"/>
      <c r="H310" s="1067"/>
      <c r="I310" s="1067"/>
      <c r="J310" s="1067"/>
      <c r="K310" s="1067"/>
      <c r="L310" s="1067"/>
      <c r="M310" s="1067"/>
      <c r="N310" s="1067"/>
    </row>
    <row r="311" spans="1:14">
      <c r="A311" s="1067"/>
      <c r="B311" s="1067"/>
      <c r="C311" s="1067"/>
      <c r="D311" s="1067"/>
      <c r="E311" s="1067"/>
      <c r="F311" s="1067"/>
      <c r="G311" s="1067"/>
      <c r="H311" s="1067"/>
      <c r="I311" s="1067"/>
      <c r="J311" s="1067"/>
      <c r="K311" s="1067"/>
      <c r="L311" s="1067"/>
      <c r="M311" s="1067"/>
      <c r="N311" s="1067"/>
    </row>
    <row r="312" spans="1:14">
      <c r="A312" s="1067"/>
      <c r="B312" s="1067"/>
      <c r="C312" s="1067"/>
      <c r="D312" s="1067"/>
      <c r="E312" s="1067"/>
      <c r="F312" s="1067"/>
      <c r="G312" s="1067"/>
      <c r="H312" s="1067"/>
      <c r="I312" s="1067"/>
      <c r="J312" s="1067"/>
      <c r="K312" s="1067"/>
      <c r="L312" s="1067"/>
      <c r="M312" s="1067"/>
      <c r="N312" s="1067"/>
    </row>
    <row r="313" spans="1:14">
      <c r="A313" s="1067"/>
      <c r="B313" s="1067"/>
      <c r="C313" s="1067"/>
      <c r="D313" s="1067"/>
      <c r="E313" s="1067"/>
      <c r="F313" s="1067"/>
      <c r="G313" s="1067"/>
      <c r="H313" s="1067"/>
      <c r="I313" s="1067"/>
      <c r="J313" s="1067"/>
      <c r="K313" s="1067"/>
      <c r="L313" s="1067"/>
      <c r="M313" s="1067"/>
      <c r="N313" s="1067"/>
    </row>
    <row r="314" spans="1:14">
      <c r="A314" s="1067"/>
      <c r="B314" s="1067"/>
      <c r="C314" s="1067"/>
      <c r="D314" s="1067"/>
      <c r="E314" s="1067"/>
      <c r="F314" s="1067"/>
      <c r="G314" s="1067"/>
      <c r="H314" s="1067"/>
      <c r="I314" s="1067"/>
      <c r="J314" s="1067"/>
      <c r="K314" s="1067"/>
      <c r="L314" s="1067"/>
      <c r="M314" s="1067"/>
      <c r="N314" s="1067"/>
    </row>
    <row r="315" spans="1:14">
      <c r="A315" s="1067"/>
      <c r="B315" s="1067"/>
      <c r="C315" s="1067"/>
      <c r="D315" s="1067"/>
      <c r="E315" s="1067"/>
      <c r="F315" s="1067"/>
      <c r="G315" s="1067"/>
      <c r="H315" s="1067"/>
      <c r="I315" s="1067"/>
      <c r="J315" s="1067"/>
      <c r="K315" s="1067"/>
      <c r="L315" s="1067"/>
      <c r="M315" s="1067"/>
      <c r="N315" s="1067"/>
    </row>
    <row r="316" spans="1:14">
      <c r="A316" s="1067"/>
      <c r="B316" s="1067"/>
      <c r="C316" s="1067"/>
      <c r="D316" s="1067"/>
      <c r="E316" s="1067"/>
      <c r="F316" s="1067"/>
      <c r="G316" s="1067"/>
      <c r="H316" s="1067"/>
      <c r="I316" s="1067"/>
      <c r="J316" s="1067"/>
      <c r="K316" s="1067"/>
      <c r="L316" s="1067"/>
      <c r="M316" s="1067"/>
      <c r="N316" s="1067"/>
    </row>
    <row r="317" spans="1:14">
      <c r="A317" s="1067"/>
      <c r="B317" s="1067"/>
      <c r="C317" s="1067"/>
      <c r="D317" s="1067"/>
      <c r="E317" s="1067"/>
      <c r="F317" s="1067"/>
      <c r="G317" s="1067"/>
      <c r="H317" s="1067"/>
      <c r="I317" s="1067"/>
      <c r="J317" s="1067"/>
      <c r="K317" s="1067"/>
      <c r="L317" s="1067"/>
      <c r="M317" s="1067"/>
      <c r="N317" s="1067"/>
    </row>
    <row r="318" spans="1:14">
      <c r="A318" s="1067"/>
      <c r="B318" s="1067"/>
      <c r="C318" s="1067"/>
      <c r="D318" s="1067"/>
      <c r="E318" s="1067"/>
      <c r="F318" s="1067"/>
      <c r="G318" s="1067"/>
      <c r="H318" s="1067"/>
      <c r="I318" s="1067"/>
      <c r="J318" s="1067"/>
      <c r="K318" s="1067"/>
      <c r="L318" s="1067"/>
      <c r="M318" s="1067"/>
      <c r="N318" s="1067"/>
    </row>
    <row r="319" spans="1:14">
      <c r="A319" s="1067"/>
      <c r="B319" s="1067"/>
      <c r="C319" s="1067"/>
      <c r="D319" s="1067"/>
      <c r="E319" s="1067"/>
      <c r="F319" s="1067"/>
      <c r="G319" s="1067"/>
      <c r="H319" s="1067"/>
      <c r="I319" s="1067"/>
      <c r="J319" s="1067"/>
      <c r="K319" s="1067"/>
      <c r="L319" s="1067"/>
      <c r="M319" s="1067"/>
      <c r="N319" s="1067"/>
    </row>
    <row r="320" spans="1:14">
      <c r="A320" s="1067"/>
      <c r="B320" s="1067"/>
      <c r="C320" s="1067"/>
      <c r="D320" s="1067"/>
      <c r="E320" s="1067"/>
      <c r="F320" s="1067"/>
      <c r="G320" s="1067"/>
      <c r="H320" s="1067"/>
      <c r="I320" s="1067"/>
      <c r="J320" s="1067"/>
      <c r="K320" s="1067"/>
      <c r="L320" s="1067"/>
      <c r="M320" s="1067"/>
      <c r="N320" s="1067"/>
    </row>
    <row r="321" spans="1:14">
      <c r="A321" s="1067"/>
      <c r="B321" s="1067"/>
      <c r="C321" s="1067"/>
      <c r="D321" s="1067"/>
      <c r="E321" s="1067"/>
      <c r="F321" s="1067"/>
      <c r="G321" s="1067"/>
      <c r="H321" s="1067"/>
      <c r="I321" s="1067"/>
      <c r="J321" s="1067"/>
      <c r="K321" s="1067"/>
      <c r="L321" s="1067"/>
      <c r="M321" s="1067"/>
      <c r="N321" s="1067"/>
    </row>
    <row r="322" spans="1:14">
      <c r="A322" s="1067"/>
      <c r="B322" s="1067"/>
      <c r="C322" s="1067"/>
      <c r="D322" s="1067"/>
      <c r="E322" s="1067"/>
      <c r="F322" s="1067"/>
      <c r="G322" s="1067"/>
      <c r="H322" s="1067"/>
      <c r="I322" s="1067"/>
      <c r="J322" s="1067"/>
      <c r="K322" s="1067"/>
      <c r="L322" s="1067"/>
      <c r="M322" s="1067"/>
      <c r="N322" s="1067"/>
    </row>
    <row r="323" spans="1:14">
      <c r="A323" s="1067"/>
      <c r="B323" s="1067"/>
      <c r="C323" s="1067"/>
      <c r="D323" s="1067"/>
      <c r="E323" s="1067"/>
      <c r="F323" s="1067"/>
      <c r="G323" s="1067"/>
      <c r="H323" s="1067"/>
      <c r="I323" s="1067"/>
      <c r="J323" s="1067"/>
      <c r="K323" s="1067"/>
      <c r="L323" s="1067"/>
      <c r="M323" s="1067"/>
      <c r="N323" s="1067"/>
    </row>
    <row r="324" spans="1:14">
      <c r="A324" s="1067"/>
      <c r="B324" s="1067"/>
      <c r="C324" s="1067"/>
      <c r="D324" s="1067"/>
      <c r="E324" s="1067"/>
      <c r="F324" s="1067"/>
      <c r="G324" s="1067"/>
      <c r="H324" s="1067"/>
      <c r="I324" s="1067"/>
      <c r="J324" s="1067"/>
      <c r="K324" s="1067"/>
      <c r="L324" s="1067"/>
      <c r="M324" s="1067"/>
      <c r="N324" s="1067"/>
    </row>
    <row r="325" spans="1:14">
      <c r="A325" s="1067"/>
      <c r="B325" s="1067"/>
      <c r="C325" s="1067"/>
      <c r="D325" s="1067"/>
      <c r="E325" s="1067"/>
      <c r="F325" s="1067"/>
      <c r="G325" s="1067"/>
      <c r="H325" s="1067"/>
      <c r="I325" s="1067"/>
      <c r="J325" s="1067"/>
      <c r="K325" s="1067"/>
      <c r="L325" s="1067"/>
      <c r="M325" s="1067"/>
      <c r="N325" s="1067"/>
    </row>
    <row r="326" spans="1:14">
      <c r="A326" s="1067"/>
      <c r="B326" s="1067"/>
      <c r="C326" s="1067"/>
      <c r="D326" s="1067"/>
      <c r="E326" s="1067"/>
      <c r="F326" s="1067"/>
      <c r="G326" s="1067"/>
      <c r="H326" s="1067"/>
      <c r="I326" s="1067"/>
      <c r="J326" s="1067"/>
      <c r="K326" s="1067"/>
      <c r="L326" s="1067"/>
      <c r="M326" s="1067"/>
      <c r="N326" s="1067"/>
    </row>
    <row r="327" spans="1:14">
      <c r="A327" s="1067"/>
      <c r="B327" s="1067"/>
      <c r="C327" s="1067"/>
      <c r="D327" s="1067"/>
      <c r="E327" s="1067"/>
      <c r="F327" s="1067"/>
      <c r="G327" s="1067"/>
      <c r="H327" s="1067"/>
      <c r="I327" s="1067"/>
      <c r="J327" s="1067"/>
      <c r="K327" s="1067"/>
      <c r="L327" s="1067"/>
      <c r="M327" s="1067"/>
      <c r="N327" s="1067"/>
    </row>
    <row r="328" spans="1:14">
      <c r="A328" s="1067"/>
      <c r="B328" s="1067"/>
      <c r="C328" s="1067"/>
      <c r="D328" s="1067"/>
      <c r="E328" s="1067"/>
      <c r="F328" s="1067"/>
      <c r="G328" s="1067"/>
      <c r="H328" s="1067"/>
      <c r="I328" s="1067"/>
      <c r="J328" s="1067"/>
      <c r="K328" s="1067"/>
      <c r="L328" s="1067"/>
      <c r="M328" s="1067"/>
      <c r="N328" s="1067"/>
    </row>
    <row r="329" spans="1:14">
      <c r="A329" s="1067"/>
      <c r="B329" s="1067"/>
      <c r="C329" s="1067"/>
      <c r="D329" s="1067"/>
      <c r="E329" s="1067"/>
      <c r="F329" s="1067"/>
      <c r="G329" s="1067"/>
      <c r="H329" s="1067"/>
      <c r="I329" s="1067"/>
      <c r="J329" s="1067"/>
      <c r="K329" s="1067"/>
      <c r="L329" s="1067"/>
      <c r="M329" s="1067"/>
      <c r="N329" s="1067"/>
    </row>
    <row r="330" spans="1:14">
      <c r="A330" s="1067"/>
      <c r="B330" s="1067"/>
      <c r="C330" s="1067"/>
      <c r="D330" s="1067"/>
      <c r="E330" s="1067"/>
      <c r="F330" s="1067"/>
      <c r="G330" s="1067"/>
      <c r="H330" s="1067"/>
      <c r="I330" s="1067"/>
      <c r="J330" s="1067"/>
      <c r="K330" s="1067"/>
      <c r="L330" s="1067"/>
      <c r="M330" s="1067"/>
      <c r="N330" s="1067"/>
    </row>
    <row r="331" spans="1:14">
      <c r="A331" s="1067"/>
      <c r="B331" s="1067"/>
      <c r="C331" s="1067"/>
      <c r="D331" s="1067"/>
      <c r="E331" s="1067"/>
      <c r="F331" s="1067"/>
      <c r="G331" s="1067"/>
      <c r="H331" s="1067"/>
      <c r="I331" s="1067"/>
      <c r="J331" s="1067"/>
      <c r="K331" s="1067"/>
      <c r="L331" s="1067"/>
      <c r="M331" s="1067"/>
      <c r="N331" s="1067"/>
    </row>
    <row r="332" spans="1:14">
      <c r="A332" s="1067"/>
      <c r="B332" s="1067"/>
      <c r="C332" s="1067"/>
      <c r="D332" s="1067"/>
      <c r="E332" s="1067"/>
      <c r="F332" s="1067"/>
      <c r="G332" s="1067"/>
      <c r="H332" s="1067"/>
      <c r="I332" s="1067"/>
      <c r="J332" s="1067"/>
      <c r="K332" s="1067"/>
      <c r="L332" s="1067"/>
      <c r="M332" s="1067"/>
      <c r="N332" s="1067"/>
    </row>
    <row r="333" spans="1:14">
      <c r="A333" s="1067"/>
      <c r="B333" s="1067"/>
      <c r="C333" s="1067"/>
      <c r="D333" s="1067"/>
      <c r="E333" s="1067"/>
      <c r="F333" s="1067"/>
      <c r="G333" s="1067"/>
      <c r="H333" s="1067"/>
      <c r="I333" s="1067"/>
      <c r="J333" s="1067"/>
      <c r="K333" s="1067"/>
      <c r="L333" s="1067"/>
      <c r="M333" s="1067"/>
      <c r="N333" s="1067"/>
    </row>
    <row r="334" spans="1:14">
      <c r="A334" s="1067"/>
      <c r="B334" s="1067"/>
      <c r="C334" s="1067"/>
      <c r="D334" s="1067"/>
      <c r="E334" s="1067"/>
      <c r="F334" s="1067"/>
      <c r="G334" s="1067"/>
      <c r="H334" s="1067"/>
      <c r="I334" s="1067"/>
      <c r="J334" s="1067"/>
      <c r="K334" s="1067"/>
      <c r="L334" s="1067"/>
      <c r="M334" s="1067"/>
      <c r="N334" s="1067"/>
    </row>
    <row r="335" spans="1:14">
      <c r="A335" s="1067"/>
      <c r="B335" s="1067"/>
      <c r="C335" s="1067"/>
      <c r="D335" s="1067"/>
      <c r="E335" s="1067"/>
      <c r="F335" s="1067"/>
      <c r="G335" s="1067"/>
      <c r="H335" s="1067"/>
      <c r="I335" s="1067"/>
      <c r="J335" s="1067"/>
      <c r="K335" s="1067"/>
      <c r="L335" s="1067"/>
      <c r="M335" s="1067"/>
      <c r="N335" s="1067"/>
    </row>
    <row r="336" spans="1:14">
      <c r="A336" s="1067"/>
      <c r="B336" s="1067"/>
      <c r="C336" s="1067"/>
      <c r="D336" s="1067"/>
      <c r="E336" s="1067"/>
      <c r="F336" s="1067"/>
      <c r="G336" s="1067"/>
      <c r="H336" s="1067"/>
      <c r="I336" s="1067"/>
      <c r="J336" s="1067"/>
      <c r="K336" s="1067"/>
      <c r="L336" s="1067"/>
      <c r="M336" s="1067"/>
      <c r="N336" s="1067"/>
    </row>
    <row r="337" spans="1:14">
      <c r="A337" s="1067"/>
      <c r="B337" s="1067"/>
      <c r="C337" s="1067"/>
      <c r="D337" s="1067"/>
      <c r="E337" s="1067"/>
      <c r="F337" s="1067"/>
      <c r="G337" s="1067"/>
      <c r="H337" s="1067"/>
      <c r="I337" s="1067"/>
      <c r="J337" s="1067"/>
      <c r="K337" s="1067"/>
      <c r="L337" s="1067"/>
      <c r="M337" s="1067"/>
      <c r="N337" s="1067"/>
    </row>
    <row r="338" spans="1:14">
      <c r="A338" s="1067"/>
      <c r="B338" s="1067"/>
      <c r="C338" s="1067"/>
      <c r="D338" s="1067"/>
      <c r="E338" s="1067"/>
      <c r="F338" s="1067"/>
      <c r="G338" s="1067"/>
      <c r="H338" s="1067"/>
      <c r="I338" s="1067"/>
      <c r="J338" s="1067"/>
      <c r="K338" s="1067"/>
      <c r="L338" s="1067"/>
      <c r="M338" s="1067"/>
      <c r="N338" s="1067"/>
    </row>
    <row r="339" spans="1:14">
      <c r="A339" s="1067"/>
      <c r="B339" s="1067"/>
      <c r="C339" s="1067"/>
      <c r="D339" s="1067"/>
      <c r="E339" s="1067"/>
      <c r="F339" s="1067"/>
      <c r="G339" s="1067"/>
      <c r="H339" s="1067"/>
      <c r="I339" s="1067"/>
      <c r="J339" s="1067"/>
      <c r="K339" s="1067"/>
      <c r="L339" s="1067"/>
      <c r="M339" s="1067"/>
      <c r="N339" s="1067"/>
    </row>
    <row r="340" spans="1:14">
      <c r="A340" s="1067"/>
      <c r="B340" s="1067"/>
      <c r="C340" s="1067"/>
      <c r="D340" s="1067"/>
      <c r="E340" s="1067"/>
      <c r="F340" s="1067"/>
      <c r="G340" s="1067"/>
      <c r="H340" s="1067"/>
      <c r="I340" s="1067"/>
      <c r="J340" s="1067"/>
      <c r="K340" s="1067"/>
      <c r="L340" s="1067"/>
      <c r="M340" s="1067"/>
      <c r="N340" s="1067"/>
    </row>
    <row r="341" spans="1:14">
      <c r="A341" s="1067"/>
      <c r="B341" s="1067"/>
      <c r="C341" s="1067"/>
      <c r="D341" s="1067"/>
      <c r="E341" s="1067"/>
      <c r="F341" s="1067"/>
      <c r="G341" s="1067"/>
      <c r="H341" s="1067"/>
      <c r="I341" s="1067"/>
      <c r="J341" s="1067"/>
      <c r="K341" s="1067"/>
      <c r="L341" s="1067"/>
      <c r="M341" s="1067"/>
      <c r="N341" s="1067"/>
    </row>
    <row r="342" spans="1:14">
      <c r="A342" s="1067"/>
      <c r="B342" s="1067"/>
      <c r="C342" s="1067"/>
      <c r="D342" s="1067"/>
      <c r="E342" s="1067"/>
      <c r="F342" s="1067"/>
      <c r="G342" s="1067"/>
      <c r="H342" s="1067"/>
      <c r="I342" s="1067"/>
      <c r="J342" s="1067"/>
      <c r="K342" s="1067"/>
      <c r="L342" s="1067"/>
      <c r="M342" s="1067"/>
      <c r="N342" s="1067"/>
    </row>
    <row r="343" spans="1:14">
      <c r="A343" s="1067"/>
      <c r="B343" s="1067"/>
      <c r="C343" s="1067"/>
      <c r="D343" s="1067"/>
      <c r="E343" s="1067"/>
      <c r="F343" s="1067"/>
      <c r="G343" s="1067"/>
      <c r="H343" s="1067"/>
      <c r="I343" s="1067"/>
      <c r="J343" s="1067"/>
      <c r="K343" s="1067"/>
      <c r="L343" s="1067"/>
      <c r="M343" s="1067"/>
      <c r="N343" s="1067"/>
    </row>
    <row r="344" spans="1:14">
      <c r="A344" s="1067"/>
      <c r="B344" s="1067"/>
      <c r="C344" s="1067"/>
      <c r="D344" s="1067"/>
      <c r="E344" s="1067"/>
      <c r="F344" s="1067"/>
      <c r="G344" s="1067"/>
      <c r="H344" s="1067"/>
      <c r="I344" s="1067"/>
      <c r="J344" s="1067"/>
      <c r="K344" s="1067"/>
      <c r="L344" s="1067"/>
      <c r="M344" s="1067"/>
      <c r="N344" s="1067"/>
    </row>
    <row r="345" spans="1:14">
      <c r="A345" s="1067"/>
      <c r="B345" s="1067"/>
      <c r="C345" s="1067"/>
      <c r="D345" s="1067"/>
      <c r="E345" s="1067"/>
      <c r="F345" s="1067"/>
      <c r="G345" s="1067"/>
      <c r="H345" s="1067"/>
      <c r="I345" s="1067"/>
      <c r="J345" s="1067"/>
      <c r="K345" s="1067"/>
      <c r="L345" s="1067"/>
      <c r="M345" s="1067"/>
      <c r="N345" s="1067"/>
    </row>
    <row r="346" spans="1:14">
      <c r="A346" s="1067"/>
      <c r="B346" s="1067"/>
      <c r="C346" s="1067"/>
      <c r="D346" s="1067"/>
      <c r="E346" s="1067"/>
      <c r="F346" s="1067"/>
      <c r="G346" s="1067"/>
      <c r="H346" s="1067"/>
      <c r="I346" s="1067"/>
      <c r="J346" s="1067"/>
      <c r="K346" s="1067"/>
      <c r="L346" s="1067"/>
      <c r="M346" s="1067"/>
      <c r="N346" s="1067"/>
    </row>
    <row r="347" spans="1:14">
      <c r="A347" s="1067"/>
      <c r="B347" s="1067"/>
      <c r="C347" s="1067"/>
      <c r="D347" s="1067"/>
      <c r="E347" s="1067"/>
      <c r="F347" s="1067"/>
      <c r="G347" s="1067"/>
      <c r="H347" s="1067"/>
      <c r="I347" s="1067"/>
      <c r="J347" s="1067"/>
      <c r="K347" s="1067"/>
      <c r="L347" s="1067"/>
      <c r="M347" s="1067"/>
      <c r="N347" s="1067"/>
    </row>
    <row r="348" spans="1:14">
      <c r="A348" s="1067"/>
      <c r="B348" s="1067"/>
      <c r="C348" s="1067"/>
      <c r="D348" s="1067"/>
      <c r="E348" s="1067"/>
      <c r="F348" s="1067"/>
      <c r="G348" s="1067"/>
      <c r="H348" s="1067"/>
      <c r="I348" s="1067"/>
      <c r="J348" s="1067"/>
      <c r="K348" s="1067"/>
      <c r="L348" s="1067"/>
      <c r="M348" s="1067"/>
      <c r="N348" s="1067"/>
    </row>
    <row r="349" spans="1:14">
      <c r="A349" s="1067"/>
      <c r="B349" s="1067"/>
      <c r="C349" s="1067"/>
      <c r="D349" s="1067"/>
      <c r="E349" s="1067"/>
      <c r="F349" s="1067"/>
      <c r="G349" s="1067"/>
      <c r="H349" s="1067"/>
      <c r="I349" s="1067"/>
      <c r="J349" s="1067"/>
      <c r="K349" s="1067"/>
      <c r="L349" s="1067"/>
      <c r="M349" s="1067"/>
      <c r="N349" s="1067"/>
    </row>
    <row r="350" spans="1:14">
      <c r="A350" s="1067"/>
      <c r="B350" s="1067"/>
      <c r="C350" s="1067"/>
      <c r="D350" s="1067"/>
      <c r="E350" s="1067"/>
      <c r="F350" s="1067"/>
      <c r="G350" s="1067"/>
      <c r="H350" s="1067"/>
      <c r="I350" s="1067"/>
      <c r="J350" s="1067"/>
      <c r="K350" s="1067"/>
      <c r="L350" s="1067"/>
      <c r="M350" s="1067"/>
      <c r="N350" s="1067"/>
    </row>
    <row r="351" spans="1:14">
      <c r="A351" s="1067"/>
      <c r="B351" s="1067"/>
      <c r="C351" s="1067"/>
      <c r="D351" s="1067"/>
      <c r="E351" s="1067"/>
      <c r="F351" s="1067"/>
      <c r="G351" s="1067"/>
      <c r="H351" s="1067"/>
      <c r="I351" s="1067"/>
      <c r="J351" s="1067"/>
      <c r="K351" s="1067"/>
      <c r="L351" s="1067"/>
      <c r="M351" s="1067"/>
      <c r="N351" s="1067"/>
    </row>
    <row r="352" spans="1:14">
      <c r="A352" s="1067"/>
      <c r="B352" s="1067"/>
      <c r="C352" s="1067"/>
      <c r="D352" s="1067"/>
      <c r="E352" s="1067"/>
      <c r="F352" s="1067"/>
      <c r="G352" s="1067"/>
      <c r="H352" s="1067"/>
      <c r="I352" s="1067"/>
      <c r="J352" s="1067"/>
      <c r="K352" s="1067"/>
      <c r="L352" s="1067"/>
      <c r="M352" s="1067"/>
      <c r="N352" s="1067"/>
    </row>
    <row r="353" spans="1:14">
      <c r="A353" s="1067"/>
      <c r="B353" s="1067"/>
      <c r="C353" s="1067"/>
      <c r="D353" s="1067"/>
      <c r="E353" s="1067"/>
      <c r="F353" s="1067"/>
      <c r="G353" s="1067"/>
      <c r="H353" s="1067"/>
      <c r="I353" s="1067"/>
      <c r="J353" s="1067"/>
      <c r="K353" s="1067"/>
      <c r="L353" s="1067"/>
      <c r="M353" s="1067"/>
      <c r="N353" s="1067"/>
    </row>
    <row r="354" spans="1:14">
      <c r="A354" s="1067"/>
      <c r="B354" s="1067"/>
      <c r="C354" s="1067"/>
      <c r="D354" s="1067"/>
      <c r="E354" s="1067"/>
      <c r="F354" s="1067"/>
      <c r="G354" s="1067"/>
      <c r="H354" s="1067"/>
      <c r="I354" s="1067"/>
      <c r="J354" s="1067"/>
      <c r="K354" s="1067"/>
      <c r="L354" s="1067"/>
      <c r="M354" s="1067"/>
      <c r="N354" s="1067"/>
    </row>
    <row r="355" spans="1:14">
      <c r="A355" s="1067"/>
      <c r="B355" s="1067"/>
      <c r="C355" s="1067"/>
      <c r="D355" s="1067"/>
      <c r="E355" s="1067"/>
      <c r="F355" s="1067"/>
      <c r="G355" s="1067"/>
      <c r="H355" s="1067"/>
      <c r="I355" s="1067"/>
      <c r="J355" s="1067"/>
      <c r="K355" s="1067"/>
      <c r="L355" s="1067"/>
      <c r="M355" s="1067"/>
      <c r="N355" s="1067"/>
    </row>
    <row r="356" spans="1:14">
      <c r="A356" s="1067"/>
      <c r="B356" s="1067"/>
      <c r="C356" s="1067"/>
      <c r="D356" s="1067"/>
      <c r="E356" s="1067"/>
      <c r="F356" s="1067"/>
      <c r="G356" s="1067"/>
      <c r="H356" s="1067"/>
      <c r="I356" s="1067"/>
      <c r="J356" s="1067"/>
      <c r="K356" s="1067"/>
      <c r="L356" s="1067"/>
      <c r="M356" s="1067"/>
      <c r="N356" s="1067"/>
    </row>
    <row r="357" spans="1:14">
      <c r="A357" s="1067"/>
      <c r="B357" s="1067"/>
      <c r="C357" s="1067"/>
      <c r="D357" s="1067"/>
      <c r="E357" s="1067"/>
      <c r="F357" s="1067"/>
      <c r="G357" s="1067"/>
      <c r="H357" s="1067"/>
      <c r="I357" s="1067"/>
      <c r="J357" s="1067"/>
      <c r="K357" s="1067"/>
      <c r="L357" s="1067"/>
      <c r="M357" s="1067"/>
      <c r="N357" s="1067"/>
    </row>
    <row r="358" spans="1:14">
      <c r="A358" s="1067"/>
      <c r="B358" s="1067"/>
      <c r="C358" s="1067"/>
      <c r="D358" s="1067"/>
      <c r="E358" s="1067"/>
      <c r="F358" s="1067"/>
      <c r="G358" s="1067"/>
      <c r="H358" s="1067"/>
      <c r="I358" s="1067"/>
      <c r="J358" s="1067"/>
      <c r="K358" s="1067"/>
      <c r="L358" s="1067"/>
      <c r="M358" s="1067"/>
      <c r="N358" s="1067"/>
    </row>
    <row r="359" spans="1:14">
      <c r="A359" s="1067"/>
      <c r="B359" s="1067"/>
      <c r="C359" s="1067"/>
      <c r="D359" s="1067"/>
      <c r="E359" s="1067"/>
      <c r="F359" s="1067"/>
      <c r="G359" s="1067"/>
      <c r="H359" s="1067"/>
      <c r="I359" s="1067"/>
      <c r="J359" s="1067"/>
      <c r="K359" s="1067"/>
      <c r="L359" s="1067"/>
      <c r="M359" s="1067"/>
      <c r="N359" s="1067"/>
    </row>
    <row r="360" spans="1:14">
      <c r="A360" s="1067"/>
      <c r="B360" s="1067"/>
      <c r="C360" s="1067"/>
      <c r="D360" s="1067"/>
      <c r="E360" s="1067"/>
      <c r="F360" s="1067"/>
      <c r="G360" s="1067"/>
      <c r="H360" s="1067"/>
      <c r="I360" s="1067"/>
      <c r="J360" s="1067"/>
      <c r="K360" s="1067"/>
      <c r="L360" s="1067"/>
      <c r="M360" s="1067"/>
      <c r="N360" s="1067"/>
    </row>
    <row r="361" spans="1:14">
      <c r="A361" s="1067"/>
      <c r="B361" s="1067"/>
      <c r="C361" s="1067"/>
      <c r="D361" s="1067"/>
      <c r="E361" s="1067"/>
      <c r="F361" s="1067"/>
      <c r="G361" s="1067"/>
      <c r="H361" s="1067"/>
      <c r="I361" s="1067"/>
      <c r="J361" s="1067"/>
      <c r="K361" s="1067"/>
      <c r="L361" s="1067"/>
      <c r="M361" s="1067"/>
      <c r="N361" s="1067"/>
    </row>
    <row r="362" spans="1:14">
      <c r="A362" s="1067"/>
      <c r="B362" s="1067"/>
      <c r="C362" s="1067"/>
      <c r="D362" s="1067"/>
      <c r="E362" s="1067"/>
      <c r="F362" s="1067"/>
      <c r="G362" s="1067"/>
      <c r="H362" s="1067"/>
      <c r="I362" s="1067"/>
      <c r="J362" s="1067"/>
      <c r="K362" s="1067"/>
      <c r="L362" s="1067"/>
      <c r="M362" s="1067"/>
      <c r="N362" s="1067"/>
    </row>
    <row r="363" spans="1:14">
      <c r="A363" s="1067"/>
      <c r="B363" s="1067"/>
      <c r="C363" s="1067"/>
      <c r="D363" s="1067"/>
      <c r="E363" s="1067"/>
      <c r="F363" s="1067"/>
      <c r="G363" s="1067"/>
      <c r="H363" s="1067"/>
      <c r="I363" s="1067"/>
      <c r="J363" s="1067"/>
      <c r="K363" s="1067"/>
      <c r="L363" s="1067"/>
      <c r="M363" s="1067"/>
      <c r="N363" s="1067"/>
    </row>
    <row r="364" spans="1:14">
      <c r="A364" s="1067"/>
      <c r="B364" s="1067"/>
      <c r="C364" s="1067"/>
      <c r="D364" s="1067"/>
      <c r="E364" s="1067"/>
      <c r="F364" s="1067"/>
      <c r="G364" s="1067"/>
      <c r="H364" s="1067"/>
      <c r="I364" s="1067"/>
      <c r="J364" s="1067"/>
      <c r="K364" s="1067"/>
      <c r="L364" s="1067"/>
      <c r="M364" s="1067"/>
      <c r="N364" s="1067"/>
    </row>
    <row r="365" spans="1:14">
      <c r="A365" s="1067"/>
      <c r="B365" s="1067"/>
      <c r="C365" s="1067"/>
      <c r="D365" s="1067"/>
      <c r="E365" s="1067"/>
      <c r="F365" s="1067"/>
      <c r="G365" s="1067"/>
      <c r="H365" s="1067"/>
      <c r="I365" s="1067"/>
      <c r="J365" s="1067"/>
      <c r="K365" s="1067"/>
      <c r="L365" s="1067"/>
      <c r="M365" s="1067"/>
      <c r="N365" s="1067"/>
    </row>
    <row r="366" spans="1:14">
      <c r="A366" s="1067"/>
      <c r="B366" s="1067"/>
      <c r="C366" s="1067"/>
      <c r="D366" s="1067"/>
      <c r="E366" s="1067"/>
      <c r="F366" s="1067"/>
      <c r="G366" s="1067"/>
      <c r="H366" s="1067"/>
      <c r="I366" s="1067"/>
      <c r="J366" s="1067"/>
      <c r="K366" s="1067"/>
      <c r="L366" s="1067"/>
      <c r="M366" s="1067"/>
      <c r="N366" s="1067"/>
    </row>
    <row r="367" spans="1:14">
      <c r="A367" s="1067"/>
      <c r="B367" s="1067"/>
      <c r="C367" s="1067"/>
      <c r="D367" s="1067"/>
      <c r="E367" s="1067"/>
      <c r="F367" s="1067"/>
      <c r="G367" s="1067"/>
      <c r="H367" s="1067"/>
      <c r="I367" s="1067"/>
      <c r="J367" s="1067"/>
      <c r="K367" s="1067"/>
      <c r="L367" s="1067"/>
      <c r="M367" s="1067"/>
      <c r="N367" s="1067"/>
    </row>
    <row r="368" spans="1:14">
      <c r="A368" s="1067"/>
      <c r="B368" s="1067"/>
      <c r="C368" s="1067"/>
      <c r="D368" s="1067"/>
      <c r="E368" s="1067"/>
      <c r="F368" s="1067"/>
      <c r="G368" s="1067"/>
      <c r="H368" s="1067"/>
      <c r="I368" s="1067"/>
      <c r="J368" s="1067"/>
      <c r="K368" s="1067"/>
      <c r="L368" s="1067"/>
      <c r="M368" s="1067"/>
      <c r="N368" s="1067"/>
    </row>
    <row r="369" spans="1:14">
      <c r="A369" s="1067"/>
      <c r="B369" s="1067"/>
      <c r="C369" s="1067"/>
      <c r="D369" s="1067"/>
      <c r="E369" s="1067"/>
      <c r="F369" s="1067"/>
      <c r="G369" s="1067"/>
      <c r="H369" s="1067"/>
      <c r="I369" s="1067"/>
      <c r="J369" s="1067"/>
      <c r="K369" s="1067"/>
      <c r="L369" s="1067"/>
      <c r="M369" s="1067"/>
      <c r="N369" s="1067"/>
    </row>
    <row r="370" spans="1:14">
      <c r="A370" s="1067"/>
      <c r="B370" s="1067"/>
      <c r="C370" s="1067"/>
      <c r="D370" s="1067"/>
      <c r="E370" s="1067"/>
      <c r="F370" s="1067"/>
      <c r="G370" s="1067"/>
      <c r="H370" s="1067"/>
      <c r="I370" s="1067"/>
      <c r="J370" s="1067"/>
      <c r="K370" s="1067"/>
      <c r="L370" s="1067"/>
      <c r="M370" s="1067"/>
      <c r="N370" s="1067"/>
    </row>
    <row r="371" spans="1:14">
      <c r="A371" s="1067"/>
      <c r="B371" s="1067"/>
      <c r="C371" s="1067"/>
      <c r="D371" s="1067"/>
      <c r="E371" s="1067"/>
      <c r="F371" s="1067"/>
      <c r="G371" s="1067"/>
      <c r="H371" s="1067"/>
      <c r="I371" s="1067"/>
      <c r="J371" s="1067"/>
      <c r="K371" s="1067"/>
      <c r="L371" s="1067"/>
      <c r="M371" s="1067"/>
      <c r="N371" s="1067"/>
    </row>
    <row r="372" spans="1:14">
      <c r="A372" s="1067"/>
      <c r="B372" s="1067"/>
      <c r="C372" s="1067"/>
      <c r="D372" s="1067"/>
      <c r="E372" s="1067"/>
      <c r="F372" s="1067"/>
      <c r="G372" s="1067"/>
      <c r="H372" s="1067"/>
      <c r="I372" s="1067"/>
      <c r="J372" s="1067"/>
      <c r="K372" s="1067"/>
      <c r="L372" s="1067"/>
      <c r="M372" s="1067"/>
      <c r="N372" s="1067"/>
    </row>
    <row r="373" spans="1:14">
      <c r="A373" s="1067"/>
      <c r="B373" s="1067"/>
      <c r="C373" s="1067"/>
      <c r="D373" s="1067"/>
      <c r="E373" s="1067"/>
      <c r="F373" s="1067"/>
      <c r="G373" s="1067"/>
      <c r="H373" s="1067"/>
      <c r="I373" s="1067"/>
      <c r="J373" s="1067"/>
      <c r="K373" s="1067"/>
      <c r="L373" s="1067"/>
      <c r="M373" s="1067"/>
      <c r="N373" s="1067"/>
    </row>
    <row r="374" spans="1:14">
      <c r="A374" s="1067"/>
      <c r="B374" s="1067"/>
      <c r="C374" s="1067"/>
      <c r="D374" s="1067"/>
      <c r="E374" s="1067"/>
      <c r="F374" s="1067"/>
      <c r="G374" s="1067"/>
      <c r="H374" s="1067"/>
      <c r="I374" s="1067"/>
      <c r="J374" s="1067"/>
      <c r="K374" s="1067"/>
      <c r="L374" s="1067"/>
      <c r="M374" s="1067"/>
      <c r="N374" s="1067"/>
    </row>
    <row r="375" spans="1:14">
      <c r="A375" s="1067"/>
      <c r="B375" s="1067"/>
      <c r="C375" s="1067"/>
      <c r="D375" s="1067"/>
      <c r="E375" s="1067"/>
      <c r="F375" s="1067"/>
      <c r="G375" s="1067"/>
      <c r="H375" s="1067"/>
      <c r="I375" s="1067"/>
      <c r="J375" s="1067"/>
      <c r="K375" s="1067"/>
      <c r="L375" s="1067"/>
      <c r="M375" s="1067"/>
      <c r="N375" s="1067"/>
    </row>
    <row r="376" spans="1:14">
      <c r="A376" s="1067"/>
      <c r="B376" s="1067"/>
      <c r="C376" s="1067"/>
      <c r="D376" s="1067"/>
      <c r="E376" s="1067"/>
      <c r="F376" s="1067"/>
      <c r="G376" s="1067"/>
      <c r="H376" s="1067"/>
      <c r="I376" s="1067"/>
      <c r="J376" s="1067"/>
      <c r="K376" s="1067"/>
      <c r="L376" s="1067"/>
      <c r="M376" s="1067"/>
      <c r="N376" s="1067"/>
    </row>
    <row r="377" spans="1:14">
      <c r="A377" s="1067"/>
      <c r="B377" s="1067"/>
      <c r="C377" s="1067"/>
      <c r="D377" s="1067"/>
      <c r="E377" s="1067"/>
      <c r="F377" s="1067"/>
      <c r="G377" s="1067"/>
      <c r="H377" s="1067"/>
      <c r="I377" s="1067"/>
      <c r="J377" s="1067"/>
      <c r="K377" s="1067"/>
      <c r="L377" s="1067"/>
      <c r="M377" s="1067"/>
      <c r="N377" s="1067"/>
    </row>
    <row r="378" spans="1:14">
      <c r="A378" s="1067"/>
      <c r="B378" s="1067"/>
      <c r="C378" s="1067"/>
      <c r="D378" s="1067"/>
      <c r="E378" s="1067"/>
      <c r="F378" s="1067"/>
      <c r="G378" s="1067"/>
      <c r="H378" s="1067"/>
      <c r="I378" s="1067"/>
      <c r="J378" s="1067"/>
      <c r="K378" s="1067"/>
      <c r="L378" s="1067"/>
      <c r="M378" s="1067"/>
      <c r="N378" s="1067"/>
    </row>
    <row r="379" spans="1:14">
      <c r="A379" s="1067"/>
      <c r="B379" s="1067"/>
      <c r="C379" s="1067"/>
      <c r="D379" s="1067"/>
      <c r="E379" s="1067"/>
      <c r="F379" s="1067"/>
      <c r="G379" s="1067"/>
      <c r="H379" s="1067"/>
      <c r="I379" s="1067"/>
      <c r="J379" s="1067"/>
      <c r="K379" s="1067"/>
      <c r="L379" s="1067"/>
      <c r="M379" s="1067"/>
      <c r="N379" s="1067"/>
    </row>
    <row r="380" spans="1:14">
      <c r="A380" s="1067"/>
      <c r="B380" s="1067"/>
      <c r="C380" s="1067"/>
      <c r="D380" s="1067"/>
      <c r="E380" s="1067"/>
      <c r="F380" s="1067"/>
      <c r="G380" s="1067"/>
      <c r="H380" s="1067"/>
      <c r="I380" s="1067"/>
      <c r="J380" s="1067"/>
      <c r="K380" s="1067"/>
      <c r="L380" s="1067"/>
      <c r="M380" s="1067"/>
      <c r="N380" s="1067"/>
    </row>
    <row r="381" spans="1:14">
      <c r="A381" s="1067"/>
      <c r="B381" s="1067"/>
      <c r="C381" s="1067"/>
      <c r="D381" s="1067"/>
      <c r="E381" s="1067"/>
      <c r="F381" s="1067"/>
      <c r="G381" s="1067"/>
      <c r="H381" s="1067"/>
      <c r="I381" s="1067"/>
      <c r="J381" s="1067"/>
      <c r="K381" s="1067"/>
      <c r="L381" s="1067"/>
      <c r="M381" s="1067"/>
      <c r="N381" s="1067"/>
    </row>
    <row r="382" spans="1:14">
      <c r="A382" s="1067"/>
      <c r="B382" s="1067"/>
      <c r="C382" s="1067"/>
      <c r="D382" s="1067"/>
      <c r="E382" s="1067"/>
      <c r="F382" s="1067"/>
      <c r="G382" s="1067"/>
      <c r="H382" s="1067"/>
      <c r="I382" s="1067"/>
      <c r="J382" s="1067"/>
      <c r="K382" s="1067"/>
      <c r="L382" s="1067"/>
      <c r="M382" s="1067"/>
      <c r="N382" s="1067"/>
    </row>
    <row r="383" spans="1:14">
      <c r="A383" s="1067"/>
      <c r="B383" s="1067"/>
      <c r="C383" s="1067"/>
      <c r="D383" s="1067"/>
      <c r="E383" s="1067"/>
      <c r="F383" s="1067"/>
      <c r="G383" s="1067"/>
      <c r="H383" s="1067"/>
      <c r="I383" s="1067"/>
      <c r="J383" s="1067"/>
      <c r="K383" s="1067"/>
      <c r="L383" s="1067"/>
      <c r="M383" s="1067"/>
      <c r="N383" s="1067"/>
    </row>
    <row r="384" spans="1:14">
      <c r="A384" s="1067"/>
      <c r="B384" s="1067"/>
      <c r="C384" s="1067"/>
      <c r="D384" s="1067"/>
      <c r="E384" s="1067"/>
      <c r="F384" s="1067"/>
      <c r="G384" s="1067"/>
      <c r="H384" s="1067"/>
      <c r="I384" s="1067"/>
      <c r="J384" s="1067"/>
      <c r="K384" s="1067"/>
      <c r="L384" s="1067"/>
      <c r="M384" s="1067"/>
      <c r="N384" s="1067"/>
    </row>
    <row r="385" spans="1:14">
      <c r="A385" s="1067"/>
      <c r="B385" s="1067"/>
      <c r="C385" s="1067"/>
      <c r="D385" s="1067"/>
      <c r="E385" s="1067"/>
      <c r="F385" s="1067"/>
      <c r="G385" s="1067"/>
      <c r="H385" s="1067"/>
      <c r="I385" s="1067"/>
      <c r="J385" s="1067"/>
      <c r="K385" s="1067"/>
      <c r="L385" s="1067"/>
      <c r="M385" s="1067"/>
      <c r="N385" s="1067"/>
    </row>
    <row r="386" spans="1:14">
      <c r="A386" s="1067"/>
      <c r="B386" s="1067"/>
      <c r="C386" s="1067"/>
      <c r="D386" s="1067"/>
      <c r="E386" s="1067"/>
      <c r="F386" s="1067"/>
      <c r="G386" s="1067"/>
      <c r="H386" s="1067"/>
      <c r="I386" s="1067"/>
      <c r="J386" s="1067"/>
      <c r="K386" s="1067"/>
      <c r="L386" s="1067"/>
      <c r="M386" s="1067"/>
      <c r="N386" s="1067"/>
    </row>
    <row r="387" spans="1:14">
      <c r="A387" s="1067"/>
      <c r="B387" s="1067"/>
      <c r="C387" s="1067"/>
      <c r="D387" s="1067"/>
      <c r="E387" s="1067"/>
      <c r="F387" s="1067"/>
      <c r="G387" s="1067"/>
      <c r="H387" s="1067"/>
      <c r="I387" s="1067"/>
      <c r="J387" s="1067"/>
      <c r="K387" s="1067"/>
      <c r="L387" s="1067"/>
      <c r="M387" s="1067"/>
      <c r="N387" s="1067"/>
    </row>
    <row r="388" spans="1:14">
      <c r="A388" s="1067"/>
      <c r="B388" s="1067"/>
      <c r="C388" s="1067"/>
      <c r="D388" s="1067"/>
      <c r="E388" s="1067"/>
      <c r="F388" s="1067"/>
      <c r="G388" s="1067"/>
      <c r="H388" s="1067"/>
      <c r="I388" s="1067"/>
      <c r="J388" s="1067"/>
      <c r="K388" s="1067"/>
      <c r="L388" s="1067"/>
      <c r="M388" s="1067"/>
      <c r="N388" s="1067"/>
    </row>
    <row r="389" spans="1:14">
      <c r="A389" s="1067"/>
      <c r="B389" s="1067"/>
      <c r="C389" s="1067"/>
      <c r="D389" s="1067"/>
      <c r="E389" s="1067"/>
      <c r="F389" s="1067"/>
      <c r="G389" s="1067"/>
      <c r="H389" s="1067"/>
      <c r="I389" s="1067"/>
      <c r="J389" s="1067"/>
      <c r="K389" s="1067"/>
      <c r="L389" s="1067"/>
      <c r="M389" s="1067"/>
      <c r="N389" s="1067"/>
    </row>
    <row r="390" spans="1:14">
      <c r="A390" s="1067"/>
      <c r="B390" s="1067"/>
      <c r="C390" s="1067"/>
      <c r="D390" s="1067"/>
      <c r="E390" s="1067"/>
      <c r="F390" s="1067"/>
      <c r="G390" s="1067"/>
      <c r="H390" s="1067"/>
      <c r="I390" s="1067"/>
      <c r="J390" s="1067"/>
      <c r="K390" s="1067"/>
      <c r="L390" s="1067"/>
      <c r="M390" s="1067"/>
      <c r="N390" s="1067"/>
    </row>
    <row r="391" spans="1:14">
      <c r="A391" s="1067"/>
      <c r="B391" s="1067"/>
      <c r="C391" s="1067"/>
      <c r="D391" s="1067"/>
      <c r="E391" s="1067"/>
      <c r="F391" s="1067"/>
      <c r="G391" s="1067"/>
      <c r="H391" s="1067"/>
      <c r="I391" s="1067"/>
      <c r="J391" s="1067"/>
      <c r="K391" s="1067"/>
      <c r="L391" s="1067"/>
      <c r="M391" s="1067"/>
      <c r="N391" s="1067"/>
    </row>
    <row r="392" spans="1:14">
      <c r="A392" s="1067"/>
      <c r="B392" s="1067"/>
      <c r="C392" s="1067"/>
      <c r="D392" s="1067"/>
      <c r="E392" s="1067"/>
      <c r="F392" s="1067"/>
      <c r="G392" s="1067"/>
      <c r="H392" s="1067"/>
      <c r="I392" s="1067"/>
      <c r="J392" s="1067"/>
      <c r="K392" s="1067"/>
      <c r="L392" s="1067"/>
      <c r="M392" s="1067"/>
      <c r="N392" s="1067"/>
    </row>
    <row r="393" spans="1:14">
      <c r="A393" s="1067"/>
      <c r="B393" s="1067"/>
      <c r="C393" s="1067"/>
      <c r="D393" s="1067"/>
      <c r="E393" s="1067"/>
      <c r="F393" s="1067"/>
      <c r="G393" s="1067"/>
      <c r="H393" s="1067"/>
      <c r="I393" s="1067"/>
      <c r="J393" s="1067"/>
      <c r="K393" s="1067"/>
      <c r="L393" s="1067"/>
      <c r="M393" s="1067"/>
      <c r="N393" s="1067"/>
    </row>
    <row r="394" spans="1:14">
      <c r="A394" s="1067"/>
      <c r="B394" s="1067"/>
      <c r="C394" s="1067"/>
      <c r="D394" s="1067"/>
      <c r="E394" s="1067"/>
      <c r="F394" s="1067"/>
      <c r="G394" s="1067"/>
      <c r="H394" s="1067"/>
      <c r="I394" s="1067"/>
      <c r="J394" s="1067"/>
      <c r="K394" s="1067"/>
      <c r="L394" s="1067"/>
      <c r="M394" s="1067"/>
      <c r="N394" s="1067"/>
    </row>
    <row r="395" spans="1:14">
      <c r="A395" s="1067"/>
      <c r="B395" s="1067"/>
      <c r="C395" s="1067"/>
      <c r="D395" s="1067"/>
      <c r="E395" s="1067"/>
      <c r="F395" s="1067"/>
      <c r="G395" s="1067"/>
      <c r="H395" s="1067"/>
      <c r="I395" s="1067"/>
      <c r="J395" s="1067"/>
      <c r="K395" s="1067"/>
      <c r="L395" s="1067"/>
      <c r="M395" s="1067"/>
      <c r="N395" s="1067"/>
    </row>
    <row r="396" spans="1:14">
      <c r="A396" s="1067"/>
      <c r="B396" s="1067"/>
      <c r="C396" s="1067"/>
      <c r="D396" s="1067"/>
      <c r="E396" s="1067"/>
      <c r="F396" s="1067"/>
      <c r="G396" s="1067"/>
      <c r="H396" s="1067"/>
      <c r="I396" s="1067"/>
      <c r="J396" s="1067"/>
      <c r="K396" s="1067"/>
      <c r="L396" s="1067"/>
      <c r="M396" s="1067"/>
      <c r="N396" s="1067"/>
    </row>
    <row r="397" spans="1:14">
      <c r="A397" s="1067"/>
      <c r="B397" s="1067"/>
      <c r="C397" s="1067"/>
      <c r="D397" s="1067"/>
      <c r="E397" s="1067"/>
      <c r="F397" s="1067"/>
      <c r="G397" s="1067"/>
      <c r="H397" s="1067"/>
      <c r="I397" s="1067"/>
      <c r="J397" s="1067"/>
      <c r="K397" s="1067"/>
      <c r="L397" s="1067"/>
      <c r="M397" s="1067"/>
      <c r="N397" s="1067"/>
    </row>
    <row r="398" spans="1:14">
      <c r="A398" s="1067"/>
      <c r="B398" s="1067"/>
      <c r="C398" s="1067"/>
      <c r="D398" s="1067"/>
      <c r="E398" s="1067"/>
      <c r="F398" s="1067"/>
      <c r="G398" s="1067"/>
      <c r="H398" s="1067"/>
      <c r="I398" s="1067"/>
      <c r="J398" s="1067"/>
      <c r="K398" s="1067"/>
      <c r="L398" s="1067"/>
      <c r="M398" s="1067"/>
      <c r="N398" s="1067"/>
    </row>
    <row r="399" spans="1:14">
      <c r="A399" s="1067"/>
      <c r="B399" s="1067"/>
      <c r="C399" s="1067"/>
      <c r="D399" s="1067"/>
      <c r="E399" s="1067"/>
      <c r="F399" s="1067"/>
      <c r="G399" s="1067"/>
      <c r="H399" s="1067"/>
      <c r="I399" s="1067"/>
      <c r="J399" s="1067"/>
      <c r="K399" s="1067"/>
      <c r="L399" s="1067"/>
      <c r="M399" s="1067"/>
      <c r="N399" s="1067"/>
    </row>
    <row r="400" spans="1:14">
      <c r="A400" s="1067"/>
      <c r="B400" s="1067"/>
      <c r="C400" s="1067"/>
      <c r="D400" s="1067"/>
      <c r="E400" s="1067"/>
      <c r="F400" s="1067"/>
      <c r="G400" s="1067"/>
      <c r="H400" s="1067"/>
      <c r="I400" s="1067"/>
      <c r="J400" s="1067"/>
      <c r="K400" s="1067"/>
      <c r="L400" s="1067"/>
      <c r="M400" s="1067"/>
      <c r="N400" s="1067"/>
    </row>
    <row r="401" spans="1:14">
      <c r="A401" s="1067"/>
      <c r="B401" s="1067"/>
      <c r="C401" s="1067"/>
      <c r="D401" s="1067"/>
      <c r="E401" s="1067"/>
      <c r="F401" s="1067"/>
      <c r="G401" s="1067"/>
      <c r="H401" s="1067"/>
      <c r="I401" s="1067"/>
      <c r="J401" s="1067"/>
      <c r="K401" s="1067"/>
      <c r="L401" s="1067"/>
      <c r="M401" s="1067"/>
      <c r="N401" s="1067"/>
    </row>
    <row r="402" spans="1:14">
      <c r="A402" s="1067"/>
      <c r="B402" s="1067"/>
      <c r="C402" s="1067"/>
      <c r="D402" s="1067"/>
      <c r="E402" s="1067"/>
      <c r="F402" s="1067"/>
      <c r="G402" s="1067"/>
      <c r="H402" s="1067"/>
      <c r="I402" s="1067"/>
      <c r="J402" s="1067"/>
      <c r="K402" s="1067"/>
      <c r="L402" s="1067"/>
      <c r="M402" s="1067"/>
      <c r="N402" s="1067"/>
    </row>
    <row r="403" spans="1:14">
      <c r="A403" s="1067"/>
      <c r="B403" s="1067"/>
      <c r="C403" s="1067"/>
      <c r="D403" s="1067"/>
      <c r="E403" s="1067"/>
      <c r="F403" s="1067"/>
      <c r="G403" s="1067"/>
      <c r="H403" s="1067"/>
      <c r="I403" s="1067"/>
      <c r="J403" s="1067"/>
      <c r="K403" s="1067"/>
      <c r="L403" s="1067"/>
      <c r="M403" s="1067"/>
      <c r="N403" s="1067"/>
    </row>
    <row r="404" spans="1:14">
      <c r="A404" s="1067"/>
      <c r="B404" s="1067"/>
      <c r="C404" s="1067"/>
      <c r="D404" s="1067"/>
      <c r="E404" s="1067"/>
      <c r="F404" s="1067"/>
      <c r="G404" s="1067"/>
      <c r="H404" s="1067"/>
      <c r="I404" s="1067"/>
      <c r="J404" s="1067"/>
      <c r="K404" s="1067"/>
      <c r="L404" s="1067"/>
      <c r="M404" s="1067"/>
      <c r="N404" s="1067"/>
    </row>
    <row r="405" spans="1:14">
      <c r="A405" s="1067"/>
      <c r="B405" s="1067"/>
      <c r="C405" s="1067"/>
      <c r="D405" s="1067"/>
      <c r="E405" s="1067"/>
      <c r="F405" s="1067"/>
      <c r="G405" s="1067"/>
      <c r="H405" s="1067"/>
      <c r="I405" s="1067"/>
      <c r="J405" s="1067"/>
      <c r="K405" s="1067"/>
      <c r="L405" s="1067"/>
      <c r="M405" s="1067"/>
      <c r="N405" s="1067"/>
    </row>
    <row r="406" spans="1:14">
      <c r="A406" s="1067"/>
      <c r="B406" s="1067"/>
      <c r="C406" s="1067"/>
      <c r="D406" s="1067"/>
      <c r="E406" s="1067"/>
      <c r="F406" s="1067"/>
      <c r="G406" s="1067"/>
      <c r="H406" s="1067"/>
      <c r="I406" s="1067"/>
      <c r="J406" s="1067"/>
      <c r="K406" s="1067"/>
      <c r="L406" s="1067"/>
      <c r="M406" s="1067"/>
      <c r="N406" s="1067"/>
    </row>
    <row r="407" spans="1:14">
      <c r="A407" s="1067"/>
      <c r="B407" s="1067"/>
      <c r="C407" s="1067"/>
      <c r="D407" s="1067"/>
      <c r="E407" s="1067"/>
      <c r="F407" s="1067"/>
      <c r="G407" s="1067"/>
      <c r="H407" s="1067"/>
      <c r="I407" s="1067"/>
      <c r="J407" s="1067"/>
      <c r="K407" s="1067"/>
      <c r="L407" s="1067"/>
      <c r="M407" s="1067"/>
      <c r="N407" s="1067"/>
    </row>
    <row r="408" spans="1:14">
      <c r="A408" s="1067"/>
      <c r="B408" s="1067"/>
      <c r="C408" s="1067"/>
      <c r="D408" s="1067"/>
      <c r="E408" s="1067"/>
      <c r="F408" s="1067"/>
      <c r="G408" s="1067"/>
      <c r="H408" s="1067"/>
      <c r="I408" s="1067"/>
      <c r="J408" s="1067"/>
      <c r="K408" s="1067"/>
      <c r="L408" s="1067"/>
      <c r="M408" s="1067"/>
      <c r="N408" s="1067"/>
    </row>
    <row r="409" spans="1:14">
      <c r="A409" s="1067"/>
      <c r="B409" s="1067"/>
      <c r="C409" s="1067"/>
      <c r="D409" s="1067"/>
      <c r="E409" s="1067"/>
      <c r="F409" s="1067"/>
      <c r="G409" s="1067"/>
      <c r="H409" s="1067"/>
      <c r="I409" s="1067"/>
      <c r="J409" s="1067"/>
      <c r="K409" s="1067"/>
      <c r="L409" s="1067"/>
      <c r="M409" s="1067"/>
      <c r="N409" s="1067"/>
    </row>
    <row r="410" spans="1:14">
      <c r="A410" s="1067"/>
      <c r="B410" s="1067"/>
      <c r="C410" s="1067"/>
      <c r="D410" s="1067"/>
      <c r="E410" s="1067"/>
      <c r="F410" s="1067"/>
      <c r="G410" s="1067"/>
      <c r="H410" s="1067"/>
      <c r="I410" s="1067"/>
      <c r="J410" s="1067"/>
      <c r="K410" s="1067"/>
      <c r="L410" s="1067"/>
      <c r="M410" s="1067"/>
      <c r="N410" s="1067"/>
    </row>
    <row r="411" spans="1:14">
      <c r="A411" s="1067"/>
      <c r="B411" s="1067"/>
      <c r="C411" s="1067"/>
      <c r="D411" s="1067"/>
      <c r="E411" s="1067"/>
      <c r="F411" s="1067"/>
      <c r="G411" s="1067"/>
      <c r="H411" s="1067"/>
      <c r="I411" s="1067"/>
      <c r="J411" s="1067"/>
      <c r="K411" s="1067"/>
      <c r="L411" s="1067"/>
      <c r="M411" s="1067"/>
      <c r="N411" s="1067"/>
    </row>
    <row r="412" spans="1:14">
      <c r="A412" s="1067"/>
      <c r="B412" s="1067"/>
      <c r="C412" s="1067"/>
      <c r="D412" s="1067"/>
      <c r="E412" s="1067"/>
      <c r="F412" s="1067"/>
      <c r="G412" s="1067"/>
      <c r="H412" s="1067"/>
      <c r="I412" s="1067"/>
      <c r="J412" s="1067"/>
      <c r="K412" s="1067"/>
      <c r="L412" s="1067"/>
      <c r="M412" s="1067"/>
      <c r="N412" s="1067"/>
    </row>
    <row r="413" spans="1:14">
      <c r="A413" s="1067"/>
      <c r="B413" s="1067"/>
      <c r="C413" s="1067"/>
      <c r="D413" s="1067"/>
      <c r="E413" s="1067"/>
      <c r="F413" s="1067"/>
      <c r="G413" s="1067"/>
      <c r="H413" s="1067"/>
      <c r="I413" s="1067"/>
      <c r="J413" s="1067"/>
      <c r="K413" s="1067"/>
      <c r="L413" s="1067"/>
      <c r="M413" s="1067"/>
      <c r="N413" s="1067"/>
    </row>
    <row r="414" spans="1:14">
      <c r="A414" s="1067"/>
      <c r="B414" s="1067"/>
      <c r="C414" s="1067"/>
      <c r="D414" s="1067"/>
      <c r="E414" s="1067"/>
      <c r="F414" s="1067"/>
      <c r="G414" s="1067"/>
      <c r="H414" s="1067"/>
      <c r="I414" s="1067"/>
      <c r="J414" s="1067"/>
      <c r="K414" s="1067"/>
      <c r="L414" s="1067"/>
      <c r="M414" s="1067"/>
      <c r="N414" s="1067"/>
    </row>
    <row r="415" spans="1:14">
      <c r="A415" s="1067"/>
      <c r="B415" s="1067"/>
      <c r="C415" s="1067"/>
      <c r="D415" s="1067"/>
      <c r="E415" s="1067"/>
      <c r="F415" s="1067"/>
      <c r="G415" s="1067"/>
      <c r="H415" s="1067"/>
      <c r="I415" s="1067"/>
      <c r="J415" s="1067"/>
      <c r="K415" s="1067"/>
      <c r="L415" s="1067"/>
      <c r="M415" s="1067"/>
      <c r="N415" s="1067"/>
    </row>
  </sheetData>
  <customSheetViews>
    <customSheetView guid="{60A1409A-66AA-463E-93B8-ECD35AF44482}" scale="75" colorId="22">
      <selection activeCell="D23" sqref="D23"/>
      <colBreaks count="1" manualBreakCount="1">
        <brk id="5" max="1048575" man="1"/>
      </colBreaks>
      <pageMargins left="0.17" right="0.25" top="0.3" bottom="0.3" header="0" footer="0"/>
      <printOptions horizontalCentered="1" verticalCentered="1"/>
      <pageSetup scale="68" fitToWidth="2" orientation="portrait" r:id="rId1"/>
      <headerFooter alignWithMargins="0"/>
    </customSheetView>
    <customSheetView guid="{DF531E20-5321-459E-ADC3-AB7A1AE91EEB}" scale="75" colorId="22" showPageBreaks="1" printArea="1">
      <selection activeCell="D23" sqref="D23"/>
      <colBreaks count="1" manualBreakCount="1">
        <brk id="5" max="1048575" man="1"/>
      </colBreaks>
      <pageMargins left="0.17" right="0.25" top="0.3" bottom="0.3" header="0" footer="0"/>
      <printOptions horizontalCentered="1" verticalCentered="1"/>
      <pageSetup scale="68" fitToWidth="2" orientation="portrait" r:id="rId2"/>
      <headerFooter alignWithMargins="0"/>
    </customSheetView>
    <customSheetView guid="{D9BAA3C6-1D9B-487C-B947-51E67F089DA8}" scale="75" colorId="22">
      <selection activeCell="D11" sqref="D11"/>
      <colBreaks count="1" manualBreakCount="1">
        <brk id="5" max="1048575" man="1"/>
      </colBreaks>
      <pageMargins left="0.17" right="0.25" top="0.3" bottom="0.3" header="0" footer="0"/>
      <printOptions horizontalCentered="1" verticalCentered="1"/>
      <pageSetup scale="68" fitToWidth="2" orientation="portrait" r:id="rId3"/>
      <headerFooter alignWithMargins="0"/>
    </customSheetView>
    <customSheetView guid="{FE043F0F-666D-484B-8A7C-7EC2529158CA}" scale="75" colorId="22" showPageBreaks="1" printArea="1">
      <selection activeCell="D11" sqref="D11"/>
      <colBreaks count="1" manualBreakCount="1">
        <brk id="5" max="1048575" man="1"/>
      </colBreaks>
      <pageMargins left="0.17" right="0.25" top="0.3" bottom="0.3" header="0" footer="0"/>
      <printOptions horizontalCentered="1" verticalCentered="1"/>
      <pageSetup scale="68" fitToWidth="2" orientation="portrait" r:id="rId4"/>
      <headerFooter alignWithMargins="0"/>
    </customSheetView>
  </customSheetViews>
  <mergeCells count="4">
    <mergeCell ref="F13:H13"/>
    <mergeCell ref="F14:H14"/>
    <mergeCell ref="F15:H15"/>
    <mergeCell ref="F16:H16"/>
  </mergeCells>
  <phoneticPr fontId="0" type="noConversion"/>
  <printOptions horizontalCentered="1" verticalCentered="1"/>
  <pageMargins left="0.17" right="0.25" top="0.3" bottom="0.3" header="0" footer="0"/>
  <pageSetup scale="68" fitToWidth="2" orientation="portrait" r:id="rId5"/>
  <headerFooter alignWithMargins="0"/>
  <colBreaks count="1" manualBreakCount="1">
    <brk id="5" max="1048575" man="1"/>
  </colBreaks>
  <customProperties>
    <customPr name="_pios_id" r:id="rId6"/>
  </customProperties>
</worksheet>
</file>

<file path=xl/worksheets/sheet34.xml><?xml version="1.0" encoding="utf-8"?>
<worksheet xmlns="http://schemas.openxmlformats.org/spreadsheetml/2006/main" xmlns:r="http://schemas.openxmlformats.org/officeDocument/2006/relationships">
  <sheetPr transitionEvaluation="1" codeName="Sheet33">
    <pageSetUpPr fitToPage="1"/>
  </sheetPr>
  <dimension ref="A1:E121"/>
  <sheetViews>
    <sheetView defaultGridColor="0" topLeftCell="A37" colorId="22" zoomScale="87" workbookViewId="0">
      <selection activeCell="D62" sqref="D62"/>
    </sheetView>
  </sheetViews>
  <sheetFormatPr defaultColWidth="9.77734375" defaultRowHeight="15"/>
  <cols>
    <col min="1" max="1" width="4.77734375" customWidth="1"/>
    <col min="2" max="2" width="30.77734375" customWidth="1"/>
    <col min="3" max="3" width="20.6640625" customWidth="1"/>
    <col min="4" max="4" width="22.77734375" customWidth="1"/>
    <col min="5" max="5" width="27.109375" customWidth="1"/>
  </cols>
  <sheetData>
    <row r="1" spans="1:5" ht="15.75" thickBot="1">
      <c r="A1" s="48" t="str">
        <f>'Data sheet'!A53</f>
        <v>Annual Report of New York American Water Company, Inc.  (f/k/a Aqua New York of Sea Cliff)                                          Year Ended  December 31, 2013</v>
      </c>
      <c r="B1" s="185"/>
      <c r="C1" s="185"/>
      <c r="D1" s="185"/>
      <c r="E1" s="185"/>
    </row>
    <row r="2" spans="1:5">
      <c r="A2" s="104"/>
      <c r="B2" s="105"/>
      <c r="C2" s="105"/>
      <c r="D2" s="105"/>
      <c r="E2" s="106"/>
    </row>
    <row r="3" spans="1:5" ht="15.75">
      <c r="A3" s="92" t="s">
        <v>510</v>
      </c>
      <c r="B3" s="90"/>
      <c r="C3" s="90"/>
      <c r="D3" s="90"/>
      <c r="E3" s="107"/>
    </row>
    <row r="4" spans="1:5" ht="15.75">
      <c r="A4" s="92" t="s">
        <v>511</v>
      </c>
      <c r="B4" s="90"/>
      <c r="C4" s="90"/>
      <c r="D4" s="90"/>
      <c r="E4" s="107"/>
    </row>
    <row r="5" spans="1:5">
      <c r="A5" s="494" t="s">
        <v>512</v>
      </c>
      <c r="B5" s="90"/>
      <c r="C5" s="90"/>
      <c r="D5" s="90"/>
      <c r="E5" s="107"/>
    </row>
    <row r="6" spans="1:5">
      <c r="A6" s="546"/>
      <c r="B6" s="108"/>
      <c r="C6" s="108"/>
      <c r="D6" s="108"/>
      <c r="E6" s="487"/>
    </row>
    <row r="7" spans="1:5">
      <c r="A7" s="913" t="s">
        <v>513</v>
      </c>
      <c r="B7" s="64"/>
      <c r="C7" s="64"/>
      <c r="D7" s="914" t="s">
        <v>431</v>
      </c>
      <c r="E7" s="67"/>
    </row>
    <row r="8" spans="1:5">
      <c r="A8" s="915" t="s">
        <v>432</v>
      </c>
      <c r="B8" s="60"/>
      <c r="C8" s="60"/>
      <c r="D8" s="81" t="s">
        <v>433</v>
      </c>
      <c r="E8" s="61"/>
    </row>
    <row r="9" spans="1:5">
      <c r="A9" s="915" t="s">
        <v>434</v>
      </c>
      <c r="B9" s="60"/>
      <c r="C9" s="60"/>
      <c r="D9" s="81" t="s">
        <v>3318</v>
      </c>
      <c r="E9" s="61"/>
    </row>
    <row r="10" spans="1:5">
      <c r="A10" s="915" t="s">
        <v>1864</v>
      </c>
      <c r="B10" s="60"/>
      <c r="C10" s="60"/>
      <c r="D10" s="81" t="s">
        <v>1865</v>
      </c>
      <c r="E10" s="61"/>
    </row>
    <row r="11" spans="1:5">
      <c r="A11" s="915" t="s">
        <v>1866</v>
      </c>
      <c r="B11" s="60"/>
      <c r="C11" s="60"/>
      <c r="D11" s="81" t="s">
        <v>1867</v>
      </c>
      <c r="E11" s="61"/>
    </row>
    <row r="12" spans="1:5">
      <c r="A12" s="915" t="s">
        <v>3300</v>
      </c>
      <c r="B12" s="60"/>
      <c r="C12" s="60"/>
      <c r="D12" s="81" t="s">
        <v>2642</v>
      </c>
      <c r="E12" s="61"/>
    </row>
    <row r="13" spans="1:5">
      <c r="A13" s="916" t="s">
        <v>2643</v>
      </c>
      <c r="B13" s="72"/>
      <c r="C13" s="72"/>
      <c r="D13" s="660" t="s">
        <v>2644</v>
      </c>
      <c r="E13" s="74"/>
    </row>
    <row r="14" spans="1:5">
      <c r="A14" s="396" t="s">
        <v>2263</v>
      </c>
      <c r="B14" s="64" t="s">
        <v>3143</v>
      </c>
      <c r="C14" s="64"/>
      <c r="D14" s="799" t="s">
        <v>3144</v>
      </c>
      <c r="E14" s="803" t="s">
        <v>863</v>
      </c>
    </row>
    <row r="15" spans="1:5">
      <c r="A15" s="397" t="s">
        <v>2286</v>
      </c>
      <c r="B15" s="72" t="s">
        <v>3430</v>
      </c>
      <c r="C15" s="72"/>
      <c r="D15" s="801" t="s">
        <v>3378</v>
      </c>
      <c r="E15" s="364" t="s">
        <v>3379</v>
      </c>
    </row>
    <row r="16" spans="1:5">
      <c r="A16" s="396">
        <v>1</v>
      </c>
      <c r="B16" s="374" t="s">
        <v>3727</v>
      </c>
      <c r="C16" s="60"/>
      <c r="D16" s="439"/>
      <c r="E16" s="366"/>
    </row>
    <row r="17" spans="1:5">
      <c r="A17" s="356">
        <v>2</v>
      </c>
      <c r="B17" s="60"/>
      <c r="C17" s="60"/>
      <c r="D17" s="439"/>
      <c r="E17" s="368"/>
    </row>
    <row r="18" spans="1:5">
      <c r="A18" s="356">
        <v>3</v>
      </c>
      <c r="B18" s="1019" t="s">
        <v>772</v>
      </c>
      <c r="C18" s="60"/>
      <c r="D18" s="439"/>
      <c r="E18" s="366"/>
    </row>
    <row r="19" spans="1:5">
      <c r="A19" s="356">
        <v>4</v>
      </c>
      <c r="B19" s="60"/>
      <c r="C19" s="60"/>
      <c r="D19" s="439"/>
      <c r="E19" s="366"/>
    </row>
    <row r="20" spans="1:5">
      <c r="A20" s="356">
        <v>5</v>
      </c>
      <c r="B20" s="60"/>
      <c r="C20" s="60"/>
      <c r="D20" s="439"/>
      <c r="E20" s="366"/>
    </row>
    <row r="21" spans="1:5">
      <c r="A21" s="356">
        <v>6</v>
      </c>
      <c r="B21" s="68" t="s">
        <v>2326</v>
      </c>
      <c r="C21" s="60"/>
      <c r="D21" s="346">
        <f>SUM(D17:D20)</f>
        <v>0</v>
      </c>
      <c r="E21" s="344">
        <f>SUM(E17:E20)</f>
        <v>0</v>
      </c>
    </row>
    <row r="22" spans="1:5">
      <c r="A22" s="356">
        <v>7</v>
      </c>
      <c r="B22" s="60"/>
      <c r="C22" s="60"/>
      <c r="D22" s="439"/>
      <c r="E22" s="366"/>
    </row>
    <row r="23" spans="1:5">
      <c r="A23" s="356">
        <v>8</v>
      </c>
      <c r="B23" s="374" t="s">
        <v>2321</v>
      </c>
      <c r="C23" s="60"/>
      <c r="D23" s="439"/>
      <c r="E23" s="366"/>
    </row>
    <row r="24" spans="1:5">
      <c r="A24" s="356">
        <v>9</v>
      </c>
      <c r="B24" s="60"/>
      <c r="C24" s="60"/>
      <c r="D24" s="439"/>
      <c r="E24" s="368"/>
    </row>
    <row r="25" spans="1:5">
      <c r="A25" s="356">
        <v>10</v>
      </c>
      <c r="B25" s="1019" t="s">
        <v>772</v>
      </c>
      <c r="C25" s="60"/>
      <c r="D25" s="439"/>
      <c r="E25" s="366"/>
    </row>
    <row r="26" spans="1:5">
      <c r="A26" s="356">
        <v>11</v>
      </c>
      <c r="B26" s="60"/>
      <c r="C26" s="60"/>
      <c r="D26" s="439"/>
      <c r="E26" s="366"/>
    </row>
    <row r="27" spans="1:5">
      <c r="A27" s="356">
        <v>12</v>
      </c>
      <c r="B27" s="60"/>
      <c r="C27" s="60"/>
      <c r="D27" s="439"/>
      <c r="E27" s="366"/>
    </row>
    <row r="28" spans="1:5">
      <c r="A28" s="356">
        <v>13</v>
      </c>
      <c r="B28" s="68" t="s">
        <v>2326</v>
      </c>
      <c r="C28" s="60"/>
      <c r="D28" s="346">
        <f>SUM(D24:D27)</f>
        <v>0</v>
      </c>
      <c r="E28" s="344">
        <f>SUM(E24:E27)</f>
        <v>0</v>
      </c>
    </row>
    <row r="29" spans="1:5">
      <c r="A29" s="356">
        <v>14</v>
      </c>
      <c r="B29" s="60"/>
      <c r="C29" s="60"/>
      <c r="D29" s="439"/>
      <c r="E29" s="366"/>
    </row>
    <row r="30" spans="1:5">
      <c r="A30" s="356">
        <v>15</v>
      </c>
      <c r="B30" s="374" t="s">
        <v>2322</v>
      </c>
      <c r="C30" s="60"/>
      <c r="D30" s="439"/>
      <c r="E30" s="366"/>
    </row>
    <row r="31" spans="1:5">
      <c r="A31" s="356">
        <v>16</v>
      </c>
      <c r="B31" s="60"/>
      <c r="C31" s="60"/>
      <c r="D31" s="439"/>
      <c r="E31" s="368"/>
    </row>
    <row r="32" spans="1:5">
      <c r="A32" s="356">
        <v>17</v>
      </c>
      <c r="B32" s="1019" t="s">
        <v>772</v>
      </c>
      <c r="C32" s="60"/>
      <c r="D32" s="439"/>
      <c r="E32" s="366"/>
    </row>
    <row r="33" spans="1:5">
      <c r="A33" s="356">
        <v>18</v>
      </c>
      <c r="B33" s="60"/>
      <c r="C33" s="60"/>
      <c r="D33" s="439"/>
      <c r="E33" s="366"/>
    </row>
    <row r="34" spans="1:5">
      <c r="A34" s="356">
        <v>19</v>
      </c>
      <c r="B34" s="60"/>
      <c r="C34" s="60"/>
      <c r="D34" s="439"/>
      <c r="E34" s="366"/>
    </row>
    <row r="35" spans="1:5">
      <c r="A35" s="356">
        <v>20</v>
      </c>
      <c r="B35" s="68" t="s">
        <v>2326</v>
      </c>
      <c r="C35" s="60"/>
      <c r="D35" s="346">
        <f>SUM(D31:D34)</f>
        <v>0</v>
      </c>
      <c r="E35" s="344">
        <f>SUM(E31:E34)</f>
        <v>0</v>
      </c>
    </row>
    <row r="36" spans="1:5">
      <c r="A36" s="356">
        <v>21</v>
      </c>
      <c r="B36" s="60"/>
      <c r="C36" s="60"/>
      <c r="D36" s="439"/>
      <c r="E36" s="366"/>
    </row>
    <row r="37" spans="1:5">
      <c r="A37" s="356">
        <v>22</v>
      </c>
      <c r="B37" s="374" t="s">
        <v>2323</v>
      </c>
      <c r="C37" s="60"/>
      <c r="D37" s="439"/>
      <c r="E37" s="366"/>
    </row>
    <row r="38" spans="1:5">
      <c r="A38" s="356">
        <v>23</v>
      </c>
      <c r="B38" s="60"/>
      <c r="C38" s="60"/>
      <c r="D38" s="439"/>
      <c r="E38" s="368"/>
    </row>
    <row r="39" spans="1:5">
      <c r="A39" s="356">
        <v>24</v>
      </c>
      <c r="B39" s="1019" t="s">
        <v>772</v>
      </c>
      <c r="C39" s="60"/>
      <c r="D39" s="439"/>
      <c r="E39" s="366"/>
    </row>
    <row r="40" spans="1:5">
      <c r="A40" s="356">
        <v>25</v>
      </c>
      <c r="B40" s="60"/>
      <c r="C40" s="60"/>
      <c r="D40" s="439"/>
      <c r="E40" s="366"/>
    </row>
    <row r="41" spans="1:5">
      <c r="A41" s="356">
        <v>26</v>
      </c>
      <c r="B41" s="60"/>
      <c r="C41" s="60"/>
      <c r="D41" s="439"/>
      <c r="E41" s="366"/>
    </row>
    <row r="42" spans="1:5">
      <c r="A42" s="356">
        <v>27</v>
      </c>
      <c r="B42" s="68" t="s">
        <v>2326</v>
      </c>
      <c r="C42" s="60"/>
      <c r="D42" s="346">
        <f>SUM(D38:D41)</f>
        <v>0</v>
      </c>
      <c r="E42" s="344">
        <f>SUM(E38:E41)</f>
        <v>0</v>
      </c>
    </row>
    <row r="43" spans="1:5">
      <c r="A43" s="356">
        <v>28</v>
      </c>
      <c r="B43" s="60"/>
      <c r="C43" s="60"/>
      <c r="D43" s="439"/>
      <c r="E43" s="366"/>
    </row>
    <row r="44" spans="1:5">
      <c r="A44" s="356">
        <v>29</v>
      </c>
      <c r="B44" s="374" t="s">
        <v>2324</v>
      </c>
      <c r="C44" s="60"/>
      <c r="D44" s="439" t="s">
        <v>2835</v>
      </c>
      <c r="E44" s="366" t="s">
        <v>2835</v>
      </c>
    </row>
    <row r="45" spans="1:5">
      <c r="A45" s="356">
        <v>30</v>
      </c>
      <c r="B45" s="60"/>
      <c r="C45" s="60"/>
      <c r="D45" s="439" t="s">
        <v>2835</v>
      </c>
      <c r="E45" s="366" t="s">
        <v>2835</v>
      </c>
    </row>
    <row r="46" spans="1:5">
      <c r="A46" s="356">
        <v>31</v>
      </c>
      <c r="B46" s="1019" t="s">
        <v>772</v>
      </c>
      <c r="C46" s="60"/>
      <c r="D46" s="439"/>
      <c r="E46" s="366"/>
    </row>
    <row r="47" spans="1:5">
      <c r="A47" s="356">
        <v>32</v>
      </c>
      <c r="B47" s="60"/>
      <c r="C47" s="60"/>
      <c r="D47" s="439"/>
      <c r="E47" s="366"/>
    </row>
    <row r="48" spans="1:5">
      <c r="A48" s="356">
        <v>33</v>
      </c>
      <c r="B48" s="60"/>
      <c r="C48" s="60"/>
      <c r="D48" s="439"/>
      <c r="E48" s="366"/>
    </row>
    <row r="49" spans="1:5">
      <c r="A49" s="356">
        <v>34</v>
      </c>
      <c r="B49" s="60"/>
      <c r="C49" s="60"/>
      <c r="D49" s="439"/>
      <c r="E49" s="366"/>
    </row>
    <row r="50" spans="1:5">
      <c r="A50" s="356">
        <v>35</v>
      </c>
      <c r="B50" s="60"/>
      <c r="C50" s="60"/>
      <c r="D50" s="439"/>
      <c r="E50" s="366"/>
    </row>
    <row r="51" spans="1:5">
      <c r="A51" s="356">
        <v>36</v>
      </c>
      <c r="B51" s="68" t="s">
        <v>2326</v>
      </c>
      <c r="C51" s="60"/>
      <c r="D51" s="346">
        <f>SUM(D45:D50)</f>
        <v>0</v>
      </c>
      <c r="E51" s="344">
        <f>SUM(E45:E50)</f>
        <v>0</v>
      </c>
    </row>
    <row r="52" spans="1:5">
      <c r="A52" s="356">
        <v>37</v>
      </c>
      <c r="B52" s="60"/>
      <c r="C52" s="60"/>
      <c r="D52" s="439"/>
      <c r="E52" s="366"/>
    </row>
    <row r="53" spans="1:5">
      <c r="A53" s="356">
        <v>38</v>
      </c>
      <c r="B53" s="374" t="s">
        <v>987</v>
      </c>
      <c r="C53" s="60"/>
      <c r="D53" s="439"/>
      <c r="E53" s="366"/>
    </row>
    <row r="54" spans="1:5">
      <c r="A54" s="356">
        <v>39</v>
      </c>
      <c r="B54" s="60"/>
      <c r="C54" s="60"/>
      <c r="D54" s="439"/>
      <c r="E54" s="368"/>
    </row>
    <row r="55" spans="1:5">
      <c r="A55" s="356">
        <v>40</v>
      </c>
      <c r="B55" s="1019" t="s">
        <v>772</v>
      </c>
      <c r="C55" s="60"/>
      <c r="D55" s="439"/>
      <c r="E55" s="366"/>
    </row>
    <row r="56" spans="1:5">
      <c r="A56" s="356">
        <v>41</v>
      </c>
      <c r="B56" s="60"/>
      <c r="C56" s="60"/>
      <c r="D56" s="439"/>
      <c r="E56" s="366"/>
    </row>
    <row r="57" spans="1:5">
      <c r="A57" s="356">
        <v>42</v>
      </c>
      <c r="B57" s="60"/>
      <c r="C57" s="60"/>
      <c r="D57" s="439"/>
      <c r="E57" s="366" t="s">
        <v>2835</v>
      </c>
    </row>
    <row r="58" spans="1:5">
      <c r="A58" s="356">
        <v>43</v>
      </c>
      <c r="B58" s="60"/>
      <c r="C58" s="60"/>
      <c r="D58" s="439"/>
      <c r="E58" s="366"/>
    </row>
    <row r="59" spans="1:5">
      <c r="A59" s="356">
        <v>44</v>
      </c>
      <c r="B59" s="60"/>
      <c r="C59" s="60"/>
      <c r="D59" s="439"/>
      <c r="E59" s="366"/>
    </row>
    <row r="60" spans="1:5">
      <c r="A60" s="397">
        <v>45</v>
      </c>
      <c r="B60" s="60"/>
      <c r="C60" s="60"/>
      <c r="D60" s="439"/>
      <c r="E60" s="366"/>
    </row>
    <row r="61" spans="1:5" ht="15.75" thickBot="1">
      <c r="A61" s="377">
        <v>46</v>
      </c>
      <c r="B61" s="917" t="s">
        <v>988</v>
      </c>
      <c r="C61" s="86"/>
      <c r="D61" s="597">
        <f>SUM(D54:D60)</f>
        <v>0</v>
      </c>
      <c r="E61" s="351">
        <f>SUM(E54:E60)</f>
        <v>0</v>
      </c>
    </row>
    <row r="62" spans="1:5">
      <c r="A62" s="185" t="s">
        <v>110</v>
      </c>
      <c r="B62" s="185"/>
      <c r="C62" s="185"/>
      <c r="D62" s="185"/>
      <c r="E62" s="185"/>
    </row>
    <row r="63" spans="1:5">
      <c r="A63" s="90" t="s">
        <v>989</v>
      </c>
      <c r="B63" s="90"/>
      <c r="C63" s="90"/>
      <c r="D63" s="90"/>
      <c r="E63" s="90"/>
    </row>
    <row r="64" spans="1:5">
      <c r="A64" s="185"/>
      <c r="B64" s="185"/>
      <c r="C64" s="185"/>
      <c r="D64" s="185"/>
      <c r="E64" s="185"/>
    </row>
    <row r="65" spans="1:5">
      <c r="A65" s="185"/>
      <c r="B65" s="185"/>
      <c r="C65" s="185"/>
      <c r="D65" s="185"/>
      <c r="E65" s="185"/>
    </row>
    <row r="66" spans="1:5">
      <c r="A66" s="185"/>
      <c r="B66" s="185"/>
      <c r="C66" s="185"/>
      <c r="D66" s="185"/>
      <c r="E66" s="185"/>
    </row>
    <row r="67" spans="1:5">
      <c r="A67" s="185"/>
      <c r="B67" s="185"/>
      <c r="C67" s="185"/>
      <c r="D67" s="185"/>
      <c r="E67" s="185"/>
    </row>
    <row r="68" spans="1:5">
      <c r="A68" s="185"/>
      <c r="B68" s="185"/>
      <c r="C68" s="185"/>
      <c r="D68" s="185"/>
      <c r="E68" s="185"/>
    </row>
    <row r="69" spans="1:5">
      <c r="A69" s="185"/>
      <c r="B69" s="185"/>
      <c r="C69" s="185"/>
      <c r="D69" s="185"/>
      <c r="E69" s="185"/>
    </row>
    <row r="70" spans="1:5">
      <c r="A70" s="60"/>
      <c r="B70" s="60"/>
      <c r="C70" s="185"/>
      <c r="D70" s="185"/>
      <c r="E70" s="185"/>
    </row>
    <row r="71" spans="1:5">
      <c r="A71" s="60"/>
      <c r="B71" s="60"/>
      <c r="C71" s="185"/>
      <c r="D71" s="185"/>
      <c r="E71" s="185"/>
    </row>
    <row r="72" spans="1:5">
      <c r="A72" s="60"/>
      <c r="B72" s="60"/>
      <c r="C72" s="185"/>
      <c r="D72" s="185"/>
      <c r="E72" s="185"/>
    </row>
    <row r="73" spans="1:5">
      <c r="A73" s="60"/>
      <c r="B73" s="60"/>
      <c r="C73" s="185"/>
      <c r="D73" s="185"/>
      <c r="E73" s="185"/>
    </row>
    <row r="74" spans="1:5">
      <c r="A74" s="60"/>
      <c r="B74" s="60"/>
      <c r="C74" s="185"/>
      <c r="D74" s="185"/>
      <c r="E74" s="185"/>
    </row>
    <row r="75" spans="1:5">
      <c r="A75" s="60"/>
      <c r="B75" s="60"/>
      <c r="C75" s="185"/>
      <c r="D75" s="185"/>
      <c r="E75" s="185"/>
    </row>
    <row r="76" spans="1:5">
      <c r="A76" s="60"/>
      <c r="B76" s="60"/>
      <c r="C76" s="185"/>
      <c r="D76" s="185"/>
      <c r="E76" s="185"/>
    </row>
    <row r="77" spans="1:5">
      <c r="A77" s="60"/>
      <c r="B77" s="60"/>
      <c r="C77" s="185"/>
      <c r="D77" s="185"/>
      <c r="E77" s="185"/>
    </row>
    <row r="78" spans="1:5">
      <c r="A78" s="60"/>
      <c r="B78" s="60"/>
      <c r="C78" s="185"/>
      <c r="D78" s="185"/>
      <c r="E78" s="185"/>
    </row>
    <row r="79" spans="1:5">
      <c r="A79" s="185"/>
      <c r="B79" s="185"/>
      <c r="C79" s="185"/>
      <c r="D79" s="185"/>
      <c r="E79" s="185"/>
    </row>
    <row r="80" spans="1:5">
      <c r="A80" s="185"/>
      <c r="B80" s="185"/>
      <c r="C80" s="185"/>
      <c r="D80" s="185"/>
      <c r="E80" s="185"/>
    </row>
    <row r="81" spans="1:5">
      <c r="A81" s="185"/>
      <c r="B81" s="185"/>
      <c r="C81" s="185"/>
      <c r="D81" s="185"/>
      <c r="E81" s="185"/>
    </row>
    <row r="82" spans="1:5">
      <c r="A82" s="185"/>
      <c r="B82" s="185"/>
      <c r="C82" s="185"/>
      <c r="D82" s="185"/>
      <c r="E82" s="185"/>
    </row>
    <row r="83" spans="1:5">
      <c r="A83" s="185"/>
      <c r="B83" s="185"/>
      <c r="C83" s="185"/>
      <c r="D83" s="185"/>
      <c r="E83" s="185"/>
    </row>
    <row r="84" spans="1:5">
      <c r="A84" s="185"/>
      <c r="B84" s="185"/>
      <c r="C84" s="185"/>
      <c r="D84" s="185"/>
      <c r="E84" s="185"/>
    </row>
    <row r="85" spans="1:5">
      <c r="A85" s="185"/>
      <c r="B85" s="185"/>
      <c r="C85" s="185"/>
      <c r="D85" s="185"/>
      <c r="E85" s="185"/>
    </row>
    <row r="86" spans="1:5">
      <c r="A86" s="185"/>
      <c r="B86" s="185"/>
      <c r="C86" s="185"/>
      <c r="D86" s="185"/>
      <c r="E86" s="185"/>
    </row>
    <row r="87" spans="1:5">
      <c r="A87" s="185"/>
      <c r="B87" s="185"/>
      <c r="C87" s="185"/>
      <c r="D87" s="185"/>
      <c r="E87" s="185"/>
    </row>
    <row r="88" spans="1:5">
      <c r="A88" s="185"/>
      <c r="B88" s="185"/>
      <c r="C88" s="185"/>
      <c r="D88" s="185"/>
      <c r="E88" s="185"/>
    </row>
    <row r="89" spans="1:5">
      <c r="A89" s="185"/>
      <c r="B89" s="185"/>
      <c r="C89" s="185"/>
      <c r="D89" s="185"/>
      <c r="E89" s="185"/>
    </row>
    <row r="90" spans="1:5">
      <c r="A90" s="185"/>
      <c r="B90" s="185"/>
      <c r="C90" s="185"/>
      <c r="D90" s="185"/>
      <c r="E90" s="185"/>
    </row>
    <row r="91" spans="1:5">
      <c r="A91" s="185"/>
      <c r="B91" s="185"/>
      <c r="C91" s="185"/>
      <c r="D91" s="185"/>
      <c r="E91" s="185"/>
    </row>
    <row r="92" spans="1:5">
      <c r="A92" s="185"/>
      <c r="B92" s="185"/>
      <c r="C92" s="185"/>
      <c r="D92" s="185"/>
      <c r="E92" s="185"/>
    </row>
    <row r="93" spans="1:5">
      <c r="A93" s="185"/>
      <c r="B93" s="185"/>
      <c r="C93" s="185"/>
      <c r="D93" s="185"/>
      <c r="E93" s="185"/>
    </row>
    <row r="94" spans="1:5">
      <c r="A94" s="185"/>
      <c r="B94" s="185"/>
      <c r="C94" s="185"/>
      <c r="D94" s="185"/>
      <c r="E94" s="185"/>
    </row>
    <row r="95" spans="1:5">
      <c r="A95" s="185"/>
      <c r="B95" s="185"/>
      <c r="C95" s="185"/>
      <c r="D95" s="185"/>
      <c r="E95" s="185"/>
    </row>
    <row r="96" spans="1:5">
      <c r="A96" s="185"/>
      <c r="B96" s="185"/>
      <c r="C96" s="185"/>
      <c r="D96" s="185"/>
      <c r="E96" s="185"/>
    </row>
    <row r="97" spans="1:5">
      <c r="A97" s="185"/>
      <c r="B97" s="185"/>
      <c r="C97" s="185"/>
      <c r="D97" s="185"/>
      <c r="E97" s="185"/>
    </row>
    <row r="98" spans="1:5">
      <c r="A98" s="185"/>
      <c r="B98" s="185"/>
      <c r="C98" s="185"/>
      <c r="D98" s="185"/>
      <c r="E98" s="185"/>
    </row>
    <row r="99" spans="1:5">
      <c r="A99" s="185"/>
      <c r="B99" s="185"/>
      <c r="C99" s="185"/>
      <c r="D99" s="185"/>
      <c r="E99" s="185"/>
    </row>
    <row r="100" spans="1:5">
      <c r="A100" s="185"/>
      <c r="B100" s="185"/>
      <c r="C100" s="185"/>
      <c r="D100" s="185"/>
      <c r="E100" s="185"/>
    </row>
    <row r="101" spans="1:5">
      <c r="A101" s="185"/>
      <c r="B101" s="185"/>
      <c r="C101" s="185"/>
      <c r="D101" s="185"/>
      <c r="E101" s="185"/>
    </row>
    <row r="102" spans="1:5">
      <c r="A102" s="185"/>
      <c r="B102" s="185"/>
      <c r="C102" s="185"/>
      <c r="D102" s="185"/>
      <c r="E102" s="185"/>
    </row>
    <row r="103" spans="1:5">
      <c r="A103" s="185"/>
      <c r="B103" s="185"/>
      <c r="C103" s="185"/>
      <c r="D103" s="185"/>
      <c r="E103" s="185"/>
    </row>
    <row r="104" spans="1:5">
      <c r="A104" s="185"/>
      <c r="B104" s="185"/>
      <c r="C104" s="185"/>
      <c r="D104" s="185"/>
      <c r="E104" s="185"/>
    </row>
    <row r="105" spans="1:5">
      <c r="A105" s="185"/>
      <c r="B105" s="185"/>
      <c r="C105" s="185"/>
      <c r="D105" s="185"/>
      <c r="E105" s="185"/>
    </row>
    <row r="106" spans="1:5">
      <c r="A106" s="185"/>
      <c r="B106" s="185"/>
      <c r="C106" s="185"/>
      <c r="D106" s="185"/>
      <c r="E106" s="185"/>
    </row>
    <row r="107" spans="1:5">
      <c r="A107" s="185"/>
      <c r="B107" s="185"/>
      <c r="C107" s="185"/>
      <c r="D107" s="185"/>
      <c r="E107" s="185"/>
    </row>
    <row r="108" spans="1:5">
      <c r="A108" s="185"/>
      <c r="B108" s="185"/>
      <c r="C108" s="185"/>
      <c r="D108" s="185"/>
      <c r="E108" s="185"/>
    </row>
    <row r="109" spans="1:5">
      <c r="A109" s="185"/>
      <c r="B109" s="185"/>
      <c r="C109" s="185"/>
      <c r="D109" s="185"/>
      <c r="E109" s="185"/>
    </row>
    <row r="110" spans="1:5">
      <c r="A110" s="185"/>
      <c r="B110" s="185"/>
      <c r="C110" s="185"/>
      <c r="D110" s="185"/>
      <c r="E110" s="185"/>
    </row>
    <row r="111" spans="1:5">
      <c r="A111" s="185"/>
      <c r="B111" s="185"/>
      <c r="C111" s="185"/>
      <c r="D111" s="185"/>
      <c r="E111" s="185"/>
    </row>
    <row r="112" spans="1:5">
      <c r="A112" s="185"/>
      <c r="B112" s="185"/>
      <c r="C112" s="185"/>
      <c r="D112" s="185"/>
      <c r="E112" s="185"/>
    </row>
    <row r="113" spans="1:5">
      <c r="A113" s="185"/>
      <c r="B113" s="185"/>
      <c r="C113" s="185"/>
      <c r="D113" s="185"/>
      <c r="E113" s="185"/>
    </row>
    <row r="114" spans="1:5">
      <c r="A114" s="185"/>
      <c r="B114" s="185"/>
      <c r="C114" s="185"/>
      <c r="D114" s="185"/>
      <c r="E114" s="185"/>
    </row>
    <row r="115" spans="1:5">
      <c r="A115" s="185"/>
      <c r="B115" s="185"/>
      <c r="C115" s="185"/>
      <c r="D115" s="185"/>
      <c r="E115" s="185"/>
    </row>
    <row r="116" spans="1:5">
      <c r="A116" s="185"/>
      <c r="B116" s="185"/>
      <c r="C116" s="185"/>
      <c r="D116" s="185"/>
      <c r="E116" s="185"/>
    </row>
    <row r="117" spans="1:5">
      <c r="A117" s="185"/>
      <c r="B117" s="185"/>
      <c r="C117" s="185"/>
      <c r="D117" s="185"/>
      <c r="E117" s="185"/>
    </row>
    <row r="118" spans="1:5">
      <c r="A118" s="185"/>
      <c r="B118" s="185"/>
      <c r="C118" s="185"/>
      <c r="D118" s="185"/>
      <c r="E118" s="185"/>
    </row>
    <row r="119" spans="1:5">
      <c r="A119" s="185"/>
      <c r="B119" s="185"/>
      <c r="C119" s="185"/>
      <c r="D119" s="185"/>
      <c r="E119" s="185"/>
    </row>
    <row r="120" spans="1:5">
      <c r="A120" s="185"/>
      <c r="B120" s="185"/>
      <c r="C120" s="185"/>
      <c r="D120" s="185"/>
      <c r="E120" s="185"/>
    </row>
    <row r="121" spans="1:5">
      <c r="A121" s="185"/>
      <c r="B121" s="185"/>
      <c r="C121" s="185"/>
      <c r="D121" s="185"/>
      <c r="E121" s="185"/>
    </row>
  </sheetData>
  <customSheetViews>
    <customSheetView guid="{60A1409A-66AA-463E-93B8-ECD35AF44482}" scale="87" colorId="22" fitToPage="1">
      <pageMargins left="0.55000000000000004" right="0.15" top="0.3" bottom="0.3" header="0.5" footer="0.5"/>
      <pageSetup scale="77" orientation="portrait" r:id="rId1"/>
      <headerFooter alignWithMargins="0"/>
    </customSheetView>
    <customSheetView guid="{DF531E20-5321-459E-ADC3-AB7A1AE91EEB}" scale="87" colorId="22" showPageBreaks="1" fitToPage="1" printArea="1">
      <pageMargins left="0.55000000000000004" right="0.15" top="0.3" bottom="0.3" header="0.5" footer="0.5"/>
      <pageSetup scale="77" orientation="portrait" r:id="rId2"/>
      <headerFooter alignWithMargins="0"/>
    </customSheetView>
    <customSheetView guid="{D9BAA3C6-1D9B-487C-B947-51E67F089DA8}" scale="87" colorId="22" fitToPage="1" topLeftCell="A34">
      <selection activeCell="D62" sqref="D62"/>
      <pageMargins left="0.55000000000000004" right="0.15" top="0.3" bottom="0.3" header="0.5" footer="0.5"/>
      <pageSetup scale="78" orientation="portrait" r:id="rId3"/>
      <headerFooter alignWithMargins="0"/>
    </customSheetView>
    <customSheetView guid="{FE043F0F-666D-484B-8A7C-7EC2529158CA}" scale="87" colorId="22" showPageBreaks="1" fitToPage="1" printArea="1" topLeftCell="A34">
      <selection activeCell="D62" sqref="D62"/>
      <pageMargins left="0.55000000000000004" right="0.15" top="0.3" bottom="0.3" header="0.5" footer="0.5"/>
      <pageSetup scale="78" orientation="portrait" r:id="rId4"/>
      <headerFooter alignWithMargins="0"/>
    </customSheetView>
  </customSheetViews>
  <phoneticPr fontId="0" type="noConversion"/>
  <pageMargins left="0.55000000000000004" right="0.15" top="0.3" bottom="0.3" header="0.5" footer="0.5"/>
  <pageSetup scale="78" orientation="portrait" r:id="rId5"/>
  <headerFooter alignWithMargins="0"/>
  <customProperties>
    <customPr name="_pios_id" r:id="rId6"/>
  </customProperties>
</worksheet>
</file>

<file path=xl/worksheets/sheet35.xml><?xml version="1.0" encoding="utf-8"?>
<worksheet xmlns="http://schemas.openxmlformats.org/spreadsheetml/2006/main" xmlns:r="http://schemas.openxmlformats.org/officeDocument/2006/relationships">
  <sheetPr transitionEvaluation="1" codeName="Sheet34">
    <pageSetUpPr fitToPage="1"/>
  </sheetPr>
  <dimension ref="A1:G80"/>
  <sheetViews>
    <sheetView defaultGridColor="0" colorId="22" zoomScale="87" workbookViewId="0">
      <selection activeCell="D3" sqref="D3"/>
    </sheetView>
  </sheetViews>
  <sheetFormatPr defaultColWidth="9.77734375" defaultRowHeight="15"/>
  <cols>
    <col min="1" max="1" width="4.77734375" customWidth="1"/>
    <col min="2" max="2" width="42.33203125" customWidth="1"/>
    <col min="3" max="3" width="20" customWidth="1"/>
    <col min="4" max="4" width="20.77734375" customWidth="1"/>
    <col min="5" max="5" width="15.77734375" customWidth="1"/>
  </cols>
  <sheetData>
    <row r="1" spans="1:5" ht="15.75" thickBot="1">
      <c r="A1" s="48" t="str">
        <f>'Data sheet'!A53</f>
        <v>Annual Report of New York American Water Company, Inc.  (f/k/a Aqua New York of Sea Cliff)                                          Year Ended  December 31, 2013</v>
      </c>
    </row>
    <row r="2" spans="1:5">
      <c r="A2" s="53"/>
      <c r="B2" s="54"/>
      <c r="C2" s="54"/>
      <c r="D2" s="105" t="s">
        <v>4254</v>
      </c>
      <c r="E2" s="55"/>
    </row>
    <row r="3" spans="1:5" ht="15.75">
      <c r="A3" s="92" t="s">
        <v>990</v>
      </c>
      <c r="B3" s="93"/>
      <c r="C3" s="93"/>
      <c r="D3" s="93"/>
      <c r="E3" s="94"/>
    </row>
    <row r="4" spans="1:5">
      <c r="A4" s="98"/>
      <c r="B4" s="254"/>
      <c r="C4" s="254"/>
      <c r="D4" s="103"/>
      <c r="E4" s="255"/>
    </row>
    <row r="5" spans="1:5">
      <c r="A5" s="56"/>
      <c r="B5" s="11" t="s">
        <v>991</v>
      </c>
      <c r="C5" s="11"/>
      <c r="D5" s="11"/>
      <c r="E5" s="292"/>
    </row>
    <row r="6" spans="1:5">
      <c r="A6" s="56"/>
      <c r="B6" s="11" t="s">
        <v>1526</v>
      </c>
      <c r="C6" s="11"/>
      <c r="D6" s="11"/>
      <c r="E6" s="292"/>
    </row>
    <row r="7" spans="1:5">
      <c r="A7" s="56"/>
      <c r="B7" s="11" t="s">
        <v>1527</v>
      </c>
      <c r="C7" s="11"/>
      <c r="D7" s="11"/>
      <c r="E7" s="292"/>
    </row>
    <row r="8" spans="1:5">
      <c r="A8" s="56"/>
      <c r="B8" s="11" t="s">
        <v>44</v>
      </c>
      <c r="C8" s="11"/>
      <c r="D8" s="11"/>
      <c r="E8" s="292"/>
    </row>
    <row r="9" spans="1:5">
      <c r="A9" s="56"/>
      <c r="B9" s="11" t="s">
        <v>487</v>
      </c>
      <c r="C9" s="11"/>
      <c r="D9" s="11"/>
      <c r="E9" s="292"/>
    </row>
    <row r="10" spans="1:5">
      <c r="A10" s="56"/>
      <c r="B10" s="11" t="s">
        <v>488</v>
      </c>
      <c r="C10" s="11"/>
      <c r="D10" s="11"/>
      <c r="E10" s="292"/>
    </row>
    <row r="11" spans="1:5">
      <c r="A11" s="56"/>
      <c r="B11" s="11" t="s">
        <v>3569</v>
      </c>
      <c r="C11" s="11"/>
      <c r="D11" s="11"/>
      <c r="E11" s="292"/>
    </row>
    <row r="12" spans="1:5">
      <c r="A12" s="56"/>
      <c r="B12" s="11" t="s">
        <v>3570</v>
      </c>
      <c r="C12" s="11"/>
      <c r="D12" s="11"/>
      <c r="E12" s="292"/>
    </row>
    <row r="13" spans="1:5">
      <c r="A13" s="56"/>
      <c r="B13" s="11" t="s">
        <v>3571</v>
      </c>
      <c r="C13" s="11"/>
      <c r="D13" s="11"/>
      <c r="E13" s="292"/>
    </row>
    <row r="14" spans="1:5">
      <c r="A14" s="56"/>
      <c r="B14" s="11" t="s">
        <v>3572</v>
      </c>
      <c r="C14" s="11"/>
      <c r="D14" s="11"/>
      <c r="E14" s="292"/>
    </row>
    <row r="15" spans="1:5">
      <c r="A15" s="56"/>
      <c r="B15" s="11" t="s">
        <v>1862</v>
      </c>
      <c r="C15" s="11"/>
      <c r="D15" s="11"/>
      <c r="E15" s="292"/>
    </row>
    <row r="16" spans="1:5">
      <c r="A16" s="56"/>
      <c r="B16" s="11" t="s">
        <v>1863</v>
      </c>
      <c r="C16" s="11"/>
      <c r="D16" s="11"/>
      <c r="E16" s="292"/>
    </row>
    <row r="17" spans="1:5">
      <c r="A17" s="56"/>
      <c r="B17" s="11" t="s">
        <v>628</v>
      </c>
      <c r="C17" s="11"/>
      <c r="D17" s="11"/>
      <c r="E17" s="292"/>
    </row>
    <row r="18" spans="1:5">
      <c r="A18" s="56"/>
      <c r="B18" s="11" t="s">
        <v>2271</v>
      </c>
      <c r="C18" s="11"/>
      <c r="D18" s="11"/>
      <c r="E18" s="292"/>
    </row>
    <row r="19" spans="1:5">
      <c r="A19" s="56"/>
      <c r="B19" s="11" t="s">
        <v>2272</v>
      </c>
      <c r="C19" s="11"/>
      <c r="D19" s="11"/>
      <c r="E19" s="292"/>
    </row>
    <row r="20" spans="1:5">
      <c r="A20" s="56"/>
      <c r="B20" s="11" t="s">
        <v>2273</v>
      </c>
      <c r="C20" s="11"/>
      <c r="D20" s="11"/>
      <c r="E20" s="292"/>
    </row>
    <row r="21" spans="1:5">
      <c r="A21" s="56"/>
      <c r="B21" s="11"/>
      <c r="C21" s="11"/>
      <c r="D21" s="11"/>
      <c r="E21" s="292"/>
    </row>
    <row r="22" spans="1:5">
      <c r="A22" s="382" t="s">
        <v>2263</v>
      </c>
      <c r="B22" s="508" t="s">
        <v>862</v>
      </c>
      <c r="C22" s="326"/>
      <c r="D22" s="326"/>
      <c r="E22" s="669" t="s">
        <v>863</v>
      </c>
    </row>
    <row r="23" spans="1:5">
      <c r="A23" s="98" t="s">
        <v>2286</v>
      </c>
      <c r="B23" s="509" t="s">
        <v>3377</v>
      </c>
      <c r="C23" s="96"/>
      <c r="D23" s="96"/>
      <c r="E23" s="670" t="s">
        <v>3378</v>
      </c>
    </row>
    <row r="24" spans="1:5">
      <c r="A24" s="463">
        <v>1</v>
      </c>
      <c r="B24" s="503" t="s">
        <v>2274</v>
      </c>
      <c r="C24" s="11"/>
      <c r="D24" s="11"/>
      <c r="E24" s="510"/>
    </row>
    <row r="25" spans="1:5">
      <c r="A25" s="463">
        <v>2</v>
      </c>
      <c r="B25" s="11"/>
      <c r="C25" s="11"/>
      <c r="D25" s="11"/>
      <c r="E25" s="511"/>
    </row>
    <row r="26" spans="1:5">
      <c r="A26" s="463">
        <v>3</v>
      </c>
      <c r="B26" s="11"/>
      <c r="C26" s="11"/>
      <c r="D26" s="11"/>
      <c r="E26" s="510"/>
    </row>
    <row r="27" spans="1:5">
      <c r="A27" s="463">
        <v>4</v>
      </c>
      <c r="B27" s="11"/>
      <c r="C27" s="11"/>
      <c r="D27" s="112"/>
      <c r="E27" s="510"/>
    </row>
    <row r="28" spans="1:5">
      <c r="A28" s="463">
        <v>5</v>
      </c>
      <c r="B28" s="11"/>
      <c r="C28" s="11"/>
      <c r="D28" s="117"/>
      <c r="E28" s="510" t="s">
        <v>2835</v>
      </c>
    </row>
    <row r="29" spans="1:5">
      <c r="A29" s="463">
        <v>6</v>
      </c>
      <c r="B29" s="11"/>
      <c r="C29" s="11"/>
      <c r="D29" s="117"/>
      <c r="E29" s="510"/>
    </row>
    <row r="30" spans="1:5">
      <c r="A30" s="463">
        <v>7</v>
      </c>
      <c r="B30" s="11"/>
      <c r="C30" s="11"/>
      <c r="D30" s="117"/>
      <c r="E30" s="510"/>
    </row>
    <row r="31" spans="1:5">
      <c r="A31" s="463">
        <v>8</v>
      </c>
      <c r="B31" s="11"/>
      <c r="C31" s="588" t="s">
        <v>3526</v>
      </c>
      <c r="D31" s="117"/>
      <c r="E31" s="512">
        <f>SUM(E25:E30)</f>
        <v>0</v>
      </c>
    </row>
    <row r="32" spans="1:5">
      <c r="A32" s="463">
        <v>9</v>
      </c>
      <c r="B32" s="11"/>
      <c r="C32" s="11"/>
      <c r="D32" s="11"/>
      <c r="E32" s="510"/>
    </row>
    <row r="33" spans="1:5">
      <c r="A33" s="463">
        <v>10</v>
      </c>
      <c r="B33" s="503" t="s">
        <v>3527</v>
      </c>
      <c r="C33" s="11"/>
      <c r="D33" s="117"/>
      <c r="E33" s="510"/>
    </row>
    <row r="34" spans="1:5">
      <c r="A34" s="463">
        <v>11</v>
      </c>
      <c r="B34" s="11"/>
      <c r="C34" s="11"/>
      <c r="D34" s="117"/>
      <c r="E34" s="511"/>
    </row>
    <row r="35" spans="1:5">
      <c r="A35" s="463">
        <v>12</v>
      </c>
      <c r="B35" s="1014" t="s">
        <v>772</v>
      </c>
      <c r="C35" s="11"/>
      <c r="D35" s="117"/>
      <c r="E35" s="510"/>
    </row>
    <row r="36" spans="1:5">
      <c r="A36" s="463">
        <v>13</v>
      </c>
      <c r="B36" s="11"/>
      <c r="C36" s="11"/>
      <c r="D36" s="117"/>
      <c r="E36" s="510"/>
    </row>
    <row r="37" spans="1:5">
      <c r="A37" s="463">
        <v>14</v>
      </c>
      <c r="B37" s="11"/>
      <c r="C37" s="11"/>
      <c r="D37" s="117"/>
      <c r="E37" s="510"/>
    </row>
    <row r="38" spans="1:5">
      <c r="A38" s="463">
        <v>15</v>
      </c>
      <c r="B38" s="11"/>
      <c r="C38" s="11"/>
      <c r="D38" s="117"/>
      <c r="E38" s="510"/>
    </row>
    <row r="39" spans="1:5">
      <c r="A39" s="463">
        <v>16</v>
      </c>
      <c r="B39" s="11"/>
      <c r="C39" s="11"/>
      <c r="D39" s="117"/>
      <c r="E39" s="510"/>
    </row>
    <row r="40" spans="1:5">
      <c r="A40" s="463">
        <v>17</v>
      </c>
      <c r="B40" s="11"/>
      <c r="C40" s="588" t="s">
        <v>3526</v>
      </c>
      <c r="D40" s="117"/>
      <c r="E40" s="512">
        <f>SUM(E34:E39)</f>
        <v>0</v>
      </c>
    </row>
    <row r="41" spans="1:5">
      <c r="A41" s="463">
        <v>18</v>
      </c>
      <c r="B41" s="11"/>
      <c r="C41" s="11"/>
      <c r="D41" s="117"/>
      <c r="E41" s="510"/>
    </row>
    <row r="42" spans="1:5">
      <c r="A42" s="463">
        <v>19</v>
      </c>
      <c r="B42" s="503" t="s">
        <v>3528</v>
      </c>
      <c r="C42" s="11"/>
      <c r="D42" s="117"/>
      <c r="E42" s="510"/>
    </row>
    <row r="43" spans="1:5">
      <c r="A43" s="463">
        <v>20</v>
      </c>
      <c r="B43" s="11"/>
      <c r="C43" s="11"/>
      <c r="D43" s="117"/>
      <c r="E43" s="511"/>
    </row>
    <row r="44" spans="1:5">
      <c r="A44" s="463">
        <v>21</v>
      </c>
      <c r="B44" s="1014" t="s">
        <v>772</v>
      </c>
      <c r="C44" s="11"/>
      <c r="D44" s="117"/>
      <c r="E44" s="510"/>
    </row>
    <row r="45" spans="1:5">
      <c r="A45" s="463">
        <v>22</v>
      </c>
      <c r="B45" s="11"/>
      <c r="C45" s="11"/>
      <c r="D45" s="117"/>
      <c r="E45" s="510"/>
    </row>
    <row r="46" spans="1:5">
      <c r="A46" s="463">
        <v>23</v>
      </c>
      <c r="B46" s="11"/>
      <c r="C46" s="11"/>
      <c r="D46" s="117"/>
      <c r="E46" s="510"/>
    </row>
    <row r="47" spans="1:5">
      <c r="A47" s="463">
        <v>24</v>
      </c>
      <c r="B47" s="11"/>
      <c r="C47" s="11"/>
      <c r="D47" s="117"/>
      <c r="E47" s="510"/>
    </row>
    <row r="48" spans="1:5">
      <c r="A48" s="463">
        <v>25</v>
      </c>
      <c r="B48" s="11"/>
      <c r="C48" s="11"/>
      <c r="D48" s="117"/>
      <c r="E48" s="510"/>
    </row>
    <row r="49" spans="1:7">
      <c r="A49" s="463">
        <v>26</v>
      </c>
      <c r="B49" s="11"/>
      <c r="C49" s="588" t="s">
        <v>3526</v>
      </c>
      <c r="D49" s="117"/>
      <c r="E49" s="512">
        <f>SUM(E43:E48)</f>
        <v>0</v>
      </c>
    </row>
    <row r="50" spans="1:7">
      <c r="A50" s="463">
        <v>27</v>
      </c>
      <c r="B50" s="11"/>
      <c r="C50" s="11"/>
      <c r="D50" s="117"/>
      <c r="E50" s="510"/>
    </row>
    <row r="51" spans="1:7">
      <c r="A51" s="463">
        <v>28</v>
      </c>
      <c r="B51" s="503" t="s">
        <v>2301</v>
      </c>
      <c r="C51" s="11"/>
      <c r="D51" s="117"/>
      <c r="E51" s="510"/>
    </row>
    <row r="52" spans="1:7">
      <c r="A52" s="463">
        <v>29</v>
      </c>
      <c r="B52" s="11"/>
      <c r="C52" s="11"/>
      <c r="D52" s="117"/>
      <c r="E52" s="511"/>
    </row>
    <row r="53" spans="1:7">
      <c r="A53" s="463">
        <v>30</v>
      </c>
      <c r="B53" s="11" t="s">
        <v>3990</v>
      </c>
      <c r="C53" s="11"/>
      <c r="D53" s="117"/>
      <c r="E53" s="510">
        <f>+'114115'!F71-E54</f>
        <v>2858394.6699215304</v>
      </c>
      <c r="G53" s="185"/>
    </row>
    <row r="54" spans="1:7">
      <c r="A54" s="463">
        <v>31</v>
      </c>
      <c r="B54" s="60" t="s">
        <v>4245</v>
      </c>
      <c r="C54" s="11"/>
      <c r="D54" s="11"/>
      <c r="E54" s="510">
        <v>1500000</v>
      </c>
    </row>
    <row r="55" spans="1:7">
      <c r="A55" s="463">
        <v>32</v>
      </c>
      <c r="B55" s="11"/>
      <c r="C55" s="11"/>
      <c r="D55" s="11"/>
      <c r="E55" s="510" t="s">
        <v>2835</v>
      </c>
    </row>
    <row r="56" spans="1:7">
      <c r="A56" s="463">
        <v>33</v>
      </c>
      <c r="B56" s="11"/>
      <c r="C56" s="11"/>
      <c r="D56" s="11"/>
      <c r="E56" s="510"/>
    </row>
    <row r="57" spans="1:7">
      <c r="A57" s="463">
        <v>34</v>
      </c>
      <c r="B57" s="11"/>
      <c r="C57" s="11"/>
      <c r="D57" s="11"/>
      <c r="E57" s="510"/>
    </row>
    <row r="58" spans="1:7">
      <c r="A58" s="463">
        <v>35</v>
      </c>
      <c r="B58" s="11"/>
      <c r="C58" s="588" t="s">
        <v>3526</v>
      </c>
      <c r="D58" s="11"/>
      <c r="E58" s="512">
        <f>SUM(E52:E57)</f>
        <v>4358394.6699215304</v>
      </c>
    </row>
    <row r="59" spans="1:7">
      <c r="A59" s="463">
        <v>36</v>
      </c>
      <c r="B59" s="11"/>
      <c r="C59" s="11"/>
      <c r="D59" s="11"/>
      <c r="E59" s="510"/>
    </row>
    <row r="60" spans="1:7">
      <c r="A60" s="463">
        <v>37</v>
      </c>
      <c r="B60" s="11"/>
      <c r="C60" s="11"/>
      <c r="D60" s="11"/>
      <c r="E60" s="510"/>
    </row>
    <row r="61" spans="1:7">
      <c r="A61" s="463">
        <v>38</v>
      </c>
      <c r="B61" s="11"/>
      <c r="C61" s="11"/>
      <c r="D61" s="11"/>
      <c r="E61" s="510"/>
    </row>
    <row r="62" spans="1:7">
      <c r="A62" s="463">
        <v>39</v>
      </c>
      <c r="B62" s="11"/>
      <c r="C62" s="11"/>
      <c r="D62" s="11"/>
      <c r="E62" s="510"/>
    </row>
    <row r="63" spans="1:7" ht="15.75" thickBot="1">
      <c r="A63" s="478">
        <v>40</v>
      </c>
      <c r="B63" s="513" t="s">
        <v>199</v>
      </c>
      <c r="C63" s="513"/>
      <c r="D63" s="514"/>
      <c r="E63" s="507">
        <f>E31+E40+E49+E58</f>
        <v>4358394.6699215304</v>
      </c>
    </row>
    <row r="64" spans="1:7">
      <c r="E64" t="s">
        <v>110</v>
      </c>
    </row>
    <row r="65" spans="1:5">
      <c r="A65" s="93" t="s">
        <v>2302</v>
      </c>
      <c r="B65" s="93"/>
      <c r="C65" s="93"/>
      <c r="D65" s="93"/>
      <c r="E65" s="93"/>
    </row>
    <row r="72" spans="1:5">
      <c r="A72" s="11"/>
      <c r="B72" s="60"/>
    </row>
    <row r="73" spans="1:5">
      <c r="A73" s="11"/>
      <c r="B73" s="60"/>
    </row>
    <row r="74" spans="1:5">
      <c r="A74" s="11"/>
      <c r="B74" s="60"/>
    </row>
    <row r="75" spans="1:5">
      <c r="A75" s="11"/>
      <c r="B75" s="60"/>
    </row>
    <row r="76" spans="1:5">
      <c r="A76" s="11"/>
      <c r="B76" s="60"/>
    </row>
    <row r="77" spans="1:5">
      <c r="A77" s="11"/>
      <c r="B77" s="60"/>
    </row>
    <row r="78" spans="1:5">
      <c r="A78" s="11"/>
      <c r="B78" s="60"/>
    </row>
    <row r="79" spans="1:5">
      <c r="A79" s="11"/>
      <c r="B79" s="60"/>
    </row>
    <row r="80" spans="1:5">
      <c r="A80" s="11"/>
      <c r="B80" s="60"/>
    </row>
  </sheetData>
  <customSheetViews>
    <customSheetView guid="{60A1409A-66AA-463E-93B8-ECD35AF44482}" scale="87" colorId="22" fitToPage="1">
      <selection activeCell="E8" sqref="E8"/>
      <pageMargins left="0.4" right="0.4" top="0.3" bottom="0.3" header="0" footer="0"/>
      <printOptions horizontalCentered="1" verticalCentered="1"/>
      <pageSetup scale="77" orientation="portrait" r:id="rId1"/>
      <headerFooter alignWithMargins="0"/>
    </customSheetView>
    <customSheetView guid="{DF531E20-5321-459E-ADC3-AB7A1AE91EEB}" scale="87" colorId="22" showPageBreaks="1" fitToPage="1" printArea="1">
      <selection activeCell="E8" sqref="E8"/>
      <pageMargins left="0.4" right="0.4" top="0.3" bottom="0.3" header="0" footer="0"/>
      <printOptions horizontalCentered="1" verticalCentered="1"/>
      <pageSetup scale="77" orientation="portrait" r:id="rId2"/>
      <headerFooter alignWithMargins="0"/>
    </customSheetView>
    <customSheetView guid="{D9BAA3C6-1D9B-487C-B947-51E67F089DA8}" scale="87" colorId="22" fitToPage="1" topLeftCell="A39">
      <selection activeCell="D67" sqref="D67"/>
      <pageMargins left="0.4" right="0.4" top="0.3" bottom="0.3" header="0" footer="0"/>
      <printOptions horizontalCentered="1" verticalCentered="1"/>
      <pageSetup scale="77" orientation="portrait" r:id="rId3"/>
      <headerFooter alignWithMargins="0"/>
    </customSheetView>
    <customSheetView guid="{FE043F0F-666D-484B-8A7C-7EC2529158CA}" scale="87" colorId="22" showPageBreaks="1" fitToPage="1" printArea="1" topLeftCell="A39">
      <selection activeCell="D67" sqref="D67"/>
      <pageMargins left="0.4" right="0.4" top="0.3" bottom="0.3" header="0" footer="0"/>
      <printOptions horizontalCentered="1" verticalCentered="1"/>
      <pageSetup scale="77" orientation="portrait" r:id="rId4"/>
      <headerFooter alignWithMargins="0"/>
    </customSheetView>
  </customSheetViews>
  <phoneticPr fontId="0" type="noConversion"/>
  <printOptions horizontalCentered="1" verticalCentered="1"/>
  <pageMargins left="0.4" right="0.4" top="0.3" bottom="0.3" header="0" footer="0"/>
  <pageSetup scale="77" orientation="portrait" r:id="rId5"/>
  <headerFooter alignWithMargins="0"/>
  <customProperties>
    <customPr name="_pios_id" r:id="rId6"/>
  </customProperties>
</worksheet>
</file>

<file path=xl/worksheets/sheet36.xml><?xml version="1.0" encoding="utf-8"?>
<worksheet xmlns="http://schemas.openxmlformats.org/spreadsheetml/2006/main" xmlns:r="http://schemas.openxmlformats.org/officeDocument/2006/relationships">
  <sheetPr transitionEvaluation="1" codeName="Sheet35">
    <pageSetUpPr fitToPage="1"/>
  </sheetPr>
  <dimension ref="A1:E125"/>
  <sheetViews>
    <sheetView defaultGridColor="0" colorId="22" zoomScale="87" zoomScaleNormal="87" workbookViewId="0">
      <selection activeCell="D25" sqref="D25"/>
    </sheetView>
  </sheetViews>
  <sheetFormatPr defaultColWidth="9.77734375" defaultRowHeight="15"/>
  <cols>
    <col min="1" max="1" width="4.77734375" customWidth="1"/>
    <col min="2" max="2" width="35.77734375" customWidth="1"/>
    <col min="3" max="3" width="20.77734375" customWidth="1"/>
    <col min="4" max="4" width="28.6640625" customWidth="1"/>
    <col min="5" max="5" width="25.77734375" customWidth="1"/>
  </cols>
  <sheetData>
    <row r="1" spans="1:5" ht="15.75" thickBot="1">
      <c r="A1" s="430" t="str">
        <f>'Data sheet'!A53</f>
        <v>Annual Report of New York American Water Company, Inc.  (f/k/a Aqua New York of Sea Cliff)                                          Year Ended  December 31, 2013</v>
      </c>
    </row>
    <row r="2" spans="1:5">
      <c r="A2" s="104"/>
      <c r="B2" s="105"/>
      <c r="C2" s="105"/>
      <c r="D2" s="105"/>
      <c r="E2" s="106"/>
    </row>
    <row r="3" spans="1:5" ht="15.75">
      <c r="A3" s="92" t="s">
        <v>2205</v>
      </c>
      <c r="B3" s="57"/>
      <c r="C3" s="57"/>
      <c r="D3" s="57"/>
      <c r="E3" s="58"/>
    </row>
    <row r="4" spans="1:5">
      <c r="A4" s="71"/>
      <c r="B4" s="72"/>
      <c r="C4" s="72"/>
      <c r="D4" s="103"/>
      <c r="E4" s="255"/>
    </row>
    <row r="5" spans="1:5">
      <c r="A5" s="333" t="s">
        <v>927</v>
      </c>
      <c r="B5" s="334"/>
      <c r="C5" s="334"/>
      <c r="D5" s="334"/>
      <c r="E5" s="335"/>
    </row>
    <row r="6" spans="1:5">
      <c r="A6" s="333" t="s">
        <v>2986</v>
      </c>
      <c r="B6" s="334"/>
      <c r="C6" s="334"/>
      <c r="D6" s="334"/>
      <c r="E6" s="335"/>
    </row>
    <row r="7" spans="1:5">
      <c r="A7" s="333" t="s">
        <v>273</v>
      </c>
      <c r="B7" s="334"/>
      <c r="C7" s="334"/>
      <c r="D7" s="334"/>
      <c r="E7" s="335"/>
    </row>
    <row r="8" spans="1:5">
      <c r="A8" s="59"/>
      <c r="B8" s="60"/>
      <c r="C8" s="60"/>
      <c r="D8" s="60"/>
      <c r="E8" s="61"/>
    </row>
    <row r="9" spans="1:5">
      <c r="A9" s="62"/>
      <c r="B9" s="113"/>
      <c r="C9" s="64"/>
      <c r="D9" s="64"/>
      <c r="E9" s="515" t="s">
        <v>3465</v>
      </c>
    </row>
    <row r="10" spans="1:5">
      <c r="A10" s="83" t="s">
        <v>2263</v>
      </c>
      <c r="B10" s="109" t="s">
        <v>596</v>
      </c>
      <c r="C10" s="93"/>
      <c r="D10" s="90"/>
      <c r="E10" s="337" t="s">
        <v>3917</v>
      </c>
    </row>
    <row r="11" spans="1:5">
      <c r="A11" s="338" t="s">
        <v>2286</v>
      </c>
      <c r="B11" s="339" t="s">
        <v>3377</v>
      </c>
      <c r="C11" s="93"/>
      <c r="D11" s="108"/>
      <c r="E11" s="341" t="s">
        <v>3378</v>
      </c>
    </row>
    <row r="12" spans="1:5">
      <c r="A12" s="396">
        <v>1</v>
      </c>
      <c r="B12" s="64"/>
      <c r="C12" s="64"/>
      <c r="D12" s="64"/>
      <c r="E12" s="422"/>
    </row>
    <row r="13" spans="1:5" ht="15.75">
      <c r="A13" s="356">
        <v>2</v>
      </c>
      <c r="B13" s="2485" t="s">
        <v>772</v>
      </c>
      <c r="C13" s="60"/>
      <c r="D13" s="60"/>
      <c r="E13" s="376"/>
    </row>
    <row r="14" spans="1:5">
      <c r="A14" s="356">
        <v>3</v>
      </c>
      <c r="B14" s="334"/>
      <c r="C14" s="60"/>
      <c r="D14" s="60"/>
      <c r="E14" s="376"/>
    </row>
    <row r="15" spans="1:5">
      <c r="A15" s="356">
        <v>4</v>
      </c>
      <c r="B15" s="60"/>
      <c r="C15" s="60"/>
      <c r="D15" s="60"/>
      <c r="E15" s="376"/>
    </row>
    <row r="16" spans="1:5">
      <c r="A16" s="356">
        <v>5</v>
      </c>
      <c r="B16" s="60"/>
      <c r="C16" s="60"/>
      <c r="D16" s="60"/>
      <c r="E16" s="376"/>
    </row>
    <row r="17" spans="1:5">
      <c r="A17" s="356">
        <v>6</v>
      </c>
      <c r="B17" s="60"/>
      <c r="C17" s="60"/>
      <c r="D17" s="60"/>
      <c r="E17" s="376"/>
    </row>
    <row r="18" spans="1:5">
      <c r="A18" s="356">
        <v>7</v>
      </c>
      <c r="B18" s="60"/>
      <c r="C18" s="60"/>
      <c r="D18" s="60"/>
      <c r="E18" s="376"/>
    </row>
    <row r="19" spans="1:5">
      <c r="A19" s="356">
        <v>8</v>
      </c>
      <c r="B19" s="60"/>
      <c r="C19" s="60"/>
      <c r="D19" s="60"/>
      <c r="E19" s="376"/>
    </row>
    <row r="20" spans="1:5">
      <c r="A20" s="356">
        <v>9</v>
      </c>
      <c r="B20" s="60"/>
      <c r="C20" s="60"/>
      <c r="D20" s="60"/>
      <c r="E20" s="376"/>
    </row>
    <row r="21" spans="1:5">
      <c r="A21" s="356">
        <v>10</v>
      </c>
      <c r="B21" s="60"/>
      <c r="C21" s="60"/>
      <c r="D21" s="60"/>
      <c r="E21" s="376"/>
    </row>
    <row r="22" spans="1:5">
      <c r="A22" s="356">
        <v>11</v>
      </c>
      <c r="B22" s="60"/>
      <c r="C22" s="60"/>
      <c r="D22" s="60"/>
      <c r="E22" s="376"/>
    </row>
    <row r="23" spans="1:5">
      <c r="A23" s="356">
        <v>12</v>
      </c>
      <c r="B23" s="60"/>
      <c r="C23" s="60"/>
      <c r="D23" s="60"/>
      <c r="E23" s="376"/>
    </row>
    <row r="24" spans="1:5">
      <c r="A24" s="356">
        <v>13</v>
      </c>
      <c r="B24" s="60"/>
      <c r="C24" s="60"/>
      <c r="D24" s="60"/>
      <c r="E24" s="376"/>
    </row>
    <row r="25" spans="1:5">
      <c r="A25" s="356">
        <v>14</v>
      </c>
      <c r="B25" s="60"/>
      <c r="C25" s="60"/>
      <c r="D25" s="60"/>
      <c r="E25" s="376"/>
    </row>
    <row r="26" spans="1:5">
      <c r="A26" s="356">
        <v>15</v>
      </c>
      <c r="B26" s="60"/>
      <c r="C26" s="60"/>
      <c r="D26" s="60"/>
      <c r="E26" s="376"/>
    </row>
    <row r="27" spans="1:5">
      <c r="A27" s="356">
        <v>16</v>
      </c>
      <c r="B27" s="60"/>
      <c r="C27" s="60"/>
      <c r="D27" s="60"/>
      <c r="E27" s="376"/>
    </row>
    <row r="28" spans="1:5">
      <c r="A28" s="356">
        <v>17</v>
      </c>
      <c r="B28" s="60"/>
      <c r="C28" s="60"/>
      <c r="D28" s="60"/>
      <c r="E28" s="376"/>
    </row>
    <row r="29" spans="1:5">
      <c r="A29" s="356">
        <v>18</v>
      </c>
      <c r="B29" s="60"/>
      <c r="C29" s="60"/>
      <c r="D29" s="60"/>
      <c r="E29" s="376"/>
    </row>
    <row r="30" spans="1:5">
      <c r="A30" s="356">
        <v>19</v>
      </c>
      <c r="B30" s="60"/>
      <c r="C30" s="60"/>
      <c r="D30" s="60"/>
      <c r="E30" s="376"/>
    </row>
    <row r="31" spans="1:5">
      <c r="A31" s="356">
        <v>20</v>
      </c>
      <c r="B31" s="60"/>
      <c r="C31" s="60"/>
      <c r="D31" s="60"/>
      <c r="E31" s="376"/>
    </row>
    <row r="32" spans="1:5">
      <c r="A32" s="356">
        <v>21</v>
      </c>
      <c r="B32" s="119"/>
      <c r="C32" s="60"/>
      <c r="D32" s="60"/>
      <c r="E32" s="375"/>
    </row>
    <row r="33" spans="1:5">
      <c r="A33" s="356">
        <v>22</v>
      </c>
      <c r="B33" s="119"/>
      <c r="C33" s="60"/>
      <c r="D33" s="60"/>
      <c r="E33" s="376"/>
    </row>
    <row r="34" spans="1:5">
      <c r="A34" s="356">
        <v>23</v>
      </c>
      <c r="B34" s="119"/>
      <c r="C34" s="60"/>
      <c r="D34" s="60"/>
      <c r="E34" s="376"/>
    </row>
    <row r="35" spans="1:5">
      <c r="A35" s="356">
        <v>24</v>
      </c>
      <c r="B35" s="119"/>
      <c r="C35" s="60"/>
      <c r="D35" s="60"/>
      <c r="E35" s="376"/>
    </row>
    <row r="36" spans="1:5">
      <c r="A36" s="356">
        <v>25</v>
      </c>
      <c r="B36" s="119"/>
      <c r="C36" s="60"/>
      <c r="D36" s="60"/>
      <c r="E36" s="376"/>
    </row>
    <row r="37" spans="1:5">
      <c r="A37" s="356">
        <v>26</v>
      </c>
      <c r="B37" s="119"/>
      <c r="C37" s="60"/>
      <c r="D37" s="60"/>
      <c r="E37" s="376"/>
    </row>
    <row r="38" spans="1:5">
      <c r="A38" s="356">
        <v>27</v>
      </c>
      <c r="B38" s="119"/>
      <c r="C38" s="60"/>
      <c r="D38" s="60"/>
      <c r="E38" s="376"/>
    </row>
    <row r="39" spans="1:5">
      <c r="A39" s="356">
        <v>28</v>
      </c>
      <c r="B39" s="119"/>
      <c r="C39" s="60"/>
      <c r="D39" s="60"/>
      <c r="E39" s="376"/>
    </row>
    <row r="40" spans="1:5">
      <c r="A40" s="356">
        <v>29</v>
      </c>
      <c r="B40" s="119"/>
      <c r="C40" s="60"/>
      <c r="D40" s="60"/>
      <c r="E40" s="376"/>
    </row>
    <row r="41" spans="1:5">
      <c r="A41" s="356">
        <v>30</v>
      </c>
      <c r="B41" s="119"/>
      <c r="C41" s="60"/>
      <c r="D41" s="60"/>
      <c r="E41" s="376"/>
    </row>
    <row r="42" spans="1:5">
      <c r="A42" s="356">
        <v>31</v>
      </c>
      <c r="B42" s="119"/>
      <c r="C42" s="60"/>
      <c r="D42" s="60"/>
      <c r="E42" s="376"/>
    </row>
    <row r="43" spans="1:5">
      <c r="A43" s="356">
        <v>32</v>
      </c>
      <c r="B43" s="119"/>
      <c r="C43" s="60"/>
      <c r="D43" s="60"/>
      <c r="E43" s="376"/>
    </row>
    <row r="44" spans="1:5">
      <c r="A44" s="356">
        <v>33</v>
      </c>
      <c r="B44" s="119"/>
      <c r="C44" s="60"/>
      <c r="D44" s="60"/>
      <c r="E44" s="376"/>
    </row>
    <row r="45" spans="1:5">
      <c r="A45" s="356">
        <v>34</v>
      </c>
      <c r="B45" s="119"/>
      <c r="C45" s="60"/>
      <c r="D45" s="60"/>
      <c r="E45" s="376"/>
    </row>
    <row r="46" spans="1:5">
      <c r="A46" s="356">
        <v>35</v>
      </c>
      <c r="B46" s="119"/>
      <c r="C46" s="60"/>
      <c r="D46" s="60"/>
      <c r="E46" s="376"/>
    </row>
    <row r="47" spans="1:5">
      <c r="A47" s="356">
        <v>31</v>
      </c>
      <c r="B47" s="119"/>
      <c r="C47" s="60"/>
      <c r="D47" s="60"/>
      <c r="E47" s="376"/>
    </row>
    <row r="48" spans="1:5">
      <c r="A48" s="356">
        <v>32</v>
      </c>
      <c r="B48" s="119"/>
      <c r="C48" s="60"/>
      <c r="D48" s="60"/>
      <c r="E48" s="376"/>
    </row>
    <row r="49" spans="1:5">
      <c r="A49" s="356">
        <v>33</v>
      </c>
      <c r="B49" s="119"/>
      <c r="C49" s="60"/>
      <c r="D49" s="60"/>
      <c r="E49" s="376"/>
    </row>
    <row r="50" spans="1:5">
      <c r="A50" s="356">
        <v>34</v>
      </c>
      <c r="B50" s="119"/>
      <c r="C50" s="60"/>
      <c r="D50" s="60"/>
      <c r="E50" s="376"/>
    </row>
    <row r="51" spans="1:5">
      <c r="A51" s="356">
        <v>35</v>
      </c>
      <c r="B51" s="119"/>
      <c r="C51" s="60"/>
      <c r="D51" s="60"/>
      <c r="E51" s="376"/>
    </row>
    <row r="52" spans="1:5">
      <c r="A52" s="356">
        <v>36</v>
      </c>
      <c r="B52" s="119"/>
      <c r="C52" s="60"/>
      <c r="D52" s="60"/>
      <c r="E52" s="376"/>
    </row>
    <row r="53" spans="1:5">
      <c r="A53" s="356">
        <v>32</v>
      </c>
      <c r="B53" s="119"/>
      <c r="C53" s="60"/>
      <c r="D53" s="60"/>
      <c r="E53" s="376"/>
    </row>
    <row r="54" spans="1:5">
      <c r="A54" s="356">
        <v>33</v>
      </c>
      <c r="B54" s="119"/>
      <c r="C54" s="60"/>
      <c r="D54" s="60"/>
      <c r="E54" s="376"/>
    </row>
    <row r="55" spans="1:5">
      <c r="A55" s="356">
        <v>34</v>
      </c>
      <c r="B55" s="119"/>
      <c r="C55" s="60"/>
      <c r="D55" s="60"/>
      <c r="E55" s="376"/>
    </row>
    <row r="56" spans="1:5">
      <c r="A56" s="356">
        <v>35</v>
      </c>
      <c r="B56" s="119"/>
      <c r="C56" s="60"/>
      <c r="D56" s="60"/>
      <c r="E56" s="376"/>
    </row>
    <row r="57" spans="1:5">
      <c r="A57" s="356">
        <v>36</v>
      </c>
      <c r="B57" s="119"/>
      <c r="C57" s="60"/>
      <c r="D57" s="60"/>
      <c r="E57" s="376"/>
    </row>
    <row r="58" spans="1:5" ht="15.75" thickBot="1">
      <c r="A58" s="377">
        <v>37</v>
      </c>
      <c r="B58" s="516" t="s">
        <v>199</v>
      </c>
      <c r="C58" s="401"/>
      <c r="D58" s="401"/>
      <c r="E58" s="351">
        <f>SUM(E12:E57)</f>
        <v>0</v>
      </c>
    </row>
    <row r="59" spans="1:5">
      <c r="A59" s="60" t="s">
        <v>110</v>
      </c>
      <c r="B59" s="60"/>
      <c r="C59" s="60"/>
      <c r="D59" s="60"/>
      <c r="E59" s="60"/>
    </row>
    <row r="60" spans="1:5">
      <c r="A60" s="90" t="s">
        <v>597</v>
      </c>
      <c r="B60" s="90"/>
      <c r="C60" s="90"/>
      <c r="D60" s="90"/>
      <c r="E60" s="355"/>
    </row>
    <row r="61" spans="1:5">
      <c r="A61" s="90"/>
      <c r="B61" s="90"/>
      <c r="C61" s="90"/>
      <c r="D61" s="90"/>
      <c r="E61" s="355"/>
    </row>
    <row r="62" spans="1:5">
      <c r="A62" s="90"/>
      <c r="B62" s="90"/>
      <c r="C62" s="90"/>
      <c r="D62" s="90"/>
      <c r="E62" s="355"/>
    </row>
    <row r="63" spans="1:5">
      <c r="A63" s="90"/>
      <c r="B63" s="90"/>
      <c r="C63" s="90"/>
      <c r="D63" s="90"/>
      <c r="E63" s="355"/>
    </row>
    <row r="64" spans="1:5">
      <c r="A64" s="90"/>
      <c r="B64" s="90"/>
      <c r="C64" s="90"/>
      <c r="D64" s="90"/>
      <c r="E64" s="355"/>
    </row>
    <row r="65" spans="1:5">
      <c r="A65" s="90"/>
      <c r="B65" s="90"/>
      <c r="C65" s="90"/>
      <c r="D65" s="90"/>
      <c r="E65" s="355"/>
    </row>
    <row r="66" spans="1:5">
      <c r="A66" s="90"/>
      <c r="B66" s="90"/>
      <c r="C66" s="90"/>
      <c r="D66" s="90"/>
      <c r="E66" s="355"/>
    </row>
    <row r="67" spans="1:5">
      <c r="A67" s="11"/>
      <c r="B67" s="60"/>
      <c r="C67" s="11"/>
      <c r="D67" s="60"/>
      <c r="E67" s="60"/>
    </row>
    <row r="68" spans="1:5">
      <c r="A68" s="60"/>
      <c r="B68" s="60"/>
      <c r="C68" s="60"/>
      <c r="D68" s="60"/>
      <c r="E68" s="60"/>
    </row>
    <row r="69" spans="1:5">
      <c r="A69" s="60"/>
      <c r="B69" s="60"/>
      <c r="C69" s="60"/>
      <c r="D69" s="60"/>
      <c r="E69" s="60"/>
    </row>
    <row r="70" spans="1:5">
      <c r="A70" s="60"/>
      <c r="B70" s="60"/>
      <c r="C70" s="60"/>
      <c r="D70" s="60"/>
      <c r="E70" s="60"/>
    </row>
    <row r="71" spans="1:5">
      <c r="A71" s="60"/>
      <c r="B71" s="60"/>
      <c r="C71" s="60"/>
      <c r="D71" s="60"/>
      <c r="E71" s="60"/>
    </row>
    <row r="72" spans="1:5">
      <c r="A72" s="60"/>
      <c r="B72" s="60"/>
      <c r="C72" s="60"/>
      <c r="D72" s="60"/>
      <c r="E72" s="60"/>
    </row>
    <row r="73" spans="1:5">
      <c r="A73" s="60"/>
      <c r="B73" s="60"/>
      <c r="C73" s="60"/>
      <c r="D73" s="60"/>
      <c r="E73" s="60"/>
    </row>
    <row r="74" spans="1:5">
      <c r="A74" s="60"/>
      <c r="B74" s="60"/>
      <c r="C74" s="60"/>
      <c r="D74" s="60"/>
      <c r="E74" s="60"/>
    </row>
    <row r="75" spans="1:5">
      <c r="A75" s="60"/>
      <c r="B75" s="60"/>
      <c r="C75" s="60"/>
      <c r="D75" s="60"/>
      <c r="E75" s="60"/>
    </row>
    <row r="76" spans="1:5">
      <c r="A76" s="60"/>
      <c r="B76" s="60"/>
      <c r="C76" s="60"/>
      <c r="D76" s="60"/>
      <c r="E76" s="60"/>
    </row>
    <row r="77" spans="1:5">
      <c r="A77" s="60"/>
      <c r="B77" s="60"/>
      <c r="C77" s="60"/>
      <c r="D77" s="60"/>
      <c r="E77" s="60"/>
    </row>
    <row r="78" spans="1:5">
      <c r="A78" s="60"/>
      <c r="B78" s="60"/>
      <c r="C78" s="60"/>
      <c r="D78" s="60"/>
      <c r="E78" s="60"/>
    </row>
    <row r="79" spans="1:5">
      <c r="A79" s="60"/>
      <c r="B79" s="60"/>
      <c r="C79" s="60"/>
      <c r="D79" s="60"/>
      <c r="E79" s="60"/>
    </row>
    <row r="98" spans="1:5">
      <c r="A98" s="60"/>
      <c r="B98" s="60"/>
      <c r="C98" s="60"/>
      <c r="D98" s="60"/>
      <c r="E98" s="60"/>
    </row>
    <row r="99" spans="1:5">
      <c r="A99" s="60"/>
      <c r="B99" s="60"/>
      <c r="C99" s="60"/>
      <c r="D99" s="60"/>
      <c r="E99" s="60"/>
    </row>
    <row r="100" spans="1:5">
      <c r="A100" s="60"/>
      <c r="B100" s="60"/>
      <c r="C100" s="60"/>
      <c r="D100" s="60"/>
      <c r="E100" s="60"/>
    </row>
    <row r="101" spans="1:5">
      <c r="A101" s="60"/>
      <c r="B101" s="60"/>
      <c r="C101" s="60"/>
      <c r="D101" s="60"/>
      <c r="E101" s="60"/>
    </row>
    <row r="102" spans="1:5">
      <c r="A102" s="60"/>
      <c r="B102" s="60"/>
      <c r="C102" s="60"/>
      <c r="D102" s="60"/>
      <c r="E102" s="60"/>
    </row>
    <row r="103" spans="1:5">
      <c r="A103" s="60"/>
      <c r="B103" s="60"/>
      <c r="C103" s="60"/>
      <c r="D103" s="60"/>
      <c r="E103" s="60"/>
    </row>
    <row r="104" spans="1:5">
      <c r="A104" s="60"/>
      <c r="B104" s="60"/>
      <c r="C104" s="60"/>
      <c r="D104" s="60"/>
      <c r="E104" s="60"/>
    </row>
    <row r="105" spans="1:5">
      <c r="A105" s="60"/>
      <c r="B105" s="60"/>
      <c r="C105" s="60"/>
      <c r="D105" s="60"/>
      <c r="E105" s="60"/>
    </row>
    <row r="106" spans="1:5">
      <c r="A106" s="60"/>
      <c r="B106" s="60"/>
      <c r="C106" s="60"/>
      <c r="D106" s="60"/>
      <c r="E106" s="60"/>
    </row>
    <row r="107" spans="1:5">
      <c r="A107" s="60"/>
      <c r="B107" s="60"/>
      <c r="C107" s="60"/>
      <c r="D107" s="60"/>
      <c r="E107" s="60"/>
    </row>
    <row r="108" spans="1:5">
      <c r="A108" s="60"/>
      <c r="B108" s="60"/>
      <c r="C108" s="60"/>
      <c r="D108" s="60"/>
      <c r="E108" s="60"/>
    </row>
    <row r="109" spans="1:5">
      <c r="A109" s="60"/>
      <c r="B109" s="60"/>
      <c r="C109" s="60"/>
      <c r="D109" s="60"/>
      <c r="E109" s="60"/>
    </row>
    <row r="110" spans="1:5">
      <c r="A110" s="60"/>
      <c r="B110" s="60"/>
      <c r="C110" s="60"/>
      <c r="D110" s="60"/>
      <c r="E110" s="60"/>
    </row>
    <row r="111" spans="1:5">
      <c r="A111" s="60"/>
      <c r="B111" s="60"/>
      <c r="C111" s="60"/>
      <c r="D111" s="60"/>
      <c r="E111" s="60"/>
    </row>
    <row r="112" spans="1:5">
      <c r="A112" s="60"/>
      <c r="B112" s="60"/>
      <c r="C112" s="60"/>
      <c r="D112" s="60"/>
      <c r="E112" s="60"/>
    </row>
    <row r="113" spans="1:5">
      <c r="A113" s="60"/>
      <c r="B113" s="60"/>
      <c r="C113" s="60"/>
      <c r="D113" s="60"/>
      <c r="E113" s="60"/>
    </row>
    <row r="114" spans="1:5">
      <c r="A114" s="60"/>
      <c r="B114" s="60"/>
      <c r="C114" s="60"/>
      <c r="D114" s="60"/>
      <c r="E114" s="60"/>
    </row>
    <row r="115" spans="1:5">
      <c r="A115" s="60"/>
      <c r="B115" s="60"/>
      <c r="C115" s="60"/>
      <c r="D115" s="60"/>
      <c r="E115" s="60"/>
    </row>
    <row r="116" spans="1:5">
      <c r="A116" s="60"/>
      <c r="B116" s="60"/>
      <c r="C116" s="60"/>
      <c r="D116" s="60"/>
      <c r="E116" s="60"/>
    </row>
    <row r="117" spans="1:5">
      <c r="A117" s="60"/>
      <c r="B117" s="60"/>
      <c r="C117" s="60"/>
      <c r="D117" s="60"/>
      <c r="E117" s="60"/>
    </row>
    <row r="118" spans="1:5">
      <c r="A118" s="60"/>
      <c r="B118" s="60"/>
      <c r="C118" s="60"/>
      <c r="D118" s="60"/>
      <c r="E118" s="60"/>
    </row>
    <row r="119" spans="1:5">
      <c r="A119" s="60"/>
      <c r="B119" s="60"/>
      <c r="C119" s="60"/>
      <c r="D119" s="60"/>
      <c r="E119" s="60"/>
    </row>
    <row r="120" spans="1:5">
      <c r="A120" s="60"/>
      <c r="B120" s="60"/>
      <c r="C120" s="60"/>
      <c r="D120" s="60"/>
      <c r="E120" s="60"/>
    </row>
    <row r="121" spans="1:5">
      <c r="A121" s="60"/>
      <c r="B121" s="60"/>
      <c r="C121" s="60"/>
      <c r="D121" s="60"/>
      <c r="E121" s="60"/>
    </row>
    <row r="122" spans="1:5">
      <c r="A122" s="60"/>
      <c r="B122" s="60"/>
      <c r="C122" s="60"/>
      <c r="D122" s="60"/>
      <c r="E122" s="60"/>
    </row>
    <row r="123" spans="1:5">
      <c r="A123" s="60"/>
      <c r="B123" s="60"/>
      <c r="C123" s="60"/>
      <c r="D123" s="60"/>
      <c r="E123" s="60"/>
    </row>
    <row r="124" spans="1:5">
      <c r="A124" s="60"/>
      <c r="B124" s="60"/>
      <c r="C124" s="60"/>
      <c r="D124" s="60"/>
      <c r="E124" s="60"/>
    </row>
    <row r="125" spans="1:5">
      <c r="A125" s="60"/>
      <c r="B125" s="60"/>
      <c r="C125" s="60"/>
      <c r="D125" s="60"/>
      <c r="E125" s="60"/>
    </row>
  </sheetData>
  <customSheetViews>
    <customSheetView guid="{60A1409A-66AA-463E-93B8-ECD35AF44482}" scale="87" colorId="22" fitToPage="1">
      <selection activeCell="D25" sqref="D25"/>
      <pageMargins left="0.57999999999999996" right="0.25" top="0.25" bottom="0.25" header="0" footer="0"/>
      <printOptions horizontalCentered="1" verticalCentered="1"/>
      <pageSetup scale="78" orientation="portrait" r:id="rId1"/>
      <headerFooter alignWithMargins="0"/>
    </customSheetView>
    <customSheetView guid="{DF531E20-5321-459E-ADC3-AB7A1AE91EEB}" scale="87" colorId="22" showPageBreaks="1" fitToPage="1" printArea="1">
      <selection activeCell="D25" sqref="D25"/>
      <pageMargins left="0.57999999999999996" right="0.25" top="0.25" bottom="0.25" header="0" footer="0"/>
      <printOptions horizontalCentered="1" verticalCentered="1"/>
      <pageSetup scale="78" orientation="portrait" r:id="rId2"/>
      <headerFooter alignWithMargins="0"/>
    </customSheetView>
    <customSheetView guid="{D9BAA3C6-1D9B-487C-B947-51E67F089DA8}" scale="87" colorId="22" fitToPage="1">
      <selection activeCell="D25" sqref="D25"/>
      <pageMargins left="0.57999999999999996" right="0.25" top="0.25" bottom="0.25" header="0" footer="0"/>
      <printOptions horizontalCentered="1" verticalCentered="1"/>
      <pageSetup scale="70" orientation="portrait" r:id="rId3"/>
      <headerFooter alignWithMargins="0"/>
    </customSheetView>
    <customSheetView guid="{FE043F0F-666D-484B-8A7C-7EC2529158CA}" scale="87" colorId="22" showPageBreaks="1" fitToPage="1" printArea="1">
      <selection activeCell="D25" sqref="D25"/>
      <pageMargins left="0.57999999999999996" right="0.25" top="0.25" bottom="0.25" header="0" footer="0"/>
      <printOptions horizontalCentered="1" verticalCentered="1"/>
      <pageSetup scale="10" orientation="portrait" r:id="rId4"/>
      <headerFooter alignWithMargins="0"/>
    </customSheetView>
  </customSheetViews>
  <phoneticPr fontId="0" type="noConversion"/>
  <printOptions horizontalCentered="1" verticalCentered="1"/>
  <pageMargins left="0.57999999999999996" right="0.25" top="0.25" bottom="0.25" header="0" footer="0"/>
  <pageSetup scale="70" orientation="portrait" r:id="rId5"/>
  <headerFooter alignWithMargins="0"/>
  <customProperties>
    <customPr name="_pios_id" r:id="rId6"/>
  </customProperties>
</worksheet>
</file>

<file path=xl/worksheets/sheet37.xml><?xml version="1.0" encoding="utf-8"?>
<worksheet xmlns="http://schemas.openxmlformats.org/spreadsheetml/2006/main" xmlns:r="http://schemas.openxmlformats.org/officeDocument/2006/relationships">
  <sheetPr transitionEvaluation="1" codeName="Sheet36">
    <pageSetUpPr fitToPage="1"/>
  </sheetPr>
  <dimension ref="A1:N84"/>
  <sheetViews>
    <sheetView defaultGridColor="0" topLeftCell="A22" colorId="22" zoomScale="87" workbookViewId="0">
      <selection activeCell="F3" sqref="F3"/>
    </sheetView>
  </sheetViews>
  <sheetFormatPr defaultColWidth="9.77734375" defaultRowHeight="15"/>
  <cols>
    <col min="1" max="1" width="4.77734375" customWidth="1"/>
    <col min="2" max="2" width="33.77734375" customWidth="1"/>
    <col min="3" max="3" width="12.77734375" customWidth="1"/>
    <col min="4" max="5" width="14.44140625" customWidth="1"/>
    <col min="6" max="7" width="12.77734375" customWidth="1"/>
  </cols>
  <sheetData>
    <row r="1" spans="1:7" ht="15.75" thickBot="1">
      <c r="A1" s="1022" t="str">
        <f>'Data sheet'!A53</f>
        <v>Annual Report of New York American Water Company, Inc.  (f/k/a Aqua New York of Sea Cliff)                                          Year Ended  December 31, 2013</v>
      </c>
      <c r="F1" s="24"/>
      <c r="G1" s="8"/>
    </row>
    <row r="2" spans="1:7">
      <c r="A2" s="187"/>
      <c r="B2" s="200"/>
      <c r="C2" s="200"/>
      <c r="D2" s="200"/>
      <c r="E2" s="200"/>
      <c r="F2" s="188" t="s">
        <v>4254</v>
      </c>
      <c r="G2" s="189"/>
    </row>
    <row r="3" spans="1:7" ht="15.75">
      <c r="A3" s="190" t="s">
        <v>598</v>
      </c>
      <c r="B3" s="6"/>
      <c r="C3" s="8"/>
      <c r="D3" s="8"/>
      <c r="E3" s="8"/>
      <c r="F3" s="8"/>
      <c r="G3" s="191"/>
    </row>
    <row r="4" spans="1:7">
      <c r="A4" s="195"/>
      <c r="G4" s="192"/>
    </row>
    <row r="5" spans="1:7">
      <c r="A5" s="517" t="s">
        <v>3440</v>
      </c>
      <c r="B5" t="s">
        <v>599</v>
      </c>
      <c r="G5" s="192"/>
    </row>
    <row r="6" spans="1:7">
      <c r="A6" s="517" t="s">
        <v>418</v>
      </c>
      <c r="B6" t="s">
        <v>600</v>
      </c>
      <c r="G6" s="192"/>
    </row>
    <row r="7" spans="1:7">
      <c r="A7" s="517" t="s">
        <v>3619</v>
      </c>
      <c r="B7" t="s">
        <v>601</v>
      </c>
      <c r="G7" s="192"/>
    </row>
    <row r="8" spans="1:7">
      <c r="A8" s="517" t="s">
        <v>1805</v>
      </c>
      <c r="B8" t="s">
        <v>1192</v>
      </c>
      <c r="G8" s="192"/>
    </row>
    <row r="9" spans="1:7">
      <c r="A9" s="517" t="s">
        <v>1807</v>
      </c>
      <c r="B9" t="s">
        <v>1193</v>
      </c>
      <c r="G9" s="192"/>
    </row>
    <row r="10" spans="1:7">
      <c r="A10" s="517" t="s">
        <v>3231</v>
      </c>
      <c r="B10" t="s">
        <v>1194</v>
      </c>
      <c r="G10" s="192"/>
    </row>
    <row r="11" spans="1:7">
      <c r="A11" s="518"/>
      <c r="B11" s="207"/>
      <c r="C11" s="207"/>
      <c r="D11" s="207"/>
      <c r="E11" s="207"/>
      <c r="F11" s="207"/>
      <c r="G11" s="208"/>
    </row>
    <row r="12" spans="1:7">
      <c r="A12" s="517"/>
      <c r="B12" s="831" t="s">
        <v>1195</v>
      </c>
      <c r="C12" s="832" t="s">
        <v>1196</v>
      </c>
      <c r="E12" s="832" t="s">
        <v>1197</v>
      </c>
      <c r="F12" s="520" t="s">
        <v>1198</v>
      </c>
      <c r="G12" s="521"/>
    </row>
    <row r="13" spans="1:7">
      <c r="A13" s="517" t="s">
        <v>2263</v>
      </c>
      <c r="B13" s="831" t="s">
        <v>1199</v>
      </c>
      <c r="C13" s="832" t="s">
        <v>2853</v>
      </c>
      <c r="D13" s="524" t="s">
        <v>1200</v>
      </c>
      <c r="E13" s="832" t="s">
        <v>1201</v>
      </c>
      <c r="G13" s="522"/>
    </row>
    <row r="14" spans="1:7">
      <c r="A14" s="517" t="s">
        <v>2286</v>
      </c>
      <c r="B14" s="831" t="s">
        <v>1202</v>
      </c>
      <c r="C14" s="832" t="s">
        <v>3018</v>
      </c>
      <c r="D14" s="524" t="s">
        <v>3019</v>
      </c>
      <c r="E14" s="832" t="s">
        <v>180</v>
      </c>
      <c r="F14" s="524" t="s">
        <v>3020</v>
      </c>
      <c r="G14" s="833" t="s">
        <v>3021</v>
      </c>
    </row>
    <row r="15" spans="1:7">
      <c r="A15" s="518"/>
      <c r="B15" s="759" t="s">
        <v>3377</v>
      </c>
      <c r="C15" s="834" t="s">
        <v>3378</v>
      </c>
      <c r="D15" s="762" t="s">
        <v>3379</v>
      </c>
      <c r="E15" s="834" t="s">
        <v>3380</v>
      </c>
      <c r="F15" s="762" t="s">
        <v>189</v>
      </c>
      <c r="G15" s="763" t="s">
        <v>190</v>
      </c>
    </row>
    <row r="16" spans="1:7">
      <c r="A16" s="517">
        <v>1</v>
      </c>
      <c r="B16" s="519"/>
      <c r="C16" s="236"/>
      <c r="E16" s="239"/>
      <c r="F16" s="112"/>
      <c r="G16" s="511"/>
    </row>
    <row r="17" spans="1:7">
      <c r="A17" s="517">
        <v>2</v>
      </c>
      <c r="B17" s="1023" t="s">
        <v>772</v>
      </c>
      <c r="C17" s="236"/>
      <c r="E17" s="504"/>
      <c r="F17" s="117"/>
      <c r="G17" s="510"/>
    </row>
    <row r="18" spans="1:7">
      <c r="A18" s="517">
        <v>3</v>
      </c>
      <c r="B18" s="519"/>
      <c r="C18" s="236"/>
      <c r="E18" s="504"/>
      <c r="F18" s="117"/>
      <c r="G18" s="510"/>
    </row>
    <row r="19" spans="1:7">
      <c r="A19" s="517">
        <v>4</v>
      </c>
      <c r="B19" s="519"/>
      <c r="C19" s="236"/>
      <c r="E19" s="504"/>
      <c r="F19" s="117"/>
      <c r="G19" s="510"/>
    </row>
    <row r="20" spans="1:7">
      <c r="A20" s="517">
        <v>5</v>
      </c>
      <c r="B20" s="519"/>
      <c r="C20" s="236"/>
      <c r="E20" s="504"/>
      <c r="F20" s="117"/>
      <c r="G20" s="510"/>
    </row>
    <row r="21" spans="1:7">
      <c r="A21" s="517">
        <v>6</v>
      </c>
      <c r="B21" s="519"/>
      <c r="C21" s="236"/>
      <c r="E21" s="504"/>
      <c r="F21" s="117"/>
      <c r="G21" s="510"/>
    </row>
    <row r="22" spans="1:7">
      <c r="A22" s="517">
        <v>7</v>
      </c>
      <c r="B22" s="519"/>
      <c r="C22" s="236"/>
      <c r="E22" s="504"/>
      <c r="F22" s="117"/>
      <c r="G22" s="510"/>
    </row>
    <row r="23" spans="1:7">
      <c r="A23" s="517">
        <v>8</v>
      </c>
      <c r="B23" s="519"/>
      <c r="C23" s="236"/>
      <c r="E23" s="504"/>
      <c r="F23" s="117"/>
      <c r="G23" s="510"/>
    </row>
    <row r="24" spans="1:7">
      <c r="A24" s="517">
        <v>9</v>
      </c>
      <c r="B24" s="519"/>
      <c r="C24" s="236"/>
      <c r="E24" s="504"/>
      <c r="F24" s="117"/>
      <c r="G24" s="510"/>
    </row>
    <row r="25" spans="1:7">
      <c r="A25" s="517">
        <v>10</v>
      </c>
      <c r="B25" s="519"/>
      <c r="C25" s="236"/>
      <c r="E25" s="504"/>
      <c r="F25" s="117"/>
      <c r="G25" s="510"/>
    </row>
    <row r="26" spans="1:7">
      <c r="A26" s="517">
        <v>11</v>
      </c>
      <c r="B26" s="519"/>
      <c r="C26" s="236"/>
      <c r="E26" s="504"/>
      <c r="F26" s="117"/>
      <c r="G26" s="510"/>
    </row>
    <row r="27" spans="1:7">
      <c r="A27" s="517">
        <v>12</v>
      </c>
      <c r="B27" s="519"/>
      <c r="C27" s="236"/>
      <c r="E27" s="504"/>
      <c r="F27" s="117"/>
      <c r="G27" s="510"/>
    </row>
    <row r="28" spans="1:7">
      <c r="A28" s="517">
        <v>13</v>
      </c>
      <c r="B28" s="519"/>
      <c r="C28" s="236"/>
      <c r="E28" s="504"/>
      <c r="F28" s="117"/>
      <c r="G28" s="510"/>
    </row>
    <row r="29" spans="1:7">
      <c r="A29" s="517">
        <v>14</v>
      </c>
      <c r="B29" s="519"/>
      <c r="C29" s="236"/>
      <c r="E29" s="504"/>
      <c r="F29" s="117"/>
      <c r="G29" s="510"/>
    </row>
    <row r="30" spans="1:7">
      <c r="A30" s="517">
        <v>15</v>
      </c>
      <c r="B30" s="519"/>
      <c r="C30" s="236"/>
      <c r="E30" s="504"/>
      <c r="F30" s="117"/>
      <c r="G30" s="510"/>
    </row>
    <row r="31" spans="1:7">
      <c r="A31" s="517">
        <v>16</v>
      </c>
      <c r="B31" s="519"/>
      <c r="C31" s="236"/>
      <c r="E31" s="504"/>
      <c r="F31" s="117"/>
      <c r="G31" s="510"/>
    </row>
    <row r="32" spans="1:7">
      <c r="A32" s="517">
        <v>17</v>
      </c>
      <c r="B32" s="519"/>
      <c r="C32" s="236"/>
      <c r="E32" s="504"/>
      <c r="F32" s="117"/>
      <c r="G32" s="510"/>
    </row>
    <row r="33" spans="1:7">
      <c r="A33" s="517">
        <v>18</v>
      </c>
      <c r="B33" s="519"/>
      <c r="C33" s="236"/>
      <c r="E33" s="504"/>
      <c r="F33" s="117"/>
      <c r="G33" s="510"/>
    </row>
    <row r="34" spans="1:7">
      <c r="A34" s="517">
        <v>19</v>
      </c>
      <c r="B34" s="519"/>
      <c r="C34" s="236"/>
      <c r="E34" s="504"/>
      <c r="F34" s="117"/>
      <c r="G34" s="510"/>
    </row>
    <row r="35" spans="1:7">
      <c r="A35" s="518">
        <v>20</v>
      </c>
      <c r="B35" s="761" t="s">
        <v>2326</v>
      </c>
      <c r="C35" s="1697"/>
      <c r="D35" s="1698"/>
      <c r="E35" s="474">
        <f>SUM(E16:E34)</f>
        <v>0</v>
      </c>
      <c r="F35" s="474">
        <f>SUM(F16:F34)</f>
        <v>0</v>
      </c>
      <c r="G35" s="512">
        <f>SUM(G16:G34)</f>
        <v>0</v>
      </c>
    </row>
    <row r="36" spans="1:7">
      <c r="A36" s="517"/>
      <c r="G36" s="192"/>
    </row>
    <row r="37" spans="1:7" ht="15.75">
      <c r="A37" s="190" t="s">
        <v>3022</v>
      </c>
      <c r="B37" s="6"/>
      <c r="C37" s="8"/>
      <c r="D37" s="8"/>
      <c r="E37" s="8"/>
      <c r="F37" s="8"/>
      <c r="G37" s="191"/>
    </row>
    <row r="38" spans="1:7">
      <c r="A38" s="517"/>
      <c r="G38" s="192"/>
    </row>
    <row r="39" spans="1:7">
      <c r="A39" s="517" t="s">
        <v>3440</v>
      </c>
      <c r="B39" t="s">
        <v>515</v>
      </c>
      <c r="G39" s="192"/>
    </row>
    <row r="40" spans="1:7">
      <c r="A40" s="517" t="s">
        <v>418</v>
      </c>
      <c r="B40" t="s">
        <v>1964</v>
      </c>
      <c r="G40" s="192"/>
    </row>
    <row r="41" spans="1:7">
      <c r="A41" s="517"/>
      <c r="B41" t="s">
        <v>1965</v>
      </c>
      <c r="G41" s="192"/>
    </row>
    <row r="42" spans="1:7">
      <c r="A42" s="517" t="s">
        <v>3619</v>
      </c>
      <c r="B42" t="s">
        <v>1506</v>
      </c>
      <c r="G42" s="192"/>
    </row>
    <row r="43" spans="1:7">
      <c r="A43" s="517"/>
      <c r="B43" t="s">
        <v>786</v>
      </c>
      <c r="G43" s="192"/>
    </row>
    <row r="44" spans="1:7">
      <c r="A44" s="517" t="s">
        <v>1805</v>
      </c>
      <c r="B44" t="s">
        <v>787</v>
      </c>
      <c r="G44" s="192"/>
    </row>
    <row r="45" spans="1:7">
      <c r="A45" s="517"/>
      <c r="B45" t="s">
        <v>3445</v>
      </c>
      <c r="G45" s="192"/>
    </row>
    <row r="46" spans="1:7">
      <c r="A46" s="517" t="s">
        <v>1807</v>
      </c>
      <c r="B46" t="s">
        <v>3446</v>
      </c>
      <c r="G46" s="192"/>
    </row>
    <row r="47" spans="1:7">
      <c r="A47" s="518"/>
      <c r="B47" s="207"/>
      <c r="C47" s="207"/>
      <c r="D47" s="207"/>
      <c r="E47" s="207"/>
      <c r="F47" s="207"/>
      <c r="G47" s="208"/>
    </row>
    <row r="48" spans="1:7">
      <c r="A48" s="517"/>
      <c r="B48" s="236"/>
      <c r="C48" s="524" t="s">
        <v>3447</v>
      </c>
      <c r="D48" s="525" t="s">
        <v>3448</v>
      </c>
      <c r="E48" s="520"/>
      <c r="F48" s="832" t="s">
        <v>3447</v>
      </c>
      <c r="G48" s="192"/>
    </row>
    <row r="49" spans="1:14">
      <c r="A49" s="517"/>
      <c r="B49" s="236"/>
      <c r="C49" s="524" t="s">
        <v>3449</v>
      </c>
      <c r="D49" s="519"/>
      <c r="E49" s="519"/>
      <c r="F49" s="832" t="s">
        <v>3450</v>
      </c>
      <c r="G49" s="603" t="s">
        <v>3451</v>
      </c>
    </row>
    <row r="50" spans="1:14">
      <c r="A50" s="517" t="s">
        <v>2263</v>
      </c>
      <c r="B50" s="832" t="s">
        <v>3452</v>
      </c>
      <c r="C50" s="524" t="s">
        <v>3453</v>
      </c>
      <c r="D50" s="831" t="s">
        <v>3454</v>
      </c>
      <c r="E50" s="831" t="s">
        <v>3455</v>
      </c>
      <c r="F50" s="832" t="s">
        <v>3456</v>
      </c>
      <c r="G50" s="603" t="s">
        <v>1781</v>
      </c>
    </row>
    <row r="51" spans="1:14">
      <c r="A51" s="518" t="s">
        <v>2286</v>
      </c>
      <c r="B51" s="834" t="s">
        <v>3377</v>
      </c>
      <c r="C51" s="762" t="s">
        <v>3378</v>
      </c>
      <c r="D51" s="759" t="s">
        <v>3379</v>
      </c>
      <c r="E51" s="759" t="s">
        <v>3380</v>
      </c>
      <c r="F51" s="834" t="s">
        <v>189</v>
      </c>
      <c r="G51" s="808" t="s">
        <v>190</v>
      </c>
    </row>
    <row r="52" spans="1:14">
      <c r="A52" s="517">
        <v>1</v>
      </c>
      <c r="B52" s="236"/>
      <c r="C52" s="111"/>
      <c r="D52" s="526"/>
      <c r="E52" s="526"/>
      <c r="F52" s="239">
        <f t="shared" ref="F52:F57" si="0">C52-D52+E52</f>
        <v>0</v>
      </c>
      <c r="G52" s="220"/>
      <c r="I52" s="1068"/>
      <c r="J52" s="1068"/>
      <c r="K52" s="1068"/>
      <c r="L52" s="1068"/>
      <c r="M52" s="1068"/>
      <c r="N52" s="1068"/>
    </row>
    <row r="53" spans="1:14">
      <c r="A53" s="517">
        <v>2</v>
      </c>
      <c r="B53" s="832" t="s">
        <v>4218</v>
      </c>
      <c r="C53" s="2416">
        <v>271154</v>
      </c>
      <c r="D53" s="2490">
        <v>80615</v>
      </c>
      <c r="E53" s="2490">
        <f>548081+7265+1082</f>
        <v>556428</v>
      </c>
      <c r="F53" s="504">
        <f>C53-D53+E53</f>
        <v>746967</v>
      </c>
      <c r="G53" s="1871">
        <v>2662</v>
      </c>
      <c r="I53" s="1068"/>
      <c r="J53" s="1068"/>
      <c r="K53" s="1068"/>
      <c r="L53" s="1068"/>
      <c r="M53" s="1068"/>
      <c r="N53" s="1068"/>
    </row>
    <row r="54" spans="1:14">
      <c r="A54" s="517">
        <v>3</v>
      </c>
      <c r="B54" s="1024"/>
      <c r="C54" s="116"/>
      <c r="D54" s="527"/>
      <c r="E54" s="527"/>
      <c r="F54" s="504">
        <f t="shared" si="0"/>
        <v>0</v>
      </c>
      <c r="G54" s="250"/>
      <c r="I54" s="1067"/>
      <c r="J54" s="1068"/>
      <c r="K54" s="1068"/>
      <c r="L54" s="1068"/>
      <c r="M54" s="1067"/>
      <c r="N54" s="1068"/>
    </row>
    <row r="55" spans="1:14">
      <c r="A55" s="517">
        <v>4</v>
      </c>
      <c r="B55" s="236"/>
      <c r="C55" s="116"/>
      <c r="D55" s="527"/>
      <c r="E55" s="527"/>
      <c r="F55" s="504">
        <f t="shared" si="0"/>
        <v>0</v>
      </c>
      <c r="G55" s="250"/>
    </row>
    <row r="56" spans="1:14">
      <c r="A56" s="517">
        <v>5</v>
      </c>
      <c r="B56" s="236"/>
      <c r="C56" s="116"/>
      <c r="D56" s="527"/>
      <c r="E56" s="527" t="s">
        <v>2835</v>
      </c>
      <c r="F56" s="504">
        <f t="shared" si="0"/>
        <v>0</v>
      </c>
      <c r="G56" s="250"/>
    </row>
    <row r="57" spans="1:14">
      <c r="A57" s="517">
        <v>6</v>
      </c>
      <c r="B57" s="236"/>
      <c r="C57" s="116"/>
      <c r="D57" s="527"/>
      <c r="E57" s="527"/>
      <c r="F57" s="504">
        <f t="shared" si="0"/>
        <v>0</v>
      </c>
      <c r="G57" s="250"/>
    </row>
    <row r="58" spans="1:14">
      <c r="A58" s="517">
        <v>7</v>
      </c>
      <c r="B58" s="835" t="s">
        <v>1782</v>
      </c>
      <c r="C58" s="474">
        <f>SUM(C52:C57)</f>
        <v>271154</v>
      </c>
      <c r="D58" s="474">
        <f>SUM(D52:D57)</f>
        <v>80615</v>
      </c>
      <c r="E58" s="474">
        <f>SUM(E52:E57)</f>
        <v>556428</v>
      </c>
      <c r="F58" s="474">
        <f>SUM(F52:F57)</f>
        <v>746967</v>
      </c>
      <c r="G58" s="512">
        <f>SUM(G52:G57)</f>
        <v>2662</v>
      </c>
    </row>
    <row r="59" spans="1:14">
      <c r="A59" s="517">
        <v>8</v>
      </c>
      <c r="B59" s="236"/>
      <c r="C59" s="116"/>
      <c r="D59" s="527"/>
      <c r="E59" s="527"/>
      <c r="F59" s="504">
        <f t="shared" ref="F59:F65" si="1">C59-D59+E59</f>
        <v>0</v>
      </c>
      <c r="G59" s="250"/>
    </row>
    <row r="60" spans="1:14">
      <c r="A60" s="517">
        <v>9</v>
      </c>
      <c r="B60" s="2489"/>
      <c r="C60" s="2416"/>
      <c r="D60" s="2490"/>
      <c r="E60" s="2490"/>
      <c r="F60" s="504">
        <f t="shared" si="1"/>
        <v>0</v>
      </c>
      <c r="G60" s="250"/>
    </row>
    <row r="61" spans="1:14">
      <c r="A61" s="517">
        <v>10</v>
      </c>
      <c r="B61" s="411" t="s">
        <v>3992</v>
      </c>
      <c r="C61" s="2490">
        <v>-93557</v>
      </c>
      <c r="D61" s="2490"/>
      <c r="E61" s="2490">
        <v>93557</v>
      </c>
      <c r="F61" s="504">
        <f t="shared" si="1"/>
        <v>0</v>
      </c>
      <c r="G61" s="250"/>
    </row>
    <row r="62" spans="1:14">
      <c r="A62" s="517">
        <v>11</v>
      </c>
      <c r="B62" s="411" t="s">
        <v>3991</v>
      </c>
      <c r="C62" s="2490">
        <v>75</v>
      </c>
      <c r="D62" s="2490">
        <v>75</v>
      </c>
      <c r="E62" s="2490"/>
      <c r="F62" s="504">
        <f t="shared" si="1"/>
        <v>0</v>
      </c>
      <c r="G62" s="250"/>
    </row>
    <row r="63" spans="1:14">
      <c r="A63" s="517">
        <v>12</v>
      </c>
      <c r="B63" s="411" t="s">
        <v>3993</v>
      </c>
      <c r="C63" s="2490">
        <v>5995726</v>
      </c>
      <c r="D63" s="2490">
        <f>1697788</f>
        <v>1697788</v>
      </c>
      <c r="E63" s="2490"/>
      <c r="F63" s="504">
        <f t="shared" si="1"/>
        <v>4297938</v>
      </c>
      <c r="G63" s="250"/>
      <c r="I63" s="185"/>
    </row>
    <row r="64" spans="1:14">
      <c r="A64" s="517">
        <v>13</v>
      </c>
      <c r="B64" s="411" t="s">
        <v>4095</v>
      </c>
      <c r="C64" s="2490">
        <v>65953</v>
      </c>
      <c r="D64" s="2490">
        <v>65953</v>
      </c>
      <c r="E64" s="2490"/>
      <c r="F64" s="504">
        <f t="shared" si="1"/>
        <v>0</v>
      </c>
      <c r="G64" s="250"/>
    </row>
    <row r="65" spans="1:7">
      <c r="A65" s="517">
        <v>14</v>
      </c>
      <c r="B65" s="236"/>
      <c r="C65" s="116"/>
      <c r="D65" s="527"/>
      <c r="E65" s="527"/>
      <c r="F65" s="504">
        <f t="shared" si="1"/>
        <v>0</v>
      </c>
      <c r="G65" s="250"/>
    </row>
    <row r="66" spans="1:7" ht="15.75" thickBot="1">
      <c r="A66" s="528">
        <v>15</v>
      </c>
      <c r="B66" s="836" t="s">
        <v>1783</v>
      </c>
      <c r="C66" s="480">
        <f>SUM(C59:C65)</f>
        <v>5968197</v>
      </c>
      <c r="D66" s="480">
        <f>SUM(D59:D65)</f>
        <v>1763816</v>
      </c>
      <c r="E66" s="480">
        <f>SUM(E59:E65)</f>
        <v>93557</v>
      </c>
      <c r="F66" s="480">
        <f>SUM(F59:F65)</f>
        <v>4297938</v>
      </c>
      <c r="G66" s="507">
        <f>SUM(G59:G65)</f>
        <v>0</v>
      </c>
    </row>
    <row r="67" spans="1:7">
      <c r="F67" t="s">
        <v>110</v>
      </c>
    </row>
    <row r="68" spans="1:7">
      <c r="A68" s="8" t="s">
        <v>1784</v>
      </c>
      <c r="B68" s="8"/>
      <c r="C68" s="8"/>
      <c r="D68" s="8"/>
      <c r="E68" s="8"/>
      <c r="F68" s="8"/>
      <c r="G68" s="8"/>
    </row>
    <row r="70" spans="1:7">
      <c r="A70" s="30"/>
      <c r="B70" s="30"/>
    </row>
    <row r="71" spans="1:7">
      <c r="A71" s="30"/>
      <c r="B71" s="30"/>
    </row>
    <row r="72" spans="1:7">
      <c r="A72" s="30"/>
      <c r="B72" s="30"/>
    </row>
    <row r="73" spans="1:7">
      <c r="A73" s="30"/>
      <c r="B73" s="30"/>
    </row>
    <row r="74" spans="1:7">
      <c r="A74" s="30"/>
      <c r="B74" s="221"/>
    </row>
    <row r="75" spans="1:7">
      <c r="A75" s="30"/>
    </row>
    <row r="76" spans="1:7">
      <c r="A76" s="30"/>
      <c r="B76" s="185"/>
    </row>
    <row r="77" spans="1:7">
      <c r="A77" s="30"/>
      <c r="B77" s="221"/>
    </row>
    <row r="78" spans="1:7">
      <c r="A78" s="30"/>
      <c r="B78" s="221"/>
    </row>
    <row r="79" spans="1:7">
      <c r="A79" s="30"/>
      <c r="B79" s="221"/>
    </row>
    <row r="80" spans="1:7">
      <c r="A80" s="30"/>
      <c r="B80" s="221"/>
    </row>
    <row r="81" spans="1:2">
      <c r="A81" s="30"/>
      <c r="B81" s="185"/>
    </row>
    <row r="82" spans="1:2">
      <c r="A82" s="30"/>
      <c r="B82" s="221"/>
    </row>
    <row r="83" spans="1:2">
      <c r="A83" s="30"/>
    </row>
    <row r="84" spans="1:2">
      <c r="A84" s="30"/>
      <c r="B84" s="30"/>
    </row>
  </sheetData>
  <customSheetViews>
    <customSheetView guid="{60A1409A-66AA-463E-93B8-ECD35AF44482}" scale="87" colorId="22" fitToPage="1">
      <selection activeCell="J56" sqref="J56"/>
      <pageMargins left="0.4" right="0.4" top="0.3" bottom="0.3" header="0" footer="0"/>
      <printOptions horizontalCentered="1" verticalCentered="1"/>
      <pageSetup scale="74" orientation="portrait" r:id="rId1"/>
      <headerFooter alignWithMargins="0"/>
    </customSheetView>
    <customSheetView guid="{DF531E20-5321-459E-ADC3-AB7A1AE91EEB}" scale="87" colorId="22" showPageBreaks="1" fitToPage="1" printArea="1">
      <selection activeCell="J56" sqref="J56"/>
      <pageMargins left="0.4" right="0.4" top="0.3" bottom="0.3" header="0" footer="0"/>
      <printOptions horizontalCentered="1" verticalCentered="1"/>
      <pageSetup scale="74" orientation="portrait" r:id="rId2"/>
      <headerFooter alignWithMargins="0"/>
    </customSheetView>
    <customSheetView guid="{D9BAA3C6-1D9B-487C-B947-51E67F089DA8}" scale="87" colorId="22" fitToPage="1" topLeftCell="A43">
      <selection activeCell="E64" sqref="E64"/>
      <pageMargins left="0.4" right="0.4" top="0.3" bottom="0.3" header="0" footer="0"/>
      <printOptions horizontalCentered="1" verticalCentered="1"/>
      <pageSetup scale="74" orientation="portrait" r:id="rId3"/>
      <headerFooter alignWithMargins="0"/>
    </customSheetView>
    <customSheetView guid="{FE043F0F-666D-484B-8A7C-7EC2529158CA}" scale="87" colorId="22" showPageBreaks="1" fitToPage="1" printArea="1" topLeftCell="A43">
      <selection activeCell="I59" sqref="I59"/>
      <pageMargins left="0.4" right="0.4" top="0.3" bottom="0.3" header="0" footer="0"/>
      <printOptions horizontalCentered="1" verticalCentered="1"/>
      <pageSetup scale="74" orientation="portrait" r:id="rId4"/>
      <headerFooter alignWithMargins="0"/>
    </customSheetView>
  </customSheetViews>
  <phoneticPr fontId="0" type="noConversion"/>
  <printOptions horizontalCentered="1" verticalCentered="1"/>
  <pageMargins left="0.4" right="0.4" top="0.3" bottom="0.3" header="0" footer="0"/>
  <pageSetup scale="74" orientation="portrait" r:id="rId5"/>
  <headerFooter alignWithMargins="0"/>
  <customProperties>
    <customPr name="_pios_id" r:id="rId6"/>
  </customProperties>
</worksheet>
</file>

<file path=xl/worksheets/sheet38.xml><?xml version="1.0" encoding="utf-8"?>
<worksheet xmlns="http://schemas.openxmlformats.org/spreadsheetml/2006/main" xmlns:r="http://schemas.openxmlformats.org/officeDocument/2006/relationships">
  <sheetPr transitionEvaluation="1" codeName="Sheet37"/>
  <dimension ref="A1:L148"/>
  <sheetViews>
    <sheetView defaultGridColor="0" topLeftCell="A58" colorId="22" zoomScale="87" zoomScaleNormal="87" workbookViewId="0">
      <selection activeCell="J70" sqref="J70"/>
    </sheetView>
  </sheetViews>
  <sheetFormatPr defaultColWidth="9.77734375" defaultRowHeight="15"/>
  <cols>
    <col min="1" max="1" width="4.77734375" customWidth="1"/>
    <col min="2" max="2" width="51.21875" customWidth="1"/>
    <col min="3" max="3" width="18.77734375" customWidth="1"/>
    <col min="4" max="4" width="16.77734375" customWidth="1"/>
    <col min="5" max="5" width="25.5546875" customWidth="1"/>
    <col min="6" max="6" width="16.77734375" customWidth="1"/>
    <col min="7" max="7" width="15.77734375" customWidth="1"/>
    <col min="8" max="8" width="18.77734375" customWidth="1"/>
    <col min="9" max="9" width="14.77734375" customWidth="1"/>
    <col min="10" max="10" width="18.77734375" customWidth="1"/>
    <col min="11" max="11" width="14.77734375" customWidth="1"/>
    <col min="12" max="12" width="4.77734375" customWidth="1"/>
  </cols>
  <sheetData>
    <row r="1" spans="1:12" ht="15.75" thickBot="1">
      <c r="A1" s="430" t="str">
        <f>'Data sheet'!A53</f>
        <v>Annual Report of New York American Water Company, Inc.  (f/k/a Aqua New York of Sea Cliff)                                          Year Ended  December 31, 2013</v>
      </c>
      <c r="F1" s="48" t="str">
        <f>'Data sheet'!A53</f>
        <v>Annual Report of New York American Water Company, Inc.  (f/k/a Aqua New York of Sea Cliff)                                          Year Ended  December 31, 2013</v>
      </c>
    </row>
    <row r="2" spans="1:12">
      <c r="A2" s="104"/>
      <c r="B2" s="105"/>
      <c r="C2" s="105"/>
      <c r="D2" s="105" t="s">
        <v>4254</v>
      </c>
      <c r="E2" s="106"/>
      <c r="F2" s="104"/>
      <c r="G2" s="105"/>
      <c r="H2" s="105"/>
      <c r="I2" s="105"/>
      <c r="J2" s="105" t="s">
        <v>4254</v>
      </c>
      <c r="K2" s="105"/>
      <c r="L2" s="106"/>
    </row>
    <row r="3" spans="1:12" ht="15.75">
      <c r="A3" s="92" t="s">
        <v>3255</v>
      </c>
      <c r="B3" s="90"/>
      <c r="C3" s="90"/>
      <c r="D3" s="90"/>
      <c r="E3" s="2362"/>
      <c r="F3" s="92" t="s">
        <v>3255</v>
      </c>
      <c r="G3" s="90"/>
      <c r="H3" s="90"/>
      <c r="I3" s="90"/>
      <c r="J3" s="90"/>
      <c r="K3" s="90"/>
      <c r="L3" s="107"/>
    </row>
    <row r="4" spans="1:12">
      <c r="A4" s="71"/>
      <c r="B4" s="72"/>
      <c r="C4" s="72"/>
      <c r="D4" s="103"/>
      <c r="E4" s="255"/>
      <c r="F4" s="71"/>
      <c r="G4" s="72"/>
      <c r="H4" s="72"/>
      <c r="I4" s="103"/>
      <c r="J4" s="254"/>
      <c r="K4" s="72"/>
      <c r="L4" s="74"/>
    </row>
    <row r="5" spans="1:12" ht="15.75">
      <c r="A5" s="56"/>
      <c r="B5" s="11"/>
      <c r="C5" s="11"/>
      <c r="D5" s="11"/>
      <c r="E5" s="529"/>
      <c r="F5" s="56"/>
      <c r="G5" s="11"/>
      <c r="H5" s="11"/>
      <c r="I5" s="11"/>
      <c r="J5" s="11"/>
      <c r="K5" s="11"/>
      <c r="L5" s="292"/>
    </row>
    <row r="6" spans="1:12">
      <c r="A6" s="59"/>
      <c r="B6" s="60"/>
      <c r="C6" s="60"/>
      <c r="D6" s="60"/>
      <c r="E6" s="61"/>
      <c r="F6" s="59"/>
      <c r="G6" s="60"/>
      <c r="H6" s="60"/>
      <c r="I6" s="60"/>
      <c r="J6" s="60"/>
      <c r="K6" s="60"/>
      <c r="L6" s="61"/>
    </row>
    <row r="7" spans="1:12">
      <c r="A7" s="59" t="s">
        <v>591</v>
      </c>
      <c r="B7" s="60"/>
      <c r="C7" s="60" t="s">
        <v>592</v>
      </c>
      <c r="D7" s="60"/>
      <c r="E7" s="61"/>
      <c r="F7" s="59" t="s">
        <v>2639</v>
      </c>
      <c r="G7" s="60"/>
      <c r="H7" s="60"/>
      <c r="I7" s="60" t="s">
        <v>318</v>
      </c>
      <c r="J7" s="60"/>
      <c r="K7" s="60"/>
      <c r="L7" s="61"/>
    </row>
    <row r="8" spans="1:12">
      <c r="A8" s="59" t="s">
        <v>319</v>
      </c>
      <c r="B8" s="60"/>
      <c r="C8" s="60" t="s">
        <v>320</v>
      </c>
      <c r="D8" s="60"/>
      <c r="E8" s="61"/>
      <c r="F8" s="59" t="s">
        <v>1704</v>
      </c>
      <c r="G8" s="60"/>
      <c r="H8" s="60"/>
      <c r="I8" s="60" t="s">
        <v>1705</v>
      </c>
      <c r="J8" s="60"/>
      <c r="K8" s="60"/>
      <c r="L8" s="61"/>
    </row>
    <row r="9" spans="1:12">
      <c r="A9" s="59" t="s">
        <v>1706</v>
      </c>
      <c r="B9" s="60"/>
      <c r="C9" s="60" t="s">
        <v>1707</v>
      </c>
      <c r="D9" s="60"/>
      <c r="E9" s="61"/>
      <c r="F9" s="59" t="s">
        <v>1708</v>
      </c>
      <c r="G9" s="60"/>
      <c r="H9" s="60"/>
      <c r="I9" s="60" t="s">
        <v>2545</v>
      </c>
      <c r="J9" s="60"/>
      <c r="K9" s="60"/>
      <c r="L9" s="61"/>
    </row>
    <row r="10" spans="1:12">
      <c r="A10" s="59" t="s">
        <v>2546</v>
      </c>
      <c r="B10" s="60"/>
      <c r="C10" s="60" t="s">
        <v>2179</v>
      </c>
      <c r="D10" s="60"/>
      <c r="E10" s="61"/>
      <c r="F10" s="59" t="s">
        <v>2180</v>
      </c>
      <c r="G10" s="60"/>
      <c r="H10" s="60"/>
      <c r="I10" s="60" t="s">
        <v>345</v>
      </c>
      <c r="J10" s="60"/>
      <c r="K10" s="60"/>
      <c r="L10" s="61"/>
    </row>
    <row r="11" spans="1:12">
      <c r="A11" s="59" t="s">
        <v>3120</v>
      </c>
      <c r="B11" s="60"/>
      <c r="C11" s="60" t="s">
        <v>3121</v>
      </c>
      <c r="D11" s="60"/>
      <c r="E11" s="61"/>
      <c r="F11" s="59" t="s">
        <v>729</v>
      </c>
      <c r="G11" s="60"/>
      <c r="H11" s="60"/>
      <c r="I11" s="60" t="s">
        <v>730</v>
      </c>
      <c r="J11" s="60"/>
      <c r="K11" s="60"/>
      <c r="L11" s="61"/>
    </row>
    <row r="12" spans="1:12">
      <c r="A12" s="59" t="s">
        <v>731</v>
      </c>
      <c r="B12" s="60"/>
      <c r="C12" s="60" t="s">
        <v>732</v>
      </c>
      <c r="D12" s="60"/>
      <c r="E12" s="61"/>
      <c r="F12" s="59" t="s">
        <v>733</v>
      </c>
      <c r="G12" s="60"/>
      <c r="H12" s="60"/>
      <c r="I12" s="60" t="s">
        <v>734</v>
      </c>
      <c r="J12" s="60"/>
      <c r="K12" s="60"/>
      <c r="L12" s="61"/>
    </row>
    <row r="13" spans="1:12">
      <c r="A13" s="59" t="s">
        <v>735</v>
      </c>
      <c r="B13" s="60"/>
      <c r="C13" s="60" t="s">
        <v>201</v>
      </c>
      <c r="D13" s="60"/>
      <c r="E13" s="61"/>
      <c r="F13" s="59" t="s">
        <v>2201</v>
      </c>
      <c r="G13" s="60"/>
      <c r="H13" s="60"/>
      <c r="I13" s="60" t="s">
        <v>2202</v>
      </c>
      <c r="J13" s="60"/>
      <c r="K13" s="60"/>
      <c r="L13" s="61"/>
    </row>
    <row r="14" spans="1:12">
      <c r="A14" s="59" t="s">
        <v>897</v>
      </c>
      <c r="B14" s="60"/>
      <c r="C14" s="60" t="s">
        <v>3109</v>
      </c>
      <c r="D14" s="60"/>
      <c r="E14" s="61"/>
      <c r="F14" s="59" t="s">
        <v>3110</v>
      </c>
      <c r="G14" s="60"/>
      <c r="H14" s="60"/>
      <c r="I14" s="60" t="s">
        <v>3111</v>
      </c>
      <c r="J14" s="60"/>
      <c r="K14" s="60"/>
      <c r="L14" s="61"/>
    </row>
    <row r="15" spans="1:12">
      <c r="A15" s="59" t="s">
        <v>3112</v>
      </c>
      <c r="B15" s="60"/>
      <c r="C15" s="60" t="s">
        <v>3113</v>
      </c>
      <c r="D15" s="60"/>
      <c r="E15" s="61"/>
      <c r="F15" s="59" t="s">
        <v>3114</v>
      </c>
      <c r="G15" s="60"/>
      <c r="H15" s="60"/>
      <c r="I15" s="60" t="s">
        <v>3100</v>
      </c>
      <c r="J15" s="60"/>
      <c r="K15" s="60"/>
      <c r="L15" s="61"/>
    </row>
    <row r="16" spans="1:12">
      <c r="A16" s="59" t="s">
        <v>3101</v>
      </c>
      <c r="B16" s="60"/>
      <c r="C16" s="60" t="s">
        <v>3102</v>
      </c>
      <c r="D16" s="60"/>
      <c r="E16" s="61"/>
      <c r="F16" s="59" t="s">
        <v>3103</v>
      </c>
      <c r="G16" s="60"/>
      <c r="H16" s="60"/>
      <c r="I16" s="60" t="s">
        <v>3104</v>
      </c>
      <c r="J16" s="60"/>
      <c r="K16" s="60"/>
      <c r="L16" s="61"/>
    </row>
    <row r="17" spans="1:12">
      <c r="A17" s="59" t="s">
        <v>3105</v>
      </c>
      <c r="B17" s="60"/>
      <c r="C17" s="60" t="s">
        <v>3106</v>
      </c>
      <c r="D17" s="60"/>
      <c r="E17" s="61"/>
      <c r="F17" s="59" t="s">
        <v>922</v>
      </c>
      <c r="G17" s="60"/>
      <c r="H17" s="60"/>
      <c r="I17" s="60" t="s">
        <v>923</v>
      </c>
      <c r="J17" s="60"/>
      <c r="K17" s="60"/>
      <c r="L17" s="61"/>
    </row>
    <row r="18" spans="1:12">
      <c r="A18" s="59" t="s">
        <v>924</v>
      </c>
      <c r="B18" s="60"/>
      <c r="C18" s="60" t="s">
        <v>925</v>
      </c>
      <c r="D18" s="60"/>
      <c r="E18" s="61"/>
      <c r="F18" s="59" t="s">
        <v>926</v>
      </c>
      <c r="G18" s="60"/>
      <c r="H18" s="60"/>
      <c r="I18" s="60" t="s">
        <v>1868</v>
      </c>
      <c r="J18" s="60"/>
      <c r="K18" s="60"/>
      <c r="L18" s="61"/>
    </row>
    <row r="19" spans="1:12">
      <c r="A19" s="59" t="s">
        <v>1869</v>
      </c>
      <c r="B19" s="60"/>
      <c r="C19" s="60" t="s">
        <v>1713</v>
      </c>
      <c r="D19" s="60"/>
      <c r="E19" s="61"/>
      <c r="F19" s="59" t="s">
        <v>1714</v>
      </c>
      <c r="G19" s="60"/>
      <c r="H19" s="60"/>
      <c r="I19" s="60" t="s">
        <v>1403</v>
      </c>
      <c r="J19" s="60"/>
      <c r="K19" s="60"/>
      <c r="L19" s="61"/>
    </row>
    <row r="20" spans="1:12">
      <c r="A20" s="59" t="s">
        <v>3783</v>
      </c>
      <c r="B20" s="60"/>
      <c r="C20" s="60" t="s">
        <v>3784</v>
      </c>
      <c r="D20" s="60"/>
      <c r="E20" s="61"/>
      <c r="F20" s="59" t="s">
        <v>2034</v>
      </c>
      <c r="G20" s="60"/>
      <c r="H20" s="60"/>
      <c r="I20" s="60" t="s">
        <v>230</v>
      </c>
      <c r="J20" s="60"/>
      <c r="K20" s="60"/>
      <c r="L20" s="61"/>
    </row>
    <row r="21" spans="1:12">
      <c r="A21" s="59" t="s">
        <v>231</v>
      </c>
      <c r="B21" s="60"/>
      <c r="C21" s="60" t="s">
        <v>2105</v>
      </c>
      <c r="D21" s="60"/>
      <c r="E21" s="61"/>
      <c r="F21" s="59"/>
      <c r="G21" s="60"/>
      <c r="H21" s="60"/>
      <c r="I21" s="60"/>
      <c r="J21" s="60"/>
      <c r="K21" s="60"/>
      <c r="L21" s="61"/>
    </row>
    <row r="22" spans="1:12">
      <c r="A22" s="59" t="s">
        <v>2106</v>
      </c>
      <c r="B22" s="60"/>
      <c r="C22" s="60" t="s">
        <v>2107</v>
      </c>
      <c r="D22" s="60"/>
      <c r="E22" s="61"/>
      <c r="F22" s="59"/>
      <c r="G22" s="60"/>
      <c r="H22" s="60"/>
      <c r="I22" s="60"/>
      <c r="J22" s="60"/>
      <c r="K22" s="60"/>
      <c r="L22" s="61"/>
    </row>
    <row r="23" spans="1:12">
      <c r="A23" s="59"/>
      <c r="B23" s="60"/>
      <c r="C23" s="60"/>
      <c r="D23" s="60"/>
      <c r="E23" s="61"/>
      <c r="F23" s="59"/>
      <c r="G23" s="60"/>
      <c r="H23" s="60"/>
      <c r="I23" s="60"/>
      <c r="J23" s="60"/>
      <c r="K23" s="60"/>
      <c r="L23" s="61"/>
    </row>
    <row r="24" spans="1:12">
      <c r="A24" s="530" t="s">
        <v>2835</v>
      </c>
      <c r="B24" s="64" t="s">
        <v>2835</v>
      </c>
      <c r="C24" s="65"/>
      <c r="D24" s="531"/>
      <c r="E24" s="383"/>
      <c r="F24" s="530" t="s">
        <v>2835</v>
      </c>
      <c r="G24" s="65"/>
      <c r="H24" s="392" t="s">
        <v>2108</v>
      </c>
      <c r="I24" s="532"/>
      <c r="J24" s="837" t="s">
        <v>1197</v>
      </c>
      <c r="K24" s="65"/>
      <c r="L24" s="115"/>
    </row>
    <row r="25" spans="1:12">
      <c r="A25" s="372" t="s">
        <v>2835</v>
      </c>
      <c r="B25" s="60" t="s">
        <v>2109</v>
      </c>
      <c r="C25" s="69"/>
      <c r="D25" s="373" t="s">
        <v>2110</v>
      </c>
      <c r="E25" s="110" t="s">
        <v>2111</v>
      </c>
      <c r="F25" s="356" t="s">
        <v>2112</v>
      </c>
      <c r="G25" s="373" t="s">
        <v>555</v>
      </c>
      <c r="H25" s="69"/>
      <c r="I25" s="65"/>
      <c r="J25" s="373" t="s">
        <v>2113</v>
      </c>
      <c r="K25" s="373" t="s">
        <v>2114</v>
      </c>
      <c r="L25" s="110"/>
    </row>
    <row r="26" spans="1:12">
      <c r="A26" s="356" t="s">
        <v>2263</v>
      </c>
      <c r="B26" s="60" t="s">
        <v>2115</v>
      </c>
      <c r="C26" s="69"/>
      <c r="D26" s="373" t="s">
        <v>2116</v>
      </c>
      <c r="E26" s="110" t="s">
        <v>2117</v>
      </c>
      <c r="F26" s="356" t="s">
        <v>2118</v>
      </c>
      <c r="G26" s="373" t="s">
        <v>561</v>
      </c>
      <c r="H26" s="373" t="s">
        <v>2119</v>
      </c>
      <c r="I26" s="373" t="s">
        <v>2120</v>
      </c>
      <c r="J26" s="373" t="s">
        <v>2121</v>
      </c>
      <c r="K26" s="373" t="s">
        <v>863</v>
      </c>
      <c r="L26" s="337" t="s">
        <v>2263</v>
      </c>
    </row>
    <row r="27" spans="1:12">
      <c r="A27" s="356" t="s">
        <v>2286</v>
      </c>
      <c r="B27" s="60"/>
      <c r="C27" s="69"/>
      <c r="D27" s="373" t="s">
        <v>2122</v>
      </c>
      <c r="E27" s="110" t="s">
        <v>2123</v>
      </c>
      <c r="F27" s="372"/>
      <c r="G27" s="69"/>
      <c r="H27" s="69"/>
      <c r="I27" s="69"/>
      <c r="J27" s="373" t="s">
        <v>2124</v>
      </c>
      <c r="K27" s="69"/>
      <c r="L27" s="337" t="s">
        <v>2286</v>
      </c>
    </row>
    <row r="28" spans="1:12">
      <c r="A28" s="372"/>
      <c r="B28" s="60"/>
      <c r="C28" s="69"/>
      <c r="D28" s="69"/>
      <c r="E28" s="110"/>
      <c r="F28" s="372"/>
      <c r="G28" s="69"/>
      <c r="H28" s="69"/>
      <c r="I28" s="69"/>
      <c r="J28" s="373" t="s">
        <v>385</v>
      </c>
      <c r="K28" s="69"/>
      <c r="L28" s="110"/>
    </row>
    <row r="29" spans="1:12">
      <c r="A29" s="372"/>
      <c r="B29" s="60"/>
      <c r="C29" s="69"/>
      <c r="D29" s="69"/>
      <c r="E29" s="110"/>
      <c r="F29" s="372"/>
      <c r="G29" s="69"/>
      <c r="H29" s="69"/>
      <c r="I29" s="69"/>
      <c r="J29" s="373" t="s">
        <v>386</v>
      </c>
      <c r="K29" s="69"/>
      <c r="L29" s="110"/>
    </row>
    <row r="30" spans="1:12">
      <c r="A30" s="372"/>
      <c r="B30" s="68" t="s">
        <v>387</v>
      </c>
      <c r="C30" s="73"/>
      <c r="D30" s="68" t="s">
        <v>3378</v>
      </c>
      <c r="E30" s="337" t="s">
        <v>3379</v>
      </c>
      <c r="F30" s="356" t="s">
        <v>3380</v>
      </c>
      <c r="G30" s="68" t="s">
        <v>189</v>
      </c>
      <c r="H30" s="82" t="s">
        <v>190</v>
      </c>
      <c r="I30" s="68" t="s">
        <v>191</v>
      </c>
      <c r="J30" s="82" t="s">
        <v>192</v>
      </c>
      <c r="K30" s="68" t="s">
        <v>193</v>
      </c>
      <c r="L30" s="125"/>
    </row>
    <row r="31" spans="1:12">
      <c r="A31" s="396" t="s">
        <v>3682</v>
      </c>
      <c r="B31" s="533" t="s">
        <v>388</v>
      </c>
      <c r="C31" s="531"/>
      <c r="D31" s="65"/>
      <c r="E31" s="67"/>
      <c r="F31" s="530"/>
      <c r="G31" s="65"/>
      <c r="H31" s="65"/>
      <c r="I31" s="65"/>
      <c r="J31" s="64"/>
      <c r="K31" s="66"/>
      <c r="L31" s="515" t="s">
        <v>3682</v>
      </c>
    </row>
    <row r="32" spans="1:12">
      <c r="A32" s="356" t="s">
        <v>3683</v>
      </c>
      <c r="B32" s="60"/>
      <c r="C32" s="534"/>
      <c r="D32" s="535"/>
      <c r="E32" s="368"/>
      <c r="F32" s="372"/>
      <c r="G32" s="69"/>
      <c r="H32" s="69"/>
      <c r="I32" s="535"/>
      <c r="J32" s="535"/>
      <c r="K32" s="483"/>
      <c r="L32" s="337" t="s">
        <v>3683</v>
      </c>
    </row>
    <row r="33" spans="1:12">
      <c r="A33" s="356" t="s">
        <v>3684</v>
      </c>
      <c r="B33" s="60" t="s">
        <v>4246</v>
      </c>
      <c r="C33" s="534"/>
      <c r="D33" s="2728" t="s">
        <v>3573</v>
      </c>
      <c r="E33" s="2729" t="s">
        <v>3573</v>
      </c>
      <c r="F33" s="2726">
        <v>41598</v>
      </c>
      <c r="G33" s="2727">
        <v>45352</v>
      </c>
      <c r="H33" s="69"/>
      <c r="I33" s="69"/>
      <c r="J33" s="500">
        <v>149127</v>
      </c>
      <c r="K33" s="439">
        <v>2908</v>
      </c>
      <c r="L33" s="337" t="s">
        <v>3684</v>
      </c>
    </row>
    <row r="34" spans="1:12">
      <c r="A34" s="356" t="s">
        <v>3685</v>
      </c>
      <c r="B34" s="60" t="s">
        <v>4247</v>
      </c>
      <c r="C34" s="534"/>
      <c r="D34" s="500"/>
      <c r="E34" s="366"/>
      <c r="F34" s="372"/>
      <c r="G34" s="69"/>
      <c r="H34" s="69"/>
      <c r="I34" s="69"/>
      <c r="J34" s="500"/>
      <c r="K34" s="439"/>
      <c r="L34" s="337" t="s">
        <v>3685</v>
      </c>
    </row>
    <row r="35" spans="1:12">
      <c r="A35" s="356" t="s">
        <v>3686</v>
      </c>
      <c r="B35" s="60"/>
      <c r="C35" s="534"/>
      <c r="D35" s="500"/>
      <c r="E35" s="366"/>
      <c r="F35" s="372"/>
      <c r="G35" s="69"/>
      <c r="H35" s="69"/>
      <c r="I35" s="500"/>
      <c r="J35" s="500"/>
      <c r="K35" s="439"/>
      <c r="L35" s="337" t="s">
        <v>3686</v>
      </c>
    </row>
    <row r="36" spans="1:12">
      <c r="A36" s="356" t="s">
        <v>3687</v>
      </c>
      <c r="B36" s="60"/>
      <c r="C36" s="534"/>
      <c r="D36" s="500"/>
      <c r="E36" s="366"/>
      <c r="F36" s="372"/>
      <c r="G36" s="69"/>
      <c r="H36" s="69"/>
      <c r="I36" s="69"/>
      <c r="J36" s="500"/>
      <c r="K36" s="439"/>
      <c r="L36" s="337" t="s">
        <v>3687</v>
      </c>
    </row>
    <row r="37" spans="1:12">
      <c r="A37" s="356" t="s">
        <v>3688</v>
      </c>
      <c r="B37" s="60" t="s">
        <v>4249</v>
      </c>
      <c r="C37" s="534"/>
      <c r="D37" s="500"/>
      <c r="E37" s="366"/>
      <c r="F37" s="372"/>
      <c r="G37" s="69"/>
      <c r="H37" s="69"/>
      <c r="I37" s="69"/>
      <c r="J37" s="500"/>
      <c r="K37" s="439"/>
      <c r="L37" s="337" t="s">
        <v>3688</v>
      </c>
    </row>
    <row r="38" spans="1:12">
      <c r="A38" s="356" t="s">
        <v>3689</v>
      </c>
      <c r="B38" s="60" t="s">
        <v>4250</v>
      </c>
      <c r="C38" s="534"/>
      <c r="D38" s="500"/>
      <c r="E38" s="366"/>
      <c r="F38" s="372"/>
      <c r="G38" s="69"/>
      <c r="H38" s="69"/>
      <c r="I38" s="69"/>
      <c r="J38" s="500"/>
      <c r="K38" s="439"/>
      <c r="L38" s="337" t="s">
        <v>3689</v>
      </c>
    </row>
    <row r="39" spans="1:12">
      <c r="A39" s="356" t="s">
        <v>3690</v>
      </c>
      <c r="B39" s="60"/>
      <c r="C39" s="534"/>
      <c r="D39" s="500"/>
      <c r="E39" s="366"/>
      <c r="F39" s="372"/>
      <c r="G39" s="69"/>
      <c r="H39" s="69"/>
      <c r="I39" s="69"/>
      <c r="J39" s="500"/>
      <c r="K39" s="439"/>
      <c r="L39" s="337" t="s">
        <v>3690</v>
      </c>
    </row>
    <row r="40" spans="1:12">
      <c r="A40" s="356" t="s">
        <v>3691</v>
      </c>
      <c r="B40" s="60"/>
      <c r="C40" s="534"/>
      <c r="D40" s="500"/>
      <c r="E40" s="366"/>
      <c r="F40" s="372"/>
      <c r="G40" s="69"/>
      <c r="H40" s="69"/>
      <c r="I40" s="69"/>
      <c r="J40" s="500"/>
      <c r="K40" s="439"/>
      <c r="L40" s="337" t="s">
        <v>3691</v>
      </c>
    </row>
    <row r="41" spans="1:12">
      <c r="A41" s="356" t="s">
        <v>3692</v>
      </c>
      <c r="B41" s="60"/>
      <c r="C41" s="534"/>
      <c r="D41" s="500"/>
      <c r="E41" s="366"/>
      <c r="F41" s="372"/>
      <c r="G41" s="69"/>
      <c r="H41" s="69"/>
      <c r="I41" s="69"/>
      <c r="J41" s="500"/>
      <c r="K41" s="439"/>
      <c r="L41" s="337" t="s">
        <v>3692</v>
      </c>
    </row>
    <row r="42" spans="1:12">
      <c r="A42" s="356" t="s">
        <v>3693</v>
      </c>
      <c r="B42" s="60"/>
      <c r="C42" s="534"/>
      <c r="D42" s="500"/>
      <c r="E42" s="366"/>
      <c r="F42" s="372"/>
      <c r="G42" s="69"/>
      <c r="H42" s="69"/>
      <c r="I42" s="69"/>
      <c r="J42" s="500"/>
      <c r="K42" s="439"/>
      <c r="L42" s="337" t="s">
        <v>3693</v>
      </c>
    </row>
    <row r="43" spans="1:12">
      <c r="A43" s="356" t="s">
        <v>3694</v>
      </c>
      <c r="B43" s="60"/>
      <c r="C43" s="534"/>
      <c r="D43" s="500"/>
      <c r="E43" s="366"/>
      <c r="F43" s="372"/>
      <c r="G43" s="69"/>
      <c r="H43" s="69"/>
      <c r="I43" s="69"/>
      <c r="J43" s="500"/>
      <c r="K43" s="439"/>
      <c r="L43" s="337" t="s">
        <v>3694</v>
      </c>
    </row>
    <row r="44" spans="1:12">
      <c r="A44" s="356" t="s">
        <v>3695</v>
      </c>
      <c r="B44" s="60"/>
      <c r="C44" s="534"/>
      <c r="D44" s="500"/>
      <c r="E44" s="366"/>
      <c r="F44" s="372"/>
      <c r="G44" s="69"/>
      <c r="H44" s="69"/>
      <c r="I44" s="69"/>
      <c r="J44" s="500"/>
      <c r="K44" s="439"/>
      <c r="L44" s="337" t="s">
        <v>3695</v>
      </c>
    </row>
    <row r="45" spans="1:12">
      <c r="A45" s="356" t="s">
        <v>3696</v>
      </c>
      <c r="B45" s="60"/>
      <c r="C45" s="534"/>
      <c r="D45" s="500"/>
      <c r="E45" s="366"/>
      <c r="F45" s="372"/>
      <c r="G45" s="69"/>
      <c r="H45" s="69"/>
      <c r="I45" s="69"/>
      <c r="J45" s="500"/>
      <c r="K45" s="439"/>
      <c r="L45" s="337" t="s">
        <v>3696</v>
      </c>
    </row>
    <row r="46" spans="1:12">
      <c r="A46" s="356" t="s">
        <v>3697</v>
      </c>
      <c r="B46" s="60"/>
      <c r="C46" s="534"/>
      <c r="D46" s="500"/>
      <c r="E46" s="366"/>
      <c r="F46" s="372"/>
      <c r="G46" s="69"/>
      <c r="H46" s="69"/>
      <c r="I46" s="69"/>
      <c r="J46" s="500"/>
      <c r="K46" s="439"/>
      <c r="L46" s="337" t="s">
        <v>3697</v>
      </c>
    </row>
    <row r="47" spans="1:12">
      <c r="A47" s="356" t="s">
        <v>3698</v>
      </c>
      <c r="B47" s="60"/>
      <c r="C47" s="534"/>
      <c r="D47" s="500"/>
      <c r="E47" s="366"/>
      <c r="F47" s="372"/>
      <c r="G47" s="69"/>
      <c r="H47" s="69"/>
      <c r="I47" s="69"/>
      <c r="J47" s="500"/>
      <c r="K47" s="439"/>
      <c r="L47" s="337" t="s">
        <v>3698</v>
      </c>
    </row>
    <row r="48" spans="1:12">
      <c r="A48" s="356" t="s">
        <v>3699</v>
      </c>
      <c r="B48" s="60"/>
      <c r="C48" s="534"/>
      <c r="D48" s="500"/>
      <c r="E48" s="366"/>
      <c r="F48" s="372"/>
      <c r="G48" s="69"/>
      <c r="H48" s="69"/>
      <c r="I48" s="69"/>
      <c r="J48" s="500"/>
      <c r="K48" s="439"/>
      <c r="L48" s="337" t="s">
        <v>3699</v>
      </c>
    </row>
    <row r="49" spans="1:12">
      <c r="A49" s="356" t="s">
        <v>3700</v>
      </c>
      <c r="B49" s="60"/>
      <c r="C49" s="534"/>
      <c r="D49" s="500"/>
      <c r="E49" s="366"/>
      <c r="F49" s="372"/>
      <c r="G49" s="69"/>
      <c r="H49" s="69"/>
      <c r="I49" s="69"/>
      <c r="J49" s="500"/>
      <c r="K49" s="439"/>
      <c r="L49" s="337" t="s">
        <v>3700</v>
      </c>
    </row>
    <row r="50" spans="1:12">
      <c r="A50" s="356" t="s">
        <v>3701</v>
      </c>
      <c r="B50" s="68" t="s">
        <v>3526</v>
      </c>
      <c r="C50" s="534"/>
      <c r="D50" s="345">
        <f>SUM(D32:D49)</f>
        <v>0</v>
      </c>
      <c r="E50" s="344">
        <f>SUM(E32:E49)</f>
        <v>0</v>
      </c>
      <c r="F50" s="372"/>
      <c r="G50" s="69"/>
      <c r="H50" s="69"/>
      <c r="I50" s="69"/>
      <c r="J50" s="345">
        <f>SUM(J32:J49)</f>
        <v>149127</v>
      </c>
      <c r="K50" s="345">
        <f>SUM(K32:K49)</f>
        <v>2908</v>
      </c>
      <c r="L50" s="337" t="s">
        <v>3701</v>
      </c>
    </row>
    <row r="51" spans="1:12">
      <c r="A51" s="356" t="s">
        <v>3702</v>
      </c>
      <c r="B51" s="60"/>
      <c r="C51" s="534"/>
      <c r="D51" s="69"/>
      <c r="E51" s="61"/>
      <c r="F51" s="372"/>
      <c r="G51" s="69"/>
      <c r="H51" s="69"/>
      <c r="I51" s="69"/>
      <c r="J51" s="69"/>
      <c r="K51" s="70"/>
      <c r="L51" s="337" t="s">
        <v>3702</v>
      </c>
    </row>
    <row r="52" spans="1:12">
      <c r="A52" s="356" t="s">
        <v>3703</v>
      </c>
      <c r="B52" s="374" t="s">
        <v>389</v>
      </c>
      <c r="C52" s="534"/>
      <c r="D52" s="69"/>
      <c r="E52" s="61"/>
      <c r="F52" s="372"/>
      <c r="G52" s="69"/>
      <c r="H52" s="69"/>
      <c r="I52" s="69"/>
      <c r="J52" s="69"/>
      <c r="K52" s="70"/>
      <c r="L52" s="337" t="s">
        <v>3703</v>
      </c>
    </row>
    <row r="53" spans="1:12">
      <c r="A53" s="356" t="s">
        <v>3704</v>
      </c>
      <c r="B53" s="60"/>
      <c r="C53" s="534"/>
      <c r="D53" s="535"/>
      <c r="E53" s="368"/>
      <c r="F53" s="372"/>
      <c r="G53" s="69"/>
      <c r="H53" s="69"/>
      <c r="I53" s="69"/>
      <c r="J53" s="535"/>
      <c r="K53" s="483"/>
      <c r="L53" s="337" t="s">
        <v>3704</v>
      </c>
    </row>
    <row r="54" spans="1:12">
      <c r="A54" s="356" t="s">
        <v>3705</v>
      </c>
      <c r="B54" s="1019" t="s">
        <v>772</v>
      </c>
      <c r="C54" s="534"/>
      <c r="D54" s="500"/>
      <c r="E54" s="366"/>
      <c r="F54" s="372"/>
      <c r="G54" s="69"/>
      <c r="H54" s="69"/>
      <c r="I54" s="69"/>
      <c r="J54" s="500"/>
      <c r="K54" s="439"/>
      <c r="L54" s="337" t="s">
        <v>3705</v>
      </c>
    </row>
    <row r="55" spans="1:12">
      <c r="A55" s="356" t="s">
        <v>3706</v>
      </c>
      <c r="B55" s="60"/>
      <c r="C55" s="534"/>
      <c r="D55" s="500"/>
      <c r="E55" s="366"/>
      <c r="F55" s="372"/>
      <c r="G55" s="69"/>
      <c r="H55" s="69"/>
      <c r="I55" s="69"/>
      <c r="J55" s="500"/>
      <c r="K55" s="439"/>
      <c r="L55" s="337" t="s">
        <v>3706</v>
      </c>
    </row>
    <row r="56" spans="1:12">
      <c r="A56" s="356" t="s">
        <v>2855</v>
      </c>
      <c r="B56" s="60"/>
      <c r="C56" s="534"/>
      <c r="D56" s="500"/>
      <c r="E56" s="366"/>
      <c r="F56" s="372"/>
      <c r="G56" s="69"/>
      <c r="H56" s="69"/>
      <c r="I56" s="69"/>
      <c r="J56" s="500"/>
      <c r="K56" s="439"/>
      <c r="L56" s="337" t="s">
        <v>2855</v>
      </c>
    </row>
    <row r="57" spans="1:12">
      <c r="A57" s="356" t="s">
        <v>2856</v>
      </c>
      <c r="B57" s="60"/>
      <c r="C57" s="534"/>
      <c r="D57" s="500"/>
      <c r="E57" s="366"/>
      <c r="F57" s="372"/>
      <c r="G57" s="69"/>
      <c r="H57" s="69"/>
      <c r="I57" s="69"/>
      <c r="J57" s="500"/>
      <c r="K57" s="439"/>
      <c r="L57" s="337" t="s">
        <v>2856</v>
      </c>
    </row>
    <row r="58" spans="1:12">
      <c r="A58" s="356" t="s">
        <v>2857</v>
      </c>
      <c r="B58" s="68" t="s">
        <v>3526</v>
      </c>
      <c r="C58" s="534"/>
      <c r="D58" s="345">
        <f>SUM(D53:D57)</f>
        <v>0</v>
      </c>
      <c r="E58" s="344">
        <f>SUM(E53:E57)</f>
        <v>0</v>
      </c>
      <c r="F58" s="372"/>
      <c r="G58" s="69"/>
      <c r="H58" s="69"/>
      <c r="I58" s="69"/>
      <c r="J58" s="345">
        <f>SUM(J53:J57)</f>
        <v>0</v>
      </c>
      <c r="K58" s="345">
        <f>SUM(K53:K57)</f>
        <v>0</v>
      </c>
      <c r="L58" s="337" t="s">
        <v>2857</v>
      </c>
    </row>
    <row r="59" spans="1:12">
      <c r="A59" s="356" t="s">
        <v>2858</v>
      </c>
      <c r="B59" s="60"/>
      <c r="C59" s="534"/>
      <c r="D59" s="69"/>
      <c r="E59" s="61"/>
      <c r="F59" s="372"/>
      <c r="G59" s="69"/>
      <c r="H59" s="69"/>
      <c r="I59" s="69"/>
      <c r="J59" s="69"/>
      <c r="K59" s="70"/>
      <c r="L59" s="337" t="s">
        <v>2858</v>
      </c>
    </row>
    <row r="60" spans="1:12">
      <c r="A60" s="356" t="s">
        <v>2859</v>
      </c>
      <c r="B60" s="374" t="s">
        <v>1357</v>
      </c>
      <c r="C60" s="534"/>
      <c r="D60" s="69"/>
      <c r="E60" s="61"/>
      <c r="F60" s="372"/>
      <c r="G60" s="69"/>
      <c r="H60" s="69"/>
      <c r="I60" s="69"/>
      <c r="J60" s="69"/>
      <c r="K60" s="70"/>
      <c r="L60" s="337" t="s">
        <v>2859</v>
      </c>
    </row>
    <row r="61" spans="1:12">
      <c r="A61" s="356" t="s">
        <v>2860</v>
      </c>
      <c r="B61" s="60" t="s">
        <v>1358</v>
      </c>
      <c r="C61" s="1642" t="s">
        <v>772</v>
      </c>
      <c r="D61" s="500">
        <f>D84</f>
        <v>0</v>
      </c>
      <c r="E61" s="366">
        <f>E84</f>
        <v>0</v>
      </c>
      <c r="F61" s="372"/>
      <c r="G61" s="69"/>
      <c r="H61" s="69"/>
      <c r="I61" s="69"/>
      <c r="J61" s="500">
        <f>J84</f>
        <v>409205</v>
      </c>
      <c r="K61" s="439">
        <f>K84</f>
        <v>18127.791406500561</v>
      </c>
      <c r="L61" s="337" t="s">
        <v>2860</v>
      </c>
    </row>
    <row r="62" spans="1:12">
      <c r="A62" s="356" t="s">
        <v>2861</v>
      </c>
      <c r="B62" s="60" t="s">
        <v>1359</v>
      </c>
      <c r="C62" s="1643"/>
      <c r="D62" s="500">
        <f>D121</f>
        <v>0</v>
      </c>
      <c r="E62" s="366">
        <v>0</v>
      </c>
      <c r="F62" s="372"/>
      <c r="G62" s="69"/>
      <c r="H62" s="69"/>
      <c r="I62" s="69"/>
      <c r="J62" s="500">
        <f>J121</f>
        <v>0</v>
      </c>
      <c r="K62" s="500">
        <f>K121</f>
        <v>0</v>
      </c>
      <c r="L62" s="337" t="s">
        <v>2861</v>
      </c>
    </row>
    <row r="63" spans="1:12" ht="15.75" thickBot="1">
      <c r="A63" s="377" t="s">
        <v>2862</v>
      </c>
      <c r="B63" s="401" t="s">
        <v>199</v>
      </c>
      <c r="C63" s="100"/>
      <c r="D63" s="402">
        <f>D50+D58+D61+D62</f>
        <v>0</v>
      </c>
      <c r="E63" s="351">
        <f>E50+E58+E61+E62</f>
        <v>0</v>
      </c>
      <c r="F63" s="537"/>
      <c r="G63" s="538"/>
      <c r="H63" s="538"/>
      <c r="I63" s="539"/>
      <c r="J63" s="402">
        <f>J50+J58+J61+J62</f>
        <v>558332</v>
      </c>
      <c r="K63" s="350">
        <f>K50+K58+K61+K62</f>
        <v>21035.791406500561</v>
      </c>
      <c r="L63" s="501" t="s">
        <v>2862</v>
      </c>
    </row>
    <row r="64" spans="1:12">
      <c r="A64" s="11" t="s">
        <v>110</v>
      </c>
      <c r="B64" s="60"/>
      <c r="C64" s="11"/>
      <c r="D64" s="11"/>
      <c r="E64" s="11"/>
      <c r="F64" s="11"/>
      <c r="G64" s="60"/>
      <c r="H64" s="11"/>
      <c r="I64" s="11"/>
      <c r="J64" s="60"/>
      <c r="K64" s="60" t="s">
        <v>110</v>
      </c>
      <c r="L64" s="60"/>
    </row>
    <row r="65" spans="1:12">
      <c r="A65" s="90" t="s">
        <v>1360</v>
      </c>
      <c r="B65" s="93"/>
      <c r="C65" s="90"/>
      <c r="D65" s="90"/>
      <c r="E65" s="90"/>
      <c r="F65" s="90" t="s">
        <v>1361</v>
      </c>
      <c r="G65" s="90"/>
      <c r="H65" s="90"/>
      <c r="I65" s="90"/>
      <c r="J65" s="90"/>
      <c r="K65" s="90"/>
      <c r="L65" s="90"/>
    </row>
    <row r="66" spans="1:12" ht="15.75" thickBot="1">
      <c r="A66" s="334" t="str">
        <f>'Data sheet'!A53</f>
        <v>Annual Report of New York American Water Company, Inc.  (f/k/a Aqua New York of Sea Cliff)                                          Year Ended  December 31, 2013</v>
      </c>
      <c r="B66" s="11"/>
      <c r="C66" s="60"/>
      <c r="D66" s="103"/>
      <c r="E66" s="11"/>
      <c r="F66" s="51" t="str">
        <f>'Data sheet'!A53</f>
        <v>Annual Report of New York American Water Company, Inc.  (f/k/a Aqua New York of Sea Cliff)                                          Year Ended  December 31, 2013</v>
      </c>
      <c r="G66" s="60"/>
      <c r="H66" s="60"/>
      <c r="I66" s="103"/>
      <c r="J66" s="11"/>
      <c r="K66" s="60"/>
      <c r="L66" s="60"/>
    </row>
    <row r="67" spans="1:12">
      <c r="A67" s="540"/>
      <c r="B67" s="541"/>
      <c r="C67" s="541"/>
      <c r="D67" s="541"/>
      <c r="E67" s="542"/>
      <c r="F67" s="540"/>
      <c r="G67" s="541"/>
      <c r="H67" s="541"/>
      <c r="I67" s="541"/>
      <c r="J67" s="541"/>
      <c r="K67" s="541"/>
      <c r="L67" s="542"/>
    </row>
    <row r="68" spans="1:12" ht="15.75">
      <c r="A68" s="92" t="s">
        <v>3255</v>
      </c>
      <c r="B68" s="90"/>
      <c r="C68" s="90"/>
      <c r="D68" s="90"/>
      <c r="E68" s="107"/>
      <c r="F68" s="92" t="s">
        <v>3255</v>
      </c>
      <c r="G68" s="90"/>
      <c r="H68" s="90"/>
      <c r="I68" s="90"/>
      <c r="J68" s="90"/>
      <c r="K68" s="90"/>
      <c r="L68" s="107"/>
    </row>
    <row r="69" spans="1:12">
      <c r="A69" s="59"/>
      <c r="B69" s="60"/>
      <c r="C69" s="60"/>
      <c r="D69" s="60" t="s">
        <v>4254</v>
      </c>
      <c r="E69" s="543" t="s">
        <v>2835</v>
      </c>
      <c r="F69" s="59"/>
      <c r="G69" s="60"/>
      <c r="H69" s="60"/>
      <c r="I69" s="60"/>
      <c r="J69" s="60" t="s">
        <v>4254</v>
      </c>
      <c r="K69" s="60"/>
      <c r="L69" s="61"/>
    </row>
    <row r="70" spans="1:12">
      <c r="A70" s="530" t="s">
        <v>2835</v>
      </c>
      <c r="B70" s="64" t="s">
        <v>2835</v>
      </c>
      <c r="C70" s="65"/>
      <c r="D70" s="531"/>
      <c r="E70" s="383"/>
      <c r="F70" s="530" t="s">
        <v>2835</v>
      </c>
      <c r="G70" s="65"/>
      <c r="H70" s="392" t="s">
        <v>2108</v>
      </c>
      <c r="I70" s="532"/>
      <c r="J70" s="837" t="s">
        <v>1197</v>
      </c>
      <c r="K70" s="65"/>
      <c r="L70" s="115"/>
    </row>
    <row r="71" spans="1:12">
      <c r="A71" s="372" t="s">
        <v>2835</v>
      </c>
      <c r="B71" s="60" t="s">
        <v>2109</v>
      </c>
      <c r="C71" s="69"/>
      <c r="D71" s="373" t="s">
        <v>2110</v>
      </c>
      <c r="E71" s="110" t="s">
        <v>2111</v>
      </c>
      <c r="F71" s="356" t="s">
        <v>2112</v>
      </c>
      <c r="G71" s="373" t="s">
        <v>555</v>
      </c>
      <c r="H71" s="69"/>
      <c r="I71" s="65"/>
      <c r="J71" s="373" t="s">
        <v>2113</v>
      </c>
      <c r="K71" s="373" t="s">
        <v>2114</v>
      </c>
      <c r="L71" s="110"/>
    </row>
    <row r="72" spans="1:12">
      <c r="A72" s="356" t="s">
        <v>2263</v>
      </c>
      <c r="B72" s="60" t="s">
        <v>2115</v>
      </c>
      <c r="C72" s="69"/>
      <c r="D72" s="373" t="s">
        <v>2116</v>
      </c>
      <c r="E72" s="110" t="s">
        <v>2117</v>
      </c>
      <c r="F72" s="356" t="s">
        <v>2118</v>
      </c>
      <c r="G72" s="373" t="s">
        <v>561</v>
      </c>
      <c r="H72" s="373" t="s">
        <v>2119</v>
      </c>
      <c r="I72" s="373" t="s">
        <v>2120</v>
      </c>
      <c r="J72" s="373" t="s">
        <v>2121</v>
      </c>
      <c r="K72" s="373" t="s">
        <v>863</v>
      </c>
      <c r="L72" s="337" t="s">
        <v>2263</v>
      </c>
    </row>
    <row r="73" spans="1:12">
      <c r="A73" s="356" t="s">
        <v>2286</v>
      </c>
      <c r="B73" s="60"/>
      <c r="C73" s="69"/>
      <c r="D73" s="373" t="s">
        <v>2122</v>
      </c>
      <c r="E73" s="110" t="s">
        <v>2123</v>
      </c>
      <c r="F73" s="372"/>
      <c r="G73" s="69"/>
      <c r="H73" s="69"/>
      <c r="I73" s="69"/>
      <c r="J73" s="373" t="s">
        <v>2124</v>
      </c>
      <c r="K73" s="69"/>
      <c r="L73" s="337" t="s">
        <v>2286</v>
      </c>
    </row>
    <row r="74" spans="1:12">
      <c r="A74" s="372"/>
      <c r="B74" s="60"/>
      <c r="C74" s="69"/>
      <c r="D74" s="69"/>
      <c r="E74" s="110"/>
      <c r="F74" s="372"/>
      <c r="G74" s="69"/>
      <c r="H74" s="69"/>
      <c r="I74" s="69"/>
      <c r="J74" s="373" t="s">
        <v>385</v>
      </c>
      <c r="K74" s="69"/>
      <c r="L74" s="110"/>
    </row>
    <row r="75" spans="1:12">
      <c r="A75" s="372"/>
      <c r="B75" s="60"/>
      <c r="C75" s="69"/>
      <c r="D75" s="69"/>
      <c r="E75" s="110"/>
      <c r="F75" s="372"/>
      <c r="G75" s="69"/>
      <c r="H75" s="69"/>
      <c r="I75" s="69"/>
      <c r="J75" s="373" t="s">
        <v>386</v>
      </c>
      <c r="K75" s="69"/>
      <c r="L75" s="110"/>
    </row>
    <row r="76" spans="1:12">
      <c r="A76" s="372"/>
      <c r="B76" s="68" t="s">
        <v>387</v>
      </c>
      <c r="C76" s="73"/>
      <c r="D76" s="68" t="s">
        <v>3378</v>
      </c>
      <c r="E76" s="337" t="s">
        <v>3379</v>
      </c>
      <c r="F76" s="356" t="s">
        <v>3380</v>
      </c>
      <c r="G76" s="68" t="s">
        <v>189</v>
      </c>
      <c r="H76" s="82" t="s">
        <v>190</v>
      </c>
      <c r="I76" s="68" t="s">
        <v>191</v>
      </c>
      <c r="J76" s="82" t="s">
        <v>192</v>
      </c>
      <c r="K76" s="68" t="s">
        <v>193</v>
      </c>
      <c r="L76" s="125"/>
    </row>
    <row r="77" spans="1:12">
      <c r="A77" s="396" t="s">
        <v>3682</v>
      </c>
      <c r="B77" s="533" t="s">
        <v>1358</v>
      </c>
      <c r="C77" s="531"/>
      <c r="D77" s="65"/>
      <c r="E77" s="67"/>
      <c r="F77" s="530"/>
      <c r="G77" s="65"/>
      <c r="H77" s="65"/>
      <c r="I77" s="65"/>
      <c r="J77" s="64"/>
      <c r="K77" s="66"/>
      <c r="L77" s="838" t="s">
        <v>3682</v>
      </c>
    </row>
    <row r="78" spans="1:12">
      <c r="A78" s="356" t="s">
        <v>3683</v>
      </c>
      <c r="B78" s="60"/>
      <c r="C78" s="534"/>
      <c r="D78" s="535"/>
      <c r="E78" s="368"/>
      <c r="F78" s="372"/>
      <c r="G78" s="69"/>
      <c r="H78" s="69"/>
      <c r="I78" s="535"/>
      <c r="J78" s="535"/>
      <c r="K78" s="483"/>
      <c r="L78" s="544" t="s">
        <v>3683</v>
      </c>
    </row>
    <row r="79" spans="1:12">
      <c r="A79" s="356" t="s">
        <v>3684</v>
      </c>
      <c r="B79" s="1019" t="s">
        <v>4248</v>
      </c>
      <c r="C79" s="534"/>
      <c r="D79" s="2728" t="s">
        <v>4251</v>
      </c>
      <c r="E79" s="2729" t="s">
        <v>4251</v>
      </c>
      <c r="F79" s="2730">
        <v>41299</v>
      </c>
      <c r="G79" s="2731">
        <v>52201</v>
      </c>
      <c r="H79" s="69"/>
      <c r="I79" s="69"/>
      <c r="J79" s="500">
        <v>409205</v>
      </c>
      <c r="K79" s="439">
        <v>18127.791406500561</v>
      </c>
      <c r="L79" s="544" t="s">
        <v>3684</v>
      </c>
    </row>
    <row r="80" spans="1:12">
      <c r="A80" s="356" t="s">
        <v>3685</v>
      </c>
      <c r="B80" s="2757"/>
      <c r="C80" s="2758"/>
      <c r="D80" s="500"/>
      <c r="E80" s="366"/>
      <c r="F80" s="2730"/>
      <c r="G80" s="2731"/>
      <c r="H80" s="69"/>
      <c r="I80" s="69"/>
      <c r="J80" s="500"/>
      <c r="K80" s="439"/>
      <c r="L80" s="544" t="s">
        <v>3685</v>
      </c>
    </row>
    <row r="81" spans="1:12">
      <c r="A81" s="356" t="s">
        <v>3686</v>
      </c>
      <c r="B81" s="60" t="s">
        <v>4252</v>
      </c>
      <c r="C81" s="534"/>
      <c r="D81" s="500"/>
      <c r="E81" s="366"/>
      <c r="F81" s="372"/>
      <c r="G81" s="69"/>
      <c r="H81" s="69"/>
      <c r="I81" s="500"/>
      <c r="J81" s="500"/>
      <c r="K81" s="439"/>
      <c r="L81" s="544" t="s">
        <v>3686</v>
      </c>
    </row>
    <row r="82" spans="1:12">
      <c r="A82" s="356" t="s">
        <v>3687</v>
      </c>
      <c r="B82" s="60" t="s">
        <v>4253</v>
      </c>
      <c r="C82" s="534"/>
      <c r="D82" s="500"/>
      <c r="E82" s="366"/>
      <c r="F82" s="372"/>
      <c r="G82" s="69"/>
      <c r="H82" s="69"/>
      <c r="I82" s="69"/>
      <c r="J82" s="500"/>
      <c r="K82" s="439"/>
      <c r="L82" s="544" t="s">
        <v>3687</v>
      </c>
    </row>
    <row r="83" spans="1:12">
      <c r="A83" s="356" t="s">
        <v>3688</v>
      </c>
      <c r="B83" s="60"/>
      <c r="C83" s="534"/>
      <c r="D83" s="500"/>
      <c r="E83" s="366"/>
      <c r="F83" s="372"/>
      <c r="G83" s="69"/>
      <c r="H83" s="69"/>
      <c r="I83" s="69"/>
      <c r="J83" s="500"/>
      <c r="K83" s="439"/>
      <c r="L83" s="544" t="s">
        <v>3688</v>
      </c>
    </row>
    <row r="84" spans="1:12">
      <c r="A84" s="356" t="s">
        <v>3689</v>
      </c>
      <c r="B84" s="68" t="s">
        <v>3526</v>
      </c>
      <c r="C84" s="534"/>
      <c r="D84" s="345">
        <f>SUM(D78:D83)</f>
        <v>0</v>
      </c>
      <c r="E84" s="344">
        <f>SUM(E78:E83)</f>
        <v>0</v>
      </c>
      <c r="F84" s="372"/>
      <c r="G84" s="69"/>
      <c r="H84" s="69"/>
      <c r="I84" s="69"/>
      <c r="J84" s="345">
        <f>SUM(J78:J83)</f>
        <v>409205</v>
      </c>
      <c r="K84" s="345">
        <f>SUM(K78:K83)</f>
        <v>18127.791406500561</v>
      </c>
      <c r="L84" s="544" t="s">
        <v>3689</v>
      </c>
    </row>
    <row r="85" spans="1:12">
      <c r="A85" s="356" t="s">
        <v>3690</v>
      </c>
      <c r="B85" s="60"/>
      <c r="C85" s="534"/>
      <c r="D85" s="69"/>
      <c r="E85" s="61"/>
      <c r="F85" s="372"/>
      <c r="G85" s="69"/>
      <c r="H85" s="69"/>
      <c r="I85" s="69"/>
      <c r="J85" s="69"/>
      <c r="K85" s="70"/>
      <c r="L85" s="544" t="s">
        <v>3690</v>
      </c>
    </row>
    <row r="86" spans="1:12">
      <c r="A86" s="356" t="s">
        <v>3691</v>
      </c>
      <c r="B86" s="374" t="s">
        <v>1359</v>
      </c>
      <c r="C86" s="534"/>
      <c r="D86" s="69"/>
      <c r="E86" s="61"/>
      <c r="F86" s="372"/>
      <c r="G86" s="69"/>
      <c r="H86" s="69"/>
      <c r="I86" s="69"/>
      <c r="J86" s="69"/>
      <c r="K86" s="70"/>
      <c r="L86" s="544" t="s">
        <v>3691</v>
      </c>
    </row>
    <row r="87" spans="1:12">
      <c r="A87" s="356" t="s">
        <v>3692</v>
      </c>
      <c r="B87" s="60"/>
      <c r="C87" s="534"/>
      <c r="D87" s="535"/>
      <c r="E87" s="368"/>
      <c r="F87" s="372"/>
      <c r="G87" s="69"/>
      <c r="H87" s="69"/>
      <c r="I87" s="69"/>
      <c r="J87" s="535"/>
      <c r="K87" s="483">
        <v>0</v>
      </c>
      <c r="L87" s="544" t="s">
        <v>3692</v>
      </c>
    </row>
    <row r="88" spans="1:12">
      <c r="A88" s="356" t="s">
        <v>3693</v>
      </c>
      <c r="B88" s="2757" t="s">
        <v>772</v>
      </c>
      <c r="C88" s="2758"/>
      <c r="D88" s="535"/>
      <c r="E88" s="366"/>
      <c r="F88" s="372"/>
      <c r="G88" s="69"/>
      <c r="H88" s="69"/>
      <c r="I88" s="69"/>
      <c r="J88" s="535">
        <f>+'114115'!F82</f>
        <v>0</v>
      </c>
      <c r="K88" s="483"/>
      <c r="L88" s="544" t="s">
        <v>3693</v>
      </c>
    </row>
    <row r="89" spans="1:12">
      <c r="A89" s="356" t="s">
        <v>3694</v>
      </c>
      <c r="B89" s="2757"/>
      <c r="C89" s="2758"/>
      <c r="D89" s="500"/>
      <c r="E89" s="366"/>
      <c r="F89" s="372"/>
      <c r="G89" s="69"/>
      <c r="H89" s="69"/>
      <c r="I89" s="69"/>
      <c r="J89" s="500"/>
      <c r="K89" s="439"/>
      <c r="L89" s="544" t="s">
        <v>3694</v>
      </c>
    </row>
    <row r="90" spans="1:12">
      <c r="A90" s="356" t="s">
        <v>3695</v>
      </c>
      <c r="B90" s="60"/>
      <c r="C90" s="534"/>
      <c r="D90" s="500"/>
      <c r="E90" s="366"/>
      <c r="F90" s="372"/>
      <c r="G90" s="69"/>
      <c r="H90" s="69"/>
      <c r="I90" s="69"/>
      <c r="J90" s="500"/>
      <c r="K90" s="439"/>
      <c r="L90" s="544" t="s">
        <v>3695</v>
      </c>
    </row>
    <row r="91" spans="1:12">
      <c r="A91" s="356" t="s">
        <v>3696</v>
      </c>
      <c r="B91" s="60"/>
      <c r="C91" s="534"/>
      <c r="D91" s="500"/>
      <c r="E91" s="366"/>
      <c r="F91" s="372"/>
      <c r="G91" s="69"/>
      <c r="H91" s="69"/>
      <c r="I91" s="69"/>
      <c r="J91" s="500"/>
      <c r="K91" s="439"/>
      <c r="L91" s="544" t="s">
        <v>3696</v>
      </c>
    </row>
    <row r="92" spans="1:12">
      <c r="A92" s="356" t="s">
        <v>3697</v>
      </c>
      <c r="B92" s="60"/>
      <c r="C92" s="534"/>
      <c r="D92" s="500"/>
      <c r="E92" s="366"/>
      <c r="F92" s="372"/>
      <c r="G92" s="69"/>
      <c r="H92" s="69"/>
      <c r="I92" s="69"/>
      <c r="J92" s="500"/>
      <c r="K92" s="439"/>
      <c r="L92" s="544" t="s">
        <v>3697</v>
      </c>
    </row>
    <row r="93" spans="1:12">
      <c r="A93" s="356" t="s">
        <v>3698</v>
      </c>
      <c r="B93" s="60"/>
      <c r="C93" s="534"/>
      <c r="D93" s="500"/>
      <c r="E93" s="366"/>
      <c r="F93" s="372"/>
      <c r="G93" s="69"/>
      <c r="H93" s="69"/>
      <c r="I93" s="69"/>
      <c r="J93" s="500"/>
      <c r="K93" s="439"/>
      <c r="L93" s="544" t="s">
        <v>3698</v>
      </c>
    </row>
    <row r="94" spans="1:12">
      <c r="A94" s="356" t="s">
        <v>3699</v>
      </c>
      <c r="B94" s="60"/>
      <c r="C94" s="534"/>
      <c r="D94" s="500"/>
      <c r="E94" s="366"/>
      <c r="F94" s="372"/>
      <c r="G94" s="69"/>
      <c r="H94" s="69"/>
      <c r="I94" s="69"/>
      <c r="J94" s="500"/>
      <c r="K94" s="439"/>
      <c r="L94" s="544" t="s">
        <v>3699</v>
      </c>
    </row>
    <row r="95" spans="1:12">
      <c r="A95" s="356" t="s">
        <v>3700</v>
      </c>
      <c r="B95" s="60"/>
      <c r="C95" s="534"/>
      <c r="D95" s="500"/>
      <c r="E95" s="366"/>
      <c r="F95" s="372"/>
      <c r="G95" s="69"/>
      <c r="H95" s="69"/>
      <c r="I95" s="69"/>
      <c r="J95" s="500"/>
      <c r="K95" s="439"/>
      <c r="L95" s="544" t="s">
        <v>3700</v>
      </c>
    </row>
    <row r="96" spans="1:12">
      <c r="A96" s="356" t="s">
        <v>3701</v>
      </c>
      <c r="B96" s="60"/>
      <c r="C96" s="534"/>
      <c r="D96" s="500"/>
      <c r="E96" s="366"/>
      <c r="F96" s="372"/>
      <c r="G96" s="69"/>
      <c r="H96" s="69"/>
      <c r="I96" s="69"/>
      <c r="J96" s="500"/>
      <c r="K96" s="439"/>
      <c r="L96" s="544" t="s">
        <v>3701</v>
      </c>
    </row>
    <row r="97" spans="1:12">
      <c r="A97" s="356" t="s">
        <v>3702</v>
      </c>
      <c r="B97" s="60"/>
      <c r="C97" s="534"/>
      <c r="D97" s="500"/>
      <c r="E97" s="366"/>
      <c r="F97" s="372"/>
      <c r="G97" s="69"/>
      <c r="H97" s="69"/>
      <c r="I97" s="69"/>
      <c r="J97" s="500"/>
      <c r="K97" s="439"/>
      <c r="L97" s="544" t="s">
        <v>3702</v>
      </c>
    </row>
    <row r="98" spans="1:12">
      <c r="A98" s="356" t="s">
        <v>3703</v>
      </c>
      <c r="B98" s="60"/>
      <c r="C98" s="534"/>
      <c r="D98" s="500"/>
      <c r="E98" s="366"/>
      <c r="F98" s="372"/>
      <c r="G98" s="69"/>
      <c r="H98" s="69"/>
      <c r="I98" s="69"/>
      <c r="J98" s="500"/>
      <c r="K98" s="439"/>
      <c r="L98" s="544" t="s">
        <v>3703</v>
      </c>
    </row>
    <row r="99" spans="1:12">
      <c r="A99" s="356" t="s">
        <v>3704</v>
      </c>
      <c r="B99" s="60"/>
      <c r="C99" s="534"/>
      <c r="D99" s="500"/>
      <c r="E99" s="366"/>
      <c r="F99" s="372"/>
      <c r="G99" s="69"/>
      <c r="H99" s="69"/>
      <c r="I99" s="69"/>
      <c r="J99" s="500"/>
      <c r="K99" s="439"/>
      <c r="L99" s="544" t="s">
        <v>3704</v>
      </c>
    </row>
    <row r="100" spans="1:12">
      <c r="A100" s="356" t="s">
        <v>3705</v>
      </c>
      <c r="B100" s="60"/>
      <c r="C100" s="534"/>
      <c r="D100" s="500"/>
      <c r="E100" s="366"/>
      <c r="F100" s="372"/>
      <c r="G100" s="69"/>
      <c r="H100" s="69"/>
      <c r="I100" s="69"/>
      <c r="J100" s="500"/>
      <c r="K100" s="439"/>
      <c r="L100" s="544" t="s">
        <v>3705</v>
      </c>
    </row>
    <row r="101" spans="1:12">
      <c r="A101" s="356" t="s">
        <v>3706</v>
      </c>
      <c r="B101" s="60"/>
      <c r="C101" s="534"/>
      <c r="D101" s="500"/>
      <c r="E101" s="366"/>
      <c r="F101" s="372"/>
      <c r="G101" s="69"/>
      <c r="H101" s="69"/>
      <c r="I101" s="69"/>
      <c r="J101" s="500"/>
      <c r="K101" s="439"/>
      <c r="L101" s="544" t="s">
        <v>3706</v>
      </c>
    </row>
    <row r="102" spans="1:12">
      <c r="A102" s="356" t="s">
        <v>2855</v>
      </c>
      <c r="B102" s="60"/>
      <c r="C102" s="534"/>
      <c r="D102" s="500"/>
      <c r="E102" s="366"/>
      <c r="F102" s="372"/>
      <c r="G102" s="69"/>
      <c r="H102" s="69"/>
      <c r="I102" s="69"/>
      <c r="J102" s="500"/>
      <c r="K102" s="439"/>
      <c r="L102" s="544" t="s">
        <v>2855</v>
      </c>
    </row>
    <row r="103" spans="1:12">
      <c r="A103" s="356" t="s">
        <v>2856</v>
      </c>
      <c r="B103" s="60"/>
      <c r="C103" s="534"/>
      <c r="D103" s="500"/>
      <c r="E103" s="366"/>
      <c r="F103" s="372"/>
      <c r="G103" s="69"/>
      <c r="H103" s="69"/>
      <c r="I103" s="69"/>
      <c r="J103" s="500"/>
      <c r="K103" s="439"/>
      <c r="L103" s="544" t="s">
        <v>2856</v>
      </c>
    </row>
    <row r="104" spans="1:12">
      <c r="A104" s="356" t="s">
        <v>2857</v>
      </c>
      <c r="B104" s="60"/>
      <c r="C104" s="534"/>
      <c r="D104" s="500"/>
      <c r="E104" s="366"/>
      <c r="F104" s="372"/>
      <c r="G104" s="69"/>
      <c r="H104" s="69"/>
      <c r="I104" s="69"/>
      <c r="J104" s="500"/>
      <c r="K104" s="439"/>
      <c r="L104" s="544" t="s">
        <v>2857</v>
      </c>
    </row>
    <row r="105" spans="1:12">
      <c r="A105" s="356" t="s">
        <v>2858</v>
      </c>
      <c r="B105" s="60"/>
      <c r="C105" s="534"/>
      <c r="D105" s="500"/>
      <c r="E105" s="366"/>
      <c r="F105" s="372"/>
      <c r="G105" s="69"/>
      <c r="H105" s="69"/>
      <c r="I105" s="69"/>
      <c r="J105" s="500"/>
      <c r="K105" s="439"/>
      <c r="L105" s="544" t="s">
        <v>2858</v>
      </c>
    </row>
    <row r="106" spans="1:12">
      <c r="A106" s="356" t="s">
        <v>2859</v>
      </c>
      <c r="B106" s="60"/>
      <c r="C106" s="534"/>
      <c r="D106" s="500"/>
      <c r="E106" s="366"/>
      <c r="F106" s="372"/>
      <c r="G106" s="69"/>
      <c r="H106" s="69"/>
      <c r="I106" s="69"/>
      <c r="J106" s="500"/>
      <c r="K106" s="439"/>
      <c r="L106" s="544" t="s">
        <v>2859</v>
      </c>
    </row>
    <row r="107" spans="1:12">
      <c r="A107" s="356" t="s">
        <v>2860</v>
      </c>
      <c r="B107" s="60"/>
      <c r="C107" s="534"/>
      <c r="D107" s="500"/>
      <c r="E107" s="366"/>
      <c r="F107" s="372"/>
      <c r="G107" s="69"/>
      <c r="H107" s="69"/>
      <c r="I107" s="69"/>
      <c r="J107" s="500"/>
      <c r="K107" s="439"/>
      <c r="L107" s="544" t="s">
        <v>2860</v>
      </c>
    </row>
    <row r="108" spans="1:12">
      <c r="A108" s="356" t="s">
        <v>2861</v>
      </c>
      <c r="B108" s="60"/>
      <c r="C108" s="534"/>
      <c r="D108" s="500"/>
      <c r="E108" s="366"/>
      <c r="F108" s="372"/>
      <c r="G108" s="69"/>
      <c r="H108" s="69"/>
      <c r="I108" s="69"/>
      <c r="J108" s="500"/>
      <c r="K108" s="439"/>
      <c r="L108" s="544" t="s">
        <v>2861</v>
      </c>
    </row>
    <row r="109" spans="1:12">
      <c r="A109" s="356">
        <v>33</v>
      </c>
      <c r="B109" s="60"/>
      <c r="C109" s="534"/>
      <c r="D109" s="500"/>
      <c r="E109" s="366"/>
      <c r="F109" s="372"/>
      <c r="G109" s="69"/>
      <c r="H109" s="69"/>
      <c r="I109" s="69"/>
      <c r="J109" s="500"/>
      <c r="K109" s="439"/>
      <c r="L109" s="544">
        <v>33</v>
      </c>
    </row>
    <row r="110" spans="1:12">
      <c r="A110" s="356">
        <v>34</v>
      </c>
      <c r="B110" s="60"/>
      <c r="C110" s="534"/>
      <c r="D110" s="500"/>
      <c r="E110" s="366"/>
      <c r="F110" s="372"/>
      <c r="G110" s="69"/>
      <c r="H110" s="69"/>
      <c r="I110" s="69"/>
      <c r="J110" s="500"/>
      <c r="K110" s="439"/>
      <c r="L110" s="544">
        <v>34</v>
      </c>
    </row>
    <row r="111" spans="1:12">
      <c r="A111" s="356">
        <v>35</v>
      </c>
      <c r="B111" s="60"/>
      <c r="C111" s="534"/>
      <c r="D111" s="500"/>
      <c r="E111" s="366"/>
      <c r="F111" s="372"/>
      <c r="G111" s="69"/>
      <c r="H111" s="69"/>
      <c r="I111" s="69"/>
      <c r="J111" s="500"/>
      <c r="K111" s="439"/>
      <c r="L111" s="544">
        <v>35</v>
      </c>
    </row>
    <row r="112" spans="1:12">
      <c r="A112" s="356">
        <v>36</v>
      </c>
      <c r="B112" s="60"/>
      <c r="C112" s="534"/>
      <c r="D112" s="500"/>
      <c r="E112" s="366"/>
      <c r="F112" s="372"/>
      <c r="G112" s="69"/>
      <c r="H112" s="69"/>
      <c r="I112" s="69"/>
      <c r="J112" s="500"/>
      <c r="K112" s="439"/>
      <c r="L112" s="544">
        <v>36</v>
      </c>
    </row>
    <row r="113" spans="1:12">
      <c r="A113" s="356">
        <v>37</v>
      </c>
      <c r="B113" s="60"/>
      <c r="C113" s="534"/>
      <c r="D113" s="500"/>
      <c r="E113" s="366"/>
      <c r="F113" s="372"/>
      <c r="G113" s="69"/>
      <c r="H113" s="69"/>
      <c r="I113" s="69"/>
      <c r="J113" s="500"/>
      <c r="K113" s="439"/>
      <c r="L113" s="544">
        <v>37</v>
      </c>
    </row>
    <row r="114" spans="1:12">
      <c r="A114" s="356">
        <v>38</v>
      </c>
      <c r="B114" s="60"/>
      <c r="C114" s="534"/>
      <c r="D114" s="500"/>
      <c r="E114" s="366"/>
      <c r="F114" s="372"/>
      <c r="G114" s="69"/>
      <c r="H114" s="69"/>
      <c r="I114" s="69"/>
      <c r="J114" s="500"/>
      <c r="K114" s="439"/>
      <c r="L114" s="544">
        <v>38</v>
      </c>
    </row>
    <row r="115" spans="1:12">
      <c r="A115" s="356">
        <v>39</v>
      </c>
      <c r="B115" s="60"/>
      <c r="C115" s="534"/>
      <c r="D115" s="500"/>
      <c r="E115" s="366"/>
      <c r="F115" s="372"/>
      <c r="G115" s="69"/>
      <c r="H115" s="69"/>
      <c r="I115" s="69"/>
      <c r="J115" s="500"/>
      <c r="K115" s="439"/>
      <c r="L115" s="544">
        <v>39</v>
      </c>
    </row>
    <row r="116" spans="1:12">
      <c r="A116" s="356">
        <v>40</v>
      </c>
      <c r="B116" s="60"/>
      <c r="C116" s="534"/>
      <c r="D116" s="500"/>
      <c r="E116" s="366"/>
      <c r="F116" s="372"/>
      <c r="G116" s="69"/>
      <c r="H116" s="69"/>
      <c r="I116" s="69"/>
      <c r="J116" s="500"/>
      <c r="K116" s="439"/>
      <c r="L116" s="544">
        <v>40</v>
      </c>
    </row>
    <row r="117" spans="1:12">
      <c r="A117" s="356">
        <v>41</v>
      </c>
      <c r="B117" s="60"/>
      <c r="C117" s="534"/>
      <c r="D117" s="500"/>
      <c r="E117" s="366"/>
      <c r="F117" s="372"/>
      <c r="G117" s="69"/>
      <c r="H117" s="69"/>
      <c r="I117" s="69"/>
      <c r="J117" s="500"/>
      <c r="K117" s="439"/>
      <c r="L117" s="544">
        <v>41</v>
      </c>
    </row>
    <row r="118" spans="1:12">
      <c r="A118" s="356">
        <v>42</v>
      </c>
      <c r="B118" s="60"/>
      <c r="C118" s="534"/>
      <c r="D118" s="500"/>
      <c r="E118" s="366"/>
      <c r="F118" s="372"/>
      <c r="G118" s="69"/>
      <c r="H118" s="69"/>
      <c r="I118" s="69"/>
      <c r="J118" s="500"/>
      <c r="K118" s="439"/>
      <c r="L118" s="544">
        <v>42</v>
      </c>
    </row>
    <row r="119" spans="1:12">
      <c r="A119" s="356">
        <v>43</v>
      </c>
      <c r="B119" s="60"/>
      <c r="C119" s="534"/>
      <c r="D119" s="500"/>
      <c r="E119" s="366"/>
      <c r="F119" s="372"/>
      <c r="G119" s="69"/>
      <c r="H119" s="69"/>
      <c r="I119" s="69"/>
      <c r="J119" s="500"/>
      <c r="K119" s="439"/>
      <c r="L119" s="544">
        <v>43</v>
      </c>
    </row>
    <row r="120" spans="1:12">
      <c r="A120" s="356">
        <v>44</v>
      </c>
      <c r="B120" s="60"/>
      <c r="C120" s="534"/>
      <c r="D120" s="500"/>
      <c r="E120" s="366"/>
      <c r="F120" s="372"/>
      <c r="G120" s="69"/>
      <c r="H120" s="69"/>
      <c r="I120" s="69"/>
      <c r="J120" s="500"/>
      <c r="K120" s="439"/>
      <c r="L120" s="544">
        <v>44</v>
      </c>
    </row>
    <row r="121" spans="1:12">
      <c r="A121" s="356">
        <v>45</v>
      </c>
      <c r="B121" s="68" t="s">
        <v>3526</v>
      </c>
      <c r="C121" s="534"/>
      <c r="D121" s="345">
        <f>SUM(D87:D120)</f>
        <v>0</v>
      </c>
      <c r="E121" s="344">
        <f>SUM(E87:E120)</f>
        <v>0</v>
      </c>
      <c r="F121" s="372"/>
      <c r="G121" s="69"/>
      <c r="H121" s="69"/>
      <c r="I121" s="69"/>
      <c r="J121" s="345">
        <f>SUM(J87:J120)</f>
        <v>0</v>
      </c>
      <c r="K121" s="345">
        <f>SUM(K87:K120)</f>
        <v>0</v>
      </c>
      <c r="L121" s="544">
        <v>45</v>
      </c>
    </row>
    <row r="122" spans="1:12">
      <c r="A122" s="356">
        <v>46</v>
      </c>
      <c r="B122" s="60"/>
      <c r="C122" s="534"/>
      <c r="D122" s="69"/>
      <c r="E122" s="61"/>
      <c r="F122" s="372"/>
      <c r="G122" s="69"/>
      <c r="H122" s="69"/>
      <c r="I122" s="69"/>
      <c r="J122" s="69"/>
      <c r="K122" s="70"/>
      <c r="L122" s="544">
        <v>46</v>
      </c>
    </row>
    <row r="123" spans="1:12">
      <c r="A123" s="356">
        <v>47</v>
      </c>
      <c r="B123" s="60"/>
      <c r="C123" s="534"/>
      <c r="D123" s="69"/>
      <c r="E123" s="61"/>
      <c r="F123" s="372"/>
      <c r="G123" s="69"/>
      <c r="H123" s="69"/>
      <c r="I123" s="69"/>
      <c r="J123" s="69"/>
      <c r="K123" s="70"/>
      <c r="L123" s="544">
        <v>47</v>
      </c>
    </row>
    <row r="124" spans="1:12" ht="15.75" thickBot="1">
      <c r="A124" s="377">
        <v>48</v>
      </c>
      <c r="B124" s="86"/>
      <c r="C124" s="100"/>
      <c r="D124" s="403"/>
      <c r="E124" s="379"/>
      <c r="F124" s="537"/>
      <c r="G124" s="538"/>
      <c r="H124" s="538"/>
      <c r="I124" s="539"/>
      <c r="J124" s="403"/>
      <c r="K124" s="403"/>
      <c r="L124" s="545">
        <v>48</v>
      </c>
    </row>
    <row r="125" spans="1:12">
      <c r="A125" s="60" t="s">
        <v>110</v>
      </c>
      <c r="B125" s="60"/>
      <c r="C125" s="60"/>
      <c r="D125" s="60"/>
      <c r="E125" s="60"/>
      <c r="F125" s="60"/>
      <c r="G125" s="60"/>
      <c r="H125" s="60"/>
      <c r="I125" s="60"/>
      <c r="J125" s="60"/>
      <c r="K125" s="60" t="s">
        <v>110</v>
      </c>
      <c r="L125" s="60"/>
    </row>
    <row r="126" spans="1:12">
      <c r="A126" s="90" t="s">
        <v>1362</v>
      </c>
      <c r="B126" s="90"/>
      <c r="C126" s="90"/>
      <c r="D126" s="90"/>
      <c r="E126" s="90"/>
      <c r="F126" s="90" t="s">
        <v>1363</v>
      </c>
      <c r="G126" s="90"/>
      <c r="H126" s="90"/>
      <c r="I126" s="90"/>
      <c r="J126" s="90"/>
      <c r="K126" s="90"/>
      <c r="L126" s="90"/>
    </row>
    <row r="127" spans="1:12">
      <c r="A127" s="60"/>
      <c r="B127" s="60"/>
      <c r="C127" s="60"/>
      <c r="D127" s="60"/>
      <c r="E127" s="60"/>
      <c r="F127" s="60"/>
      <c r="G127" s="60"/>
      <c r="H127" s="60"/>
      <c r="I127" s="60"/>
      <c r="J127" s="60"/>
      <c r="K127" s="60"/>
      <c r="L127" s="60"/>
    </row>
    <row r="128" spans="1:12">
      <c r="A128" s="60"/>
      <c r="B128" s="60"/>
      <c r="C128" s="60"/>
      <c r="D128" s="60"/>
      <c r="E128" s="60"/>
      <c r="F128" s="60"/>
      <c r="G128" s="60"/>
      <c r="H128" s="60"/>
      <c r="I128" s="60"/>
      <c r="J128" s="60"/>
      <c r="K128" s="60"/>
      <c r="L128" s="60"/>
    </row>
    <row r="129" spans="1:12">
      <c r="A129" s="60"/>
      <c r="B129" s="60"/>
      <c r="C129" s="60"/>
      <c r="D129" s="60"/>
      <c r="E129" s="60"/>
      <c r="F129" s="60"/>
      <c r="G129" s="60"/>
      <c r="H129" s="60"/>
      <c r="I129" s="60"/>
      <c r="J129" s="60"/>
      <c r="K129" s="60"/>
      <c r="L129" s="60"/>
    </row>
    <row r="130" spans="1:12">
      <c r="A130" s="60"/>
      <c r="B130" s="60"/>
      <c r="C130" s="60"/>
      <c r="D130" s="60"/>
      <c r="E130" s="60"/>
      <c r="F130" s="60"/>
      <c r="G130" s="60"/>
      <c r="H130" s="60"/>
      <c r="I130" s="60"/>
      <c r="J130" s="60"/>
      <c r="K130" s="60"/>
      <c r="L130" s="60"/>
    </row>
    <row r="131" spans="1:12">
      <c r="A131" s="60"/>
      <c r="B131" s="60"/>
      <c r="C131" s="60"/>
      <c r="D131" s="60"/>
      <c r="E131" s="60"/>
      <c r="F131" s="60"/>
      <c r="G131" s="60"/>
      <c r="H131" s="60"/>
      <c r="I131" s="60"/>
      <c r="J131" s="60"/>
      <c r="K131" s="60"/>
      <c r="L131" s="60"/>
    </row>
    <row r="132" spans="1:12">
      <c r="A132" s="60"/>
      <c r="B132" s="60"/>
      <c r="C132" s="60"/>
      <c r="D132" s="60"/>
      <c r="E132" s="60"/>
      <c r="F132" s="60"/>
      <c r="G132" s="60"/>
      <c r="H132" s="60"/>
      <c r="I132" s="60"/>
      <c r="J132" s="60"/>
      <c r="K132" s="60"/>
      <c r="L132" s="60"/>
    </row>
    <row r="133" spans="1:12">
      <c r="A133" s="60"/>
      <c r="B133" s="60"/>
      <c r="C133" s="60"/>
      <c r="D133" s="60"/>
      <c r="E133" s="60"/>
      <c r="F133" s="60"/>
      <c r="G133" s="60"/>
      <c r="H133" s="60"/>
      <c r="I133" s="60"/>
      <c r="J133" s="60"/>
      <c r="K133" s="60"/>
      <c r="L133" s="60"/>
    </row>
    <row r="134" spans="1:12">
      <c r="A134" s="60"/>
      <c r="B134" s="60"/>
      <c r="C134" s="60"/>
      <c r="D134" s="60"/>
      <c r="E134" s="60"/>
      <c r="F134" s="60"/>
      <c r="G134" s="60"/>
      <c r="H134" s="60"/>
      <c r="I134" s="60"/>
      <c r="J134" s="60"/>
      <c r="K134" s="60"/>
      <c r="L134" s="60"/>
    </row>
    <row r="135" spans="1:12">
      <c r="A135" s="11"/>
      <c r="B135" s="60"/>
    </row>
    <row r="136" spans="1:12">
      <c r="A136" s="11"/>
      <c r="B136" s="60"/>
    </row>
    <row r="137" spans="1:12">
      <c r="A137" s="11"/>
      <c r="B137" s="60"/>
    </row>
    <row r="138" spans="1:12">
      <c r="A138" s="11"/>
      <c r="B138" s="60"/>
    </row>
    <row r="139" spans="1:12">
      <c r="A139" s="11"/>
      <c r="B139" s="60"/>
    </row>
    <row r="140" spans="1:12">
      <c r="A140" s="11"/>
      <c r="B140" s="60"/>
    </row>
    <row r="141" spans="1:12">
      <c r="A141" s="11"/>
      <c r="B141" s="60"/>
    </row>
    <row r="142" spans="1:12">
      <c r="A142" s="11"/>
      <c r="B142" s="60"/>
    </row>
    <row r="143" spans="1:12">
      <c r="A143" s="11"/>
      <c r="B143" s="60"/>
    </row>
    <row r="144" spans="1:12">
      <c r="A144" s="11"/>
      <c r="B144" s="60"/>
    </row>
    <row r="145" spans="1:2">
      <c r="A145" s="11"/>
      <c r="B145" s="60"/>
    </row>
    <row r="146" spans="1:2">
      <c r="A146" s="11"/>
      <c r="B146" s="60"/>
    </row>
    <row r="147" spans="1:2">
      <c r="A147" s="11"/>
      <c r="B147" s="60"/>
    </row>
    <row r="148" spans="1:2">
      <c r="A148" s="11"/>
      <c r="B148" s="60"/>
    </row>
  </sheetData>
  <customSheetViews>
    <customSheetView guid="{60A1409A-66AA-463E-93B8-ECD35AF44482}" scale="87" colorId="22">
      <selection activeCell="K88" sqref="K88"/>
      <rowBreaks count="1" manualBreakCount="1">
        <brk id="65" max="16383" man="1"/>
      </rowBreaks>
      <colBreaks count="1" manualBreakCount="1">
        <brk id="5" max="1048575" man="1"/>
      </colBreaks>
      <pageMargins left="0.99" right="0.25" top="0.3" bottom="0.3" header="0.5" footer="0.5"/>
      <pageSetup scale="74" pageOrder="overThenDown" orientation="portrait" r:id="rId1"/>
      <headerFooter alignWithMargins="0"/>
    </customSheetView>
    <customSheetView guid="{DF531E20-5321-459E-ADC3-AB7A1AE91EEB}" scale="87" colorId="22" showPageBreaks="1" printArea="1">
      <selection activeCell="K88" sqref="K88"/>
      <rowBreaks count="1" manualBreakCount="1">
        <brk id="65" max="16383" man="1"/>
      </rowBreaks>
      <colBreaks count="1" manualBreakCount="1">
        <brk id="5" max="1048575" man="1"/>
      </colBreaks>
      <pageMargins left="0.99" right="0.25" top="0.3" bottom="0.3" header="0.5" footer="0.5"/>
      <pageSetup scale="74" pageOrder="overThenDown" orientation="portrait" r:id="rId2"/>
      <headerFooter alignWithMargins="0"/>
    </customSheetView>
    <customSheetView guid="{D9BAA3C6-1D9B-487C-B947-51E67F089DA8}" scale="60" colorId="22" showPageBreaks="1" printArea="1" view="pageBreakPreview">
      <selection activeCell="F1" sqref="F1"/>
      <rowBreaks count="1" manualBreakCount="1">
        <brk id="65" max="16383" man="1"/>
      </rowBreaks>
      <colBreaks count="1" manualBreakCount="1">
        <brk id="5" max="1048575" man="1"/>
      </colBreaks>
      <pageMargins left="0.5" right="0.25" top="0.3" bottom="0.3" header="0.5" footer="0.5"/>
      <pageSetup scale="70" pageOrder="overThenDown" orientation="portrait" r:id="rId3"/>
      <headerFooter alignWithMargins="0"/>
    </customSheetView>
    <customSheetView guid="{FE043F0F-666D-484B-8A7C-7EC2529158CA}" scale="60" colorId="22" showPageBreaks="1" printArea="1" view="pageBreakPreview">
      <selection activeCell="F1" sqref="F1"/>
      <rowBreaks count="1" manualBreakCount="1">
        <brk id="65" max="16383" man="1"/>
      </rowBreaks>
      <colBreaks count="1" manualBreakCount="1">
        <brk id="5" max="1048575" man="1"/>
      </colBreaks>
      <pageMargins left="0.5" right="0.25" top="0.3" bottom="0.3" header="0.5" footer="0.5"/>
      <pageSetup scale="70" pageOrder="overThenDown" orientation="portrait" r:id="rId4"/>
      <headerFooter alignWithMargins="0"/>
    </customSheetView>
  </customSheetViews>
  <mergeCells count="3">
    <mergeCell ref="B88:C88"/>
    <mergeCell ref="B89:C89"/>
    <mergeCell ref="B80:C80"/>
  </mergeCells>
  <phoneticPr fontId="0" type="noConversion"/>
  <pageMargins left="0.5" right="0.25" top="0.3" bottom="0.3" header="0.5" footer="0.5"/>
  <pageSetup scale="70" pageOrder="overThenDown" orientation="portrait" r:id="rId5"/>
  <headerFooter alignWithMargins="0"/>
  <rowBreaks count="1" manualBreakCount="1">
    <brk id="65" max="16383" man="1"/>
  </rowBreaks>
  <colBreaks count="1" manualBreakCount="1">
    <brk id="5" max="1048575" man="1"/>
  </colBreaks>
  <customProperties>
    <customPr name="_pios_id" r:id="rId6"/>
  </customProperties>
</worksheet>
</file>

<file path=xl/worksheets/sheet39.xml><?xml version="1.0" encoding="utf-8"?>
<worksheet xmlns="http://schemas.openxmlformats.org/spreadsheetml/2006/main" xmlns:r="http://schemas.openxmlformats.org/officeDocument/2006/relationships">
  <sheetPr transitionEvaluation="1" codeName="Sheet38"/>
  <dimension ref="A1:DB144"/>
  <sheetViews>
    <sheetView defaultGridColor="0" topLeftCell="A31" colorId="22" zoomScale="75" zoomScaleNormal="75" workbookViewId="0">
      <selection activeCell="J130" sqref="J130"/>
    </sheetView>
  </sheetViews>
  <sheetFormatPr defaultColWidth="9.77734375" defaultRowHeight="15"/>
  <cols>
    <col min="1" max="1" width="4.77734375" style="1068" customWidth="1"/>
    <col min="2" max="2" width="31.6640625" style="1068" customWidth="1"/>
    <col min="3" max="3" width="16.77734375" style="1068" customWidth="1"/>
    <col min="4" max="4" width="18.77734375" style="1068" customWidth="1"/>
    <col min="5" max="6" width="16.77734375" style="1068" customWidth="1"/>
    <col min="7" max="7" width="18" style="1068" customWidth="1"/>
    <col min="8" max="13" width="18.77734375" style="1068" customWidth="1"/>
    <col min="14" max="14" width="7.5546875" style="1068" customWidth="1"/>
    <col min="15" max="16384" width="9.77734375" style="1068"/>
  </cols>
  <sheetData>
    <row r="1" spans="1:106" ht="15.75" thickBot="1">
      <c r="A1" s="1068" t="str">
        <f>'Data sheet'!A53</f>
        <v>Annual Report of New York American Water Company, Inc.  (f/k/a Aqua New York of Sea Cliff)                                          Year Ended  December 31, 2013</v>
      </c>
      <c r="H1" s="1068" t="str">
        <f>'Data sheet'!A53</f>
        <v>Annual Report of New York American Water Company, Inc.  (f/k/a Aqua New York of Sea Cliff)                                          Year Ended  December 31, 2013</v>
      </c>
    </row>
    <row r="2" spans="1:106">
      <c r="A2" s="1045"/>
      <c r="B2" s="1046"/>
      <c r="C2" s="1046"/>
      <c r="D2" s="1046"/>
      <c r="E2" s="1046"/>
      <c r="F2" s="1046" t="s">
        <v>4254</v>
      </c>
      <c r="G2" s="1047"/>
      <c r="H2" s="1045"/>
      <c r="I2" s="1046"/>
      <c r="J2" s="1046"/>
      <c r="K2" s="1046"/>
      <c r="L2" s="1046" t="s">
        <v>4254</v>
      </c>
      <c r="M2" s="1046"/>
      <c r="N2" s="1047"/>
      <c r="O2" s="1056"/>
      <c r="P2" s="1056"/>
      <c r="Q2" s="1056"/>
      <c r="R2" s="1056"/>
      <c r="S2" s="1056"/>
      <c r="T2" s="1056"/>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6"/>
      <c r="BP2" s="1056"/>
      <c r="BQ2" s="1056"/>
      <c r="BR2" s="1056"/>
      <c r="BS2" s="1056"/>
      <c r="BT2" s="1056"/>
      <c r="BU2" s="1056"/>
      <c r="BV2" s="1056"/>
      <c r="BW2" s="1056"/>
      <c r="BX2" s="1056"/>
      <c r="BY2" s="1056"/>
      <c r="BZ2" s="1056"/>
      <c r="CA2" s="1056"/>
      <c r="CB2" s="1056"/>
      <c r="CC2" s="1056"/>
      <c r="CD2" s="1056"/>
      <c r="CE2" s="1056"/>
      <c r="CF2" s="1056"/>
      <c r="CG2" s="1056"/>
      <c r="CH2" s="1056"/>
      <c r="CI2" s="1056"/>
      <c r="CJ2" s="1056"/>
      <c r="CK2" s="1056"/>
      <c r="CL2" s="1056"/>
      <c r="CM2" s="1056"/>
      <c r="CN2" s="1056"/>
      <c r="CO2" s="1056"/>
      <c r="CP2" s="1056"/>
      <c r="CQ2" s="1056"/>
      <c r="CR2" s="1056"/>
      <c r="CS2" s="1056"/>
      <c r="CT2" s="1056"/>
      <c r="CU2" s="1056"/>
      <c r="CV2" s="1056"/>
      <c r="CW2" s="1056"/>
      <c r="CX2" s="1056"/>
      <c r="CY2" s="1056"/>
      <c r="CZ2" s="1056"/>
      <c r="DA2" s="1056"/>
      <c r="DB2" s="1056"/>
    </row>
    <row r="3" spans="1:106" ht="15.75">
      <c r="A3" s="1048" t="s">
        <v>1878</v>
      </c>
      <c r="B3" s="1248"/>
      <c r="C3" s="1248"/>
      <c r="D3" s="1248"/>
      <c r="E3" s="1819"/>
      <c r="F3" s="1248"/>
      <c r="G3" s="1820"/>
      <c r="H3" s="1048" t="s">
        <v>1879</v>
      </c>
      <c r="I3" s="1049"/>
      <c r="J3" s="1049"/>
      <c r="K3" s="1049"/>
      <c r="L3" s="1049"/>
      <c r="M3" s="1049"/>
      <c r="N3" s="1050"/>
      <c r="O3" s="1056"/>
      <c r="P3" s="1056"/>
      <c r="Q3" s="1056"/>
      <c r="R3" s="1056"/>
      <c r="S3" s="1056"/>
      <c r="T3" s="1056"/>
      <c r="U3" s="1056"/>
      <c r="V3" s="1056"/>
      <c r="W3" s="1056"/>
      <c r="X3" s="1056"/>
      <c r="Y3" s="1056"/>
      <c r="Z3" s="1056"/>
      <c r="AA3" s="1056"/>
      <c r="AB3" s="1056"/>
      <c r="AC3" s="1056"/>
      <c r="AD3" s="1056"/>
      <c r="AE3" s="1056"/>
      <c r="AF3" s="1056"/>
      <c r="AG3" s="1056"/>
      <c r="AH3" s="1056"/>
      <c r="AI3" s="1056"/>
      <c r="AJ3" s="1056"/>
      <c r="AK3" s="1056"/>
      <c r="AL3" s="1056"/>
      <c r="AM3" s="1056"/>
      <c r="AN3" s="1056"/>
      <c r="AO3" s="1056"/>
      <c r="AP3" s="1056"/>
      <c r="AQ3" s="1056"/>
      <c r="AR3" s="1056"/>
      <c r="AS3" s="1056"/>
      <c r="AT3" s="1056"/>
      <c r="AU3" s="1056"/>
      <c r="AV3" s="1056"/>
      <c r="AW3" s="1056"/>
      <c r="AX3" s="1056"/>
      <c r="AY3" s="1056"/>
      <c r="AZ3" s="1056"/>
      <c r="BA3" s="1056"/>
      <c r="BB3" s="1056"/>
      <c r="BC3" s="1056"/>
      <c r="BD3" s="1056"/>
      <c r="BE3" s="1056"/>
      <c r="BF3" s="1056"/>
      <c r="BG3" s="1056"/>
      <c r="BH3" s="1056"/>
      <c r="BI3" s="1056"/>
      <c r="BJ3" s="1056"/>
      <c r="BK3" s="1056"/>
      <c r="BL3" s="1056"/>
      <c r="BM3" s="1056"/>
      <c r="BN3" s="1056"/>
      <c r="BO3" s="1056"/>
      <c r="BP3" s="1056"/>
      <c r="BQ3" s="1056"/>
      <c r="BR3" s="1056"/>
      <c r="BS3" s="1056"/>
      <c r="BT3" s="1056"/>
      <c r="BU3" s="1056"/>
      <c r="BV3" s="1056"/>
      <c r="BW3" s="1056"/>
      <c r="BX3" s="1056"/>
      <c r="BY3" s="1056"/>
      <c r="BZ3" s="1056"/>
      <c r="CA3" s="1056"/>
      <c r="CB3" s="1056"/>
      <c r="CC3" s="1056"/>
      <c r="CD3" s="1056"/>
      <c r="CE3" s="1056"/>
      <c r="CF3" s="1056"/>
      <c r="CG3" s="1056"/>
      <c r="CH3" s="1056"/>
      <c r="CI3" s="1056"/>
      <c r="CJ3" s="1056"/>
      <c r="CK3" s="1056"/>
      <c r="CL3" s="1056"/>
      <c r="CM3" s="1056"/>
      <c r="CN3" s="1056"/>
      <c r="CO3" s="1056"/>
      <c r="CP3" s="1056"/>
      <c r="CQ3" s="1056"/>
      <c r="CR3" s="1056"/>
      <c r="CS3" s="1056"/>
      <c r="CT3" s="1056"/>
      <c r="CU3" s="1056"/>
      <c r="CV3" s="1056"/>
      <c r="CW3" s="1056"/>
      <c r="CX3" s="1056"/>
      <c r="CY3" s="1056"/>
      <c r="CZ3" s="1056"/>
      <c r="DA3" s="1056"/>
      <c r="DB3" s="1056"/>
    </row>
    <row r="4" spans="1:106">
      <c r="A4" s="1458"/>
      <c r="B4" s="1308"/>
      <c r="C4" s="1308"/>
      <c r="D4" s="1308"/>
      <c r="E4" s="1308"/>
      <c r="F4" s="1308"/>
      <c r="G4" s="1821"/>
      <c r="H4" s="1051"/>
      <c r="I4" s="1308"/>
      <c r="J4" s="1308"/>
      <c r="K4" s="1308"/>
      <c r="L4" s="1308"/>
      <c r="M4" s="1308"/>
      <c r="N4" s="1821"/>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1056"/>
      <c r="BA4" s="1056"/>
      <c r="BB4" s="1056"/>
      <c r="BC4" s="1056"/>
      <c r="BD4" s="1056"/>
      <c r="BE4" s="1056"/>
      <c r="BF4" s="1056"/>
      <c r="BG4" s="1056"/>
      <c r="BH4" s="1056"/>
      <c r="BI4" s="1056"/>
      <c r="BJ4" s="1056"/>
      <c r="BK4" s="1056"/>
      <c r="BL4" s="1056"/>
      <c r="BM4" s="1056"/>
      <c r="BN4" s="1056"/>
      <c r="BO4" s="1056"/>
      <c r="BP4" s="1056"/>
      <c r="BQ4" s="1056"/>
      <c r="BR4" s="1056"/>
      <c r="BS4" s="1056"/>
      <c r="BT4" s="1056"/>
      <c r="BU4" s="1056"/>
      <c r="BV4" s="1056"/>
      <c r="BW4" s="1056"/>
      <c r="BX4" s="1056"/>
      <c r="BY4" s="1056"/>
      <c r="BZ4" s="1056"/>
      <c r="CA4" s="1056"/>
      <c r="CB4" s="1056"/>
      <c r="CC4" s="1056"/>
      <c r="CD4" s="1056"/>
      <c r="CE4" s="1056"/>
      <c r="CF4" s="1056"/>
      <c r="CG4" s="1056"/>
      <c r="CH4" s="1056"/>
      <c r="CI4" s="1056"/>
      <c r="CJ4" s="1056"/>
      <c r="CK4" s="1056"/>
      <c r="CL4" s="1056"/>
      <c r="CM4" s="1056"/>
      <c r="CN4" s="1056"/>
      <c r="CO4" s="1056"/>
      <c r="CP4" s="1056"/>
      <c r="CQ4" s="1056"/>
      <c r="CR4" s="1056"/>
      <c r="CS4" s="1056"/>
      <c r="CT4" s="1056"/>
      <c r="CU4" s="1056"/>
      <c r="CV4" s="1056"/>
      <c r="CW4" s="1056"/>
      <c r="CX4" s="1056"/>
      <c r="CY4" s="1056"/>
      <c r="CZ4" s="1056"/>
      <c r="DA4" s="1056"/>
      <c r="DB4" s="1056"/>
    </row>
    <row r="5" spans="1:106">
      <c r="A5" s="1061"/>
      <c r="B5" s="1056" t="s">
        <v>1880</v>
      </c>
      <c r="C5" s="1056"/>
      <c r="D5" s="1056"/>
      <c r="E5" s="1056"/>
      <c r="F5" s="1056"/>
      <c r="G5" s="1317"/>
      <c r="H5" s="1822" t="s">
        <v>3486</v>
      </c>
      <c r="I5" s="1056"/>
      <c r="J5" s="1056"/>
      <c r="K5" s="1056"/>
      <c r="L5" s="1056"/>
      <c r="M5" s="1056"/>
      <c r="N5" s="1317"/>
      <c r="O5" s="1056"/>
      <c r="P5" s="1056"/>
      <c r="Q5" s="1056"/>
      <c r="R5" s="1056"/>
      <c r="S5" s="1056"/>
      <c r="T5" s="1056"/>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c r="AT5" s="1056"/>
      <c r="AU5" s="1056"/>
      <c r="AV5" s="1056"/>
      <c r="AW5" s="1056"/>
      <c r="AX5" s="1056"/>
      <c r="AY5" s="1056"/>
      <c r="AZ5" s="1056"/>
      <c r="BA5" s="1056"/>
      <c r="BB5" s="1056"/>
      <c r="BC5" s="1056"/>
      <c r="BD5" s="1056"/>
      <c r="BE5" s="1056"/>
      <c r="BF5" s="1056"/>
      <c r="BG5" s="1056"/>
      <c r="BH5" s="1056"/>
      <c r="BI5" s="1056"/>
      <c r="BJ5" s="1056"/>
      <c r="BK5" s="1056"/>
      <c r="BL5" s="1056"/>
      <c r="BM5" s="1056"/>
      <c r="BN5" s="1056"/>
      <c r="BO5" s="1056"/>
      <c r="BP5" s="1056"/>
      <c r="BQ5" s="1056"/>
      <c r="BR5" s="1056"/>
      <c r="BS5" s="1056"/>
      <c r="BT5" s="1056"/>
      <c r="BU5" s="1056"/>
      <c r="BV5" s="1056"/>
      <c r="BW5" s="1056"/>
      <c r="BX5" s="1056"/>
      <c r="BY5" s="1056"/>
      <c r="BZ5" s="1056"/>
      <c r="CA5" s="1056"/>
      <c r="CB5" s="1056"/>
      <c r="CC5" s="1056"/>
      <c r="CD5" s="1056"/>
      <c r="CE5" s="1056"/>
      <c r="CF5" s="1056"/>
      <c r="CG5" s="1056"/>
      <c r="CH5" s="1056"/>
      <c r="CI5" s="1056"/>
      <c r="CJ5" s="1056"/>
      <c r="CK5" s="1056"/>
      <c r="CL5" s="1056"/>
      <c r="CM5" s="1056"/>
      <c r="CN5" s="1056"/>
      <c r="CO5" s="1056"/>
      <c r="CP5" s="1056"/>
      <c r="CQ5" s="1056"/>
      <c r="CR5" s="1056"/>
      <c r="CS5" s="1056"/>
      <c r="CT5" s="1056"/>
      <c r="CU5" s="1056"/>
      <c r="CV5" s="1056"/>
      <c r="CW5" s="1056"/>
      <c r="CX5" s="1056"/>
      <c r="CY5" s="1056"/>
      <c r="CZ5" s="1056"/>
      <c r="DA5" s="1056"/>
      <c r="DB5" s="1056"/>
    </row>
    <row r="6" spans="1:106">
      <c r="A6" s="1061"/>
      <c r="B6" s="1056" t="s">
        <v>3125</v>
      </c>
      <c r="C6" s="1056"/>
      <c r="D6" s="1056"/>
      <c r="E6" s="1056"/>
      <c r="F6" s="1056"/>
      <c r="G6" s="1317"/>
      <c r="H6" s="1822" t="s">
        <v>3126</v>
      </c>
      <c r="I6" s="1056"/>
      <c r="J6" s="1056"/>
      <c r="K6" s="1056"/>
      <c r="L6" s="1056"/>
      <c r="M6" s="1056"/>
      <c r="N6" s="1317"/>
      <c r="O6" s="1056"/>
      <c r="P6" s="1056"/>
      <c r="Q6" s="1056"/>
      <c r="R6" s="1056"/>
      <c r="S6" s="1056"/>
      <c r="T6" s="1056"/>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c r="AT6" s="1056"/>
      <c r="AU6" s="1056"/>
      <c r="AV6" s="1056"/>
      <c r="AW6" s="1056"/>
      <c r="AX6" s="1056"/>
      <c r="AY6" s="1056"/>
      <c r="AZ6" s="1056"/>
      <c r="BA6" s="1056"/>
      <c r="BB6" s="1056"/>
      <c r="BC6" s="1056"/>
      <c r="BD6" s="1056"/>
      <c r="BE6" s="1056"/>
      <c r="BF6" s="1056"/>
      <c r="BG6" s="1056"/>
      <c r="BH6" s="1056"/>
      <c r="BI6" s="1056"/>
      <c r="BJ6" s="1056"/>
      <c r="BK6" s="1056"/>
      <c r="BL6" s="1056"/>
      <c r="BM6" s="1056"/>
      <c r="BN6" s="1056"/>
      <c r="BO6" s="1056"/>
      <c r="BP6" s="1056"/>
      <c r="BQ6" s="1056"/>
      <c r="BR6" s="1056"/>
      <c r="BS6" s="1056"/>
      <c r="BT6" s="1056"/>
      <c r="BU6" s="1056"/>
      <c r="BV6" s="1056"/>
      <c r="BW6" s="1056"/>
      <c r="BX6" s="1056"/>
      <c r="BY6" s="1056"/>
      <c r="BZ6" s="1056"/>
      <c r="CA6" s="1056"/>
      <c r="CB6" s="1056"/>
      <c r="CC6" s="1056"/>
      <c r="CD6" s="1056"/>
      <c r="CE6" s="1056"/>
      <c r="CF6" s="1056"/>
      <c r="CG6" s="1056"/>
      <c r="CH6" s="1056"/>
      <c r="CI6" s="1056"/>
      <c r="CJ6" s="1056"/>
      <c r="CK6" s="1056"/>
      <c r="CL6" s="1056"/>
      <c r="CM6" s="1056"/>
      <c r="CN6" s="1056"/>
      <c r="CO6" s="1056"/>
      <c r="CP6" s="1056"/>
      <c r="CQ6" s="1056"/>
      <c r="CR6" s="1056"/>
      <c r="CS6" s="1056"/>
      <c r="CT6" s="1056"/>
      <c r="CU6" s="1056"/>
      <c r="CV6" s="1056"/>
      <c r="CW6" s="1056"/>
      <c r="CX6" s="1056"/>
      <c r="CY6" s="1056"/>
      <c r="CZ6" s="1056"/>
      <c r="DA6" s="1056"/>
      <c r="DB6" s="1056"/>
    </row>
    <row r="7" spans="1:106">
      <c r="A7" s="1061"/>
      <c r="B7" s="1056" t="s">
        <v>2386</v>
      </c>
      <c r="C7" s="1056"/>
      <c r="D7" s="1056"/>
      <c r="E7" s="1056"/>
      <c r="F7" s="1056"/>
      <c r="G7" s="1317"/>
      <c r="H7" s="1061" t="s">
        <v>1120</v>
      </c>
      <c r="I7" s="1056"/>
      <c r="J7" s="1056"/>
      <c r="K7" s="1056"/>
      <c r="L7" s="1056"/>
      <c r="M7" s="1056"/>
      <c r="N7" s="1317"/>
      <c r="O7" s="1056"/>
      <c r="P7" s="1056"/>
      <c r="Q7" s="1056"/>
      <c r="R7" s="1056"/>
      <c r="S7" s="1056"/>
      <c r="T7" s="1056"/>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c r="AT7" s="1056"/>
      <c r="AU7" s="1056"/>
      <c r="AV7" s="1056"/>
      <c r="AW7" s="1056"/>
      <c r="AX7" s="1056"/>
      <c r="AY7" s="1056"/>
      <c r="AZ7" s="1056"/>
      <c r="BA7" s="1056"/>
      <c r="BB7" s="1056"/>
      <c r="BC7" s="1056"/>
      <c r="BD7" s="1056"/>
      <c r="BE7" s="1056"/>
      <c r="BF7" s="1056"/>
      <c r="BG7" s="1056"/>
      <c r="BH7" s="1056"/>
      <c r="BI7" s="1056"/>
      <c r="BJ7" s="1056"/>
      <c r="BK7" s="1056"/>
      <c r="BL7" s="1056"/>
      <c r="BM7" s="1056"/>
      <c r="BN7" s="1056"/>
      <c r="BO7" s="1056"/>
      <c r="BP7" s="1056"/>
      <c r="BQ7" s="1056"/>
      <c r="BR7" s="1056"/>
      <c r="BS7" s="1056"/>
      <c r="BT7" s="1056"/>
      <c r="BU7" s="1056"/>
      <c r="BV7" s="1056"/>
      <c r="BW7" s="1056"/>
      <c r="BX7" s="1056"/>
      <c r="BY7" s="1056"/>
      <c r="BZ7" s="1056"/>
      <c r="CA7" s="1056"/>
      <c r="CB7" s="1056"/>
      <c r="CC7" s="1056"/>
      <c r="CD7" s="1056"/>
      <c r="CE7" s="1056"/>
      <c r="CF7" s="1056"/>
      <c r="CG7" s="1056"/>
      <c r="CH7" s="1056"/>
      <c r="CI7" s="1056"/>
      <c r="CJ7" s="1056"/>
      <c r="CK7" s="1056"/>
      <c r="CL7" s="1056"/>
      <c r="CM7" s="1056"/>
      <c r="CN7" s="1056"/>
      <c r="CO7" s="1056"/>
      <c r="CP7" s="1056"/>
      <c r="CQ7" s="1056"/>
      <c r="CR7" s="1056"/>
      <c r="CS7" s="1056"/>
      <c r="CT7" s="1056"/>
      <c r="CU7" s="1056"/>
      <c r="CV7" s="1056"/>
      <c r="CW7" s="1056"/>
      <c r="CX7" s="1056"/>
      <c r="CY7" s="1056"/>
      <c r="CZ7" s="1056"/>
      <c r="DA7" s="1056"/>
      <c r="DB7" s="1056"/>
    </row>
    <row r="8" spans="1:106">
      <c r="A8" s="1061"/>
      <c r="B8" s="1056" t="s">
        <v>1121</v>
      </c>
      <c r="C8" s="1056"/>
      <c r="D8" s="1056"/>
      <c r="E8" s="1056"/>
      <c r="F8" s="1056"/>
      <c r="G8" s="1317"/>
      <c r="H8" s="1061" t="s">
        <v>1122</v>
      </c>
      <c r="I8" s="1056"/>
      <c r="J8" s="1056"/>
      <c r="K8" s="1056"/>
      <c r="L8" s="1056"/>
      <c r="M8" s="1056"/>
      <c r="N8" s="1317"/>
      <c r="O8" s="1056"/>
      <c r="P8" s="1056"/>
      <c r="Q8" s="1056"/>
      <c r="R8" s="1056"/>
      <c r="S8" s="1056"/>
      <c r="T8" s="1056"/>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c r="AT8" s="1056"/>
      <c r="AU8" s="1056"/>
      <c r="AV8" s="1056"/>
      <c r="AW8" s="1056"/>
      <c r="AX8" s="1056"/>
      <c r="AY8" s="1056"/>
      <c r="AZ8" s="1056"/>
      <c r="BA8" s="1056"/>
      <c r="BB8" s="1056"/>
      <c r="BC8" s="1056"/>
      <c r="BD8" s="1056"/>
      <c r="BE8" s="1056"/>
      <c r="BF8" s="1056"/>
      <c r="BG8" s="1056"/>
      <c r="BH8" s="1056"/>
      <c r="BI8" s="1056"/>
      <c r="BJ8" s="1056"/>
      <c r="BK8" s="1056"/>
      <c r="BL8" s="1056"/>
      <c r="BM8" s="1056"/>
      <c r="BN8" s="1056"/>
      <c r="BO8" s="1056"/>
      <c r="BP8" s="1056"/>
      <c r="BQ8" s="1056"/>
      <c r="BR8" s="1056"/>
      <c r="BS8" s="1056"/>
      <c r="BT8" s="1056"/>
      <c r="BU8" s="1056"/>
      <c r="BV8" s="1056"/>
      <c r="BW8" s="1056"/>
      <c r="BX8" s="1056"/>
      <c r="BY8" s="1056"/>
      <c r="BZ8" s="1056"/>
      <c r="CA8" s="1056"/>
      <c r="CB8" s="1056"/>
      <c r="CC8" s="1056"/>
      <c r="CD8" s="1056"/>
      <c r="CE8" s="1056"/>
      <c r="CF8" s="1056"/>
      <c r="CG8" s="1056"/>
      <c r="CH8" s="1056"/>
      <c r="CI8" s="1056"/>
      <c r="CJ8" s="1056"/>
      <c r="CK8" s="1056"/>
      <c r="CL8" s="1056"/>
      <c r="CM8" s="1056"/>
      <c r="CN8" s="1056"/>
      <c r="CO8" s="1056"/>
      <c r="CP8" s="1056"/>
      <c r="CQ8" s="1056"/>
      <c r="CR8" s="1056"/>
      <c r="CS8" s="1056"/>
      <c r="CT8" s="1056"/>
      <c r="CU8" s="1056"/>
      <c r="CV8" s="1056"/>
      <c r="CW8" s="1056"/>
      <c r="CX8" s="1056"/>
      <c r="CY8" s="1056"/>
      <c r="CZ8" s="1056"/>
      <c r="DA8" s="1056"/>
      <c r="DB8" s="1056"/>
    </row>
    <row r="9" spans="1:106">
      <c r="A9" s="1061"/>
      <c r="B9" s="1056" t="s">
        <v>3115</v>
      </c>
      <c r="C9" s="1056"/>
      <c r="D9" s="1056"/>
      <c r="E9" s="1056"/>
      <c r="F9" s="1056"/>
      <c r="G9" s="1317"/>
      <c r="H9" s="1061" t="s">
        <v>3116</v>
      </c>
      <c r="I9" s="1056"/>
      <c r="J9" s="1056"/>
      <c r="K9" s="1056"/>
      <c r="L9" s="1056"/>
      <c r="M9" s="1056"/>
      <c r="N9" s="1317"/>
      <c r="O9" s="1056"/>
      <c r="P9" s="1056"/>
      <c r="Q9" s="1056"/>
      <c r="R9" s="1056"/>
      <c r="S9" s="1056"/>
      <c r="T9" s="1056"/>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c r="AT9" s="1056"/>
      <c r="AU9" s="1056"/>
      <c r="AV9" s="1056"/>
      <c r="AW9" s="1056"/>
      <c r="AX9" s="1056"/>
      <c r="AY9" s="1056"/>
      <c r="AZ9" s="1056"/>
      <c r="BA9" s="1056"/>
      <c r="BB9" s="1056"/>
      <c r="BC9" s="1056"/>
      <c r="BD9" s="1056"/>
      <c r="BE9" s="1056"/>
      <c r="BF9" s="1056"/>
      <c r="BG9" s="1056"/>
      <c r="BH9" s="1056"/>
      <c r="BI9" s="1056"/>
      <c r="BJ9" s="1056"/>
      <c r="BK9" s="1056"/>
      <c r="BL9" s="1056"/>
      <c r="BM9" s="1056"/>
      <c r="BN9" s="1056"/>
      <c r="BO9" s="1056"/>
      <c r="BP9" s="1056"/>
      <c r="BQ9" s="1056"/>
      <c r="BR9" s="1056"/>
      <c r="BS9" s="1056"/>
      <c r="BT9" s="1056"/>
      <c r="BU9" s="1056"/>
      <c r="BV9" s="1056"/>
      <c r="BW9" s="1056"/>
      <c r="BX9" s="1056"/>
      <c r="BY9" s="1056"/>
      <c r="BZ9" s="1056"/>
      <c r="CA9" s="1056"/>
      <c r="CB9" s="1056"/>
      <c r="CC9" s="1056"/>
      <c r="CD9" s="1056"/>
      <c r="CE9" s="1056"/>
      <c r="CF9" s="1056"/>
      <c r="CG9" s="1056"/>
      <c r="CH9" s="1056"/>
      <c r="CI9" s="1056"/>
      <c r="CJ9" s="1056"/>
      <c r="CK9" s="1056"/>
      <c r="CL9" s="1056"/>
      <c r="CM9" s="1056"/>
      <c r="CN9" s="1056"/>
      <c r="CO9" s="1056"/>
      <c r="CP9" s="1056"/>
      <c r="CQ9" s="1056"/>
      <c r="CR9" s="1056"/>
      <c r="CS9" s="1056"/>
      <c r="CT9" s="1056"/>
      <c r="CU9" s="1056"/>
      <c r="CV9" s="1056"/>
      <c r="CW9" s="1056"/>
      <c r="CX9" s="1056"/>
      <c r="CY9" s="1056"/>
      <c r="CZ9" s="1056"/>
      <c r="DA9" s="1056"/>
      <c r="DB9" s="1056"/>
    </row>
    <row r="10" spans="1:106">
      <c r="A10" s="1061"/>
      <c r="B10" s="1056" t="s">
        <v>2589</v>
      </c>
      <c r="C10" s="1056"/>
      <c r="D10" s="1056"/>
      <c r="E10" s="1056"/>
      <c r="F10" s="1056"/>
      <c r="G10" s="1317"/>
      <c r="H10" s="1061" t="s">
        <v>1113</v>
      </c>
      <c r="I10" s="1056"/>
      <c r="J10" s="1056"/>
      <c r="K10" s="1056"/>
      <c r="L10" s="1056"/>
      <c r="M10" s="1056"/>
      <c r="N10" s="1317"/>
      <c r="O10" s="1056"/>
      <c r="P10" s="1056"/>
      <c r="Q10" s="1056"/>
      <c r="R10" s="1056"/>
      <c r="S10" s="1056"/>
      <c r="T10" s="1056"/>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c r="AT10" s="1056"/>
      <c r="AU10" s="1056"/>
      <c r="AV10" s="1056"/>
      <c r="AW10" s="1056"/>
      <c r="AX10" s="1056"/>
      <c r="AY10" s="1056"/>
      <c r="AZ10" s="1056"/>
      <c r="BA10" s="1056"/>
      <c r="BB10" s="1056"/>
      <c r="BC10" s="1056"/>
      <c r="BD10" s="1056"/>
      <c r="BE10" s="1056"/>
      <c r="BF10" s="1056"/>
      <c r="BG10" s="1056"/>
      <c r="BH10" s="1056"/>
      <c r="BI10" s="1056"/>
      <c r="BJ10" s="1056"/>
      <c r="BK10" s="1056"/>
      <c r="BL10" s="1056"/>
      <c r="BM10" s="1056"/>
      <c r="BN10" s="1056"/>
      <c r="BO10" s="1056"/>
      <c r="BP10" s="1056"/>
      <c r="BQ10" s="1056"/>
      <c r="BR10" s="1056"/>
      <c r="BS10" s="1056"/>
      <c r="BT10" s="1056"/>
      <c r="BU10" s="1056"/>
      <c r="BV10" s="1056"/>
      <c r="BW10" s="1056"/>
      <c r="BX10" s="1056"/>
      <c r="BY10" s="1056"/>
      <c r="BZ10" s="1056"/>
      <c r="CA10" s="1056"/>
      <c r="CB10" s="1056"/>
      <c r="CC10" s="1056"/>
      <c r="CD10" s="1056"/>
      <c r="CE10" s="1056"/>
      <c r="CF10" s="1056"/>
      <c r="CG10" s="1056"/>
      <c r="CH10" s="1056"/>
      <c r="CI10" s="1056"/>
      <c r="CJ10" s="1056"/>
      <c r="CK10" s="1056"/>
      <c r="CL10" s="1056"/>
      <c r="CM10" s="1056"/>
      <c r="CN10" s="1056"/>
      <c r="CO10" s="1056"/>
      <c r="CP10" s="1056"/>
      <c r="CQ10" s="1056"/>
      <c r="CR10" s="1056"/>
      <c r="CS10" s="1056"/>
      <c r="CT10" s="1056"/>
      <c r="CU10" s="1056"/>
      <c r="CV10" s="1056"/>
      <c r="CW10" s="1056"/>
      <c r="CX10" s="1056"/>
      <c r="CY10" s="1056"/>
      <c r="CZ10" s="1056"/>
      <c r="DA10" s="1056"/>
      <c r="DB10" s="1056"/>
    </row>
    <row r="11" spans="1:106">
      <c r="A11" s="1061"/>
      <c r="B11" s="1056" t="s">
        <v>2752</v>
      </c>
      <c r="C11" s="1056"/>
      <c r="D11" s="1056"/>
      <c r="E11" s="1056"/>
      <c r="F11" s="1056"/>
      <c r="G11" s="1317"/>
      <c r="H11" s="1061"/>
      <c r="I11" s="1056"/>
      <c r="J11" s="1056"/>
      <c r="K11" s="1056"/>
      <c r="L11" s="1056"/>
      <c r="M11" s="1056"/>
      <c r="N11" s="1317"/>
      <c r="O11" s="1056"/>
      <c r="P11" s="1056"/>
      <c r="Q11" s="1056"/>
      <c r="R11" s="1056"/>
      <c r="S11" s="1056"/>
      <c r="T11" s="1056"/>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1056"/>
      <c r="BH11" s="1056"/>
      <c r="BI11" s="1056"/>
      <c r="BJ11" s="1056"/>
      <c r="BK11" s="1056"/>
      <c r="BL11" s="1056"/>
      <c r="BM11" s="1056"/>
      <c r="BN11" s="1056"/>
      <c r="BO11" s="1056"/>
      <c r="BP11" s="1056"/>
      <c r="BQ11" s="1056"/>
      <c r="BR11" s="1056"/>
      <c r="BS11" s="1056"/>
      <c r="BT11" s="1056"/>
      <c r="BU11" s="1056"/>
      <c r="BV11" s="1056"/>
      <c r="BW11" s="1056"/>
      <c r="BX11" s="1056"/>
      <c r="BY11" s="1056"/>
      <c r="BZ11" s="1056"/>
      <c r="CA11" s="1056"/>
      <c r="CB11" s="1056"/>
      <c r="CC11" s="1056"/>
      <c r="CD11" s="1056"/>
      <c r="CE11" s="1056"/>
      <c r="CF11" s="1056"/>
      <c r="CG11" s="1056"/>
      <c r="CH11" s="1056"/>
      <c r="CI11" s="1056"/>
      <c r="CJ11" s="1056"/>
      <c r="CK11" s="1056"/>
      <c r="CL11" s="1056"/>
      <c r="CM11" s="1056"/>
      <c r="CN11" s="1056"/>
      <c r="CO11" s="1056"/>
      <c r="CP11" s="1056"/>
      <c r="CQ11" s="1056"/>
      <c r="CR11" s="1056"/>
      <c r="CS11" s="1056"/>
      <c r="CT11" s="1056"/>
      <c r="CU11" s="1056"/>
      <c r="CV11" s="1056"/>
      <c r="CW11" s="1056"/>
      <c r="CX11" s="1056"/>
      <c r="CY11" s="1056"/>
      <c r="CZ11" s="1056"/>
      <c r="DA11" s="1056"/>
      <c r="DB11" s="1056"/>
    </row>
    <row r="12" spans="1:106">
      <c r="A12" s="1061"/>
      <c r="B12" s="1056" t="s">
        <v>1090</v>
      </c>
      <c r="C12" s="1056"/>
      <c r="D12" s="1056"/>
      <c r="E12" s="1056"/>
      <c r="F12" s="1056"/>
      <c r="G12" s="1317"/>
      <c r="H12" s="1823" t="s">
        <v>2685</v>
      </c>
      <c r="I12" s="1056"/>
      <c r="J12" s="1056"/>
      <c r="K12" s="1056"/>
      <c r="L12" s="1056"/>
      <c r="M12" s="1056"/>
      <c r="N12" s="1317"/>
      <c r="O12" s="1056"/>
      <c r="P12" s="1056"/>
      <c r="Q12" s="1056"/>
      <c r="R12" s="1056"/>
      <c r="S12" s="1056"/>
      <c r="T12" s="1056"/>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c r="AT12" s="1056"/>
      <c r="AU12" s="1056"/>
      <c r="AV12" s="1056"/>
      <c r="AW12" s="1056"/>
      <c r="AX12" s="1056"/>
      <c r="AY12" s="1056"/>
      <c r="AZ12" s="1056"/>
      <c r="BA12" s="1056"/>
      <c r="BB12" s="1056"/>
      <c r="BC12" s="1056"/>
      <c r="BD12" s="1056"/>
      <c r="BE12" s="1056"/>
      <c r="BF12" s="1056"/>
      <c r="BG12" s="1056"/>
      <c r="BH12" s="1056"/>
      <c r="BI12" s="1056"/>
      <c r="BJ12" s="1056"/>
      <c r="BK12" s="1056"/>
      <c r="BL12" s="1056"/>
      <c r="BM12" s="1056"/>
      <c r="BN12" s="1056"/>
      <c r="BO12" s="1056"/>
      <c r="BP12" s="1056"/>
      <c r="BQ12" s="1056"/>
      <c r="BR12" s="1056"/>
      <c r="BS12" s="1056"/>
      <c r="BT12" s="1056"/>
      <c r="BU12" s="1056"/>
      <c r="BV12" s="1056"/>
      <c r="BW12" s="1056"/>
      <c r="BX12" s="1056"/>
      <c r="BY12" s="1056"/>
      <c r="BZ12" s="1056"/>
      <c r="CA12" s="1056"/>
      <c r="CB12" s="1056"/>
      <c r="CC12" s="1056"/>
      <c r="CD12" s="1056"/>
      <c r="CE12" s="1056"/>
      <c r="CF12" s="1056"/>
      <c r="CG12" s="1056"/>
      <c r="CH12" s="1056"/>
      <c r="CI12" s="1056"/>
      <c r="CJ12" s="1056"/>
      <c r="CK12" s="1056"/>
      <c r="CL12" s="1056"/>
      <c r="CM12" s="1056"/>
      <c r="CN12" s="1056"/>
      <c r="CO12" s="1056"/>
      <c r="CP12" s="1056"/>
      <c r="CQ12" s="1056"/>
      <c r="CR12" s="1056"/>
      <c r="CS12" s="1056"/>
      <c r="CT12" s="1056"/>
      <c r="CU12" s="1056"/>
      <c r="CV12" s="1056"/>
      <c r="CW12" s="1056"/>
      <c r="CX12" s="1056"/>
      <c r="CY12" s="1056"/>
      <c r="CZ12" s="1056"/>
      <c r="DA12" s="1056"/>
      <c r="DB12" s="1056"/>
    </row>
    <row r="13" spans="1:106">
      <c r="A13" s="1061"/>
      <c r="B13" s="1056" t="s">
        <v>1568</v>
      </c>
      <c r="C13" s="1056"/>
      <c r="D13" s="1056"/>
      <c r="E13" s="1056"/>
      <c r="F13" s="1056"/>
      <c r="G13" s="1317"/>
      <c r="H13" s="1061"/>
      <c r="I13" s="1056"/>
      <c r="J13" s="1056"/>
      <c r="K13" s="1056"/>
      <c r="L13" s="1056"/>
      <c r="M13" s="1056"/>
      <c r="N13" s="1317"/>
      <c r="O13" s="1056"/>
      <c r="P13" s="1056"/>
      <c r="Q13" s="1056"/>
      <c r="R13" s="1056"/>
      <c r="S13" s="1056"/>
      <c r="T13" s="1056"/>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c r="AT13" s="1056"/>
      <c r="AU13" s="1056"/>
      <c r="AV13" s="1056"/>
      <c r="AW13" s="1056"/>
      <c r="AX13" s="1056"/>
      <c r="AY13" s="1056"/>
      <c r="AZ13" s="1056"/>
      <c r="BA13" s="1056"/>
      <c r="BB13" s="1056"/>
      <c r="BC13" s="1056"/>
      <c r="BD13" s="1056"/>
      <c r="BE13" s="1056"/>
      <c r="BF13" s="1056"/>
      <c r="BG13" s="1056"/>
      <c r="BH13" s="1056"/>
      <c r="BI13" s="1056"/>
      <c r="BJ13" s="1056"/>
      <c r="BK13" s="1056"/>
      <c r="BL13" s="1056"/>
      <c r="BM13" s="1056"/>
      <c r="BN13" s="1056"/>
      <c r="BO13" s="1056"/>
      <c r="BP13" s="1056"/>
      <c r="BQ13" s="1056"/>
      <c r="BR13" s="1056"/>
      <c r="BS13" s="1056"/>
      <c r="BT13" s="1056"/>
      <c r="BU13" s="1056"/>
      <c r="BV13" s="1056"/>
      <c r="BW13" s="1056"/>
      <c r="BX13" s="1056"/>
      <c r="BY13" s="1056"/>
      <c r="BZ13" s="1056"/>
      <c r="CA13" s="1056"/>
      <c r="CB13" s="1056"/>
      <c r="CC13" s="1056"/>
      <c r="CD13" s="1056"/>
      <c r="CE13" s="1056"/>
      <c r="CF13" s="1056"/>
      <c r="CG13" s="1056"/>
      <c r="CH13" s="1056"/>
      <c r="CI13" s="1056"/>
      <c r="CJ13" s="1056"/>
      <c r="CK13" s="1056"/>
      <c r="CL13" s="1056"/>
      <c r="CM13" s="1056"/>
      <c r="CN13" s="1056"/>
      <c r="CO13" s="1056"/>
      <c r="CP13" s="1056"/>
      <c r="CQ13" s="1056"/>
      <c r="CR13" s="1056"/>
      <c r="CS13" s="1056"/>
      <c r="CT13" s="1056"/>
      <c r="CU13" s="1056"/>
      <c r="CV13" s="1056"/>
      <c r="CW13" s="1056"/>
      <c r="CX13" s="1056"/>
      <c r="CY13" s="1056"/>
      <c r="CZ13" s="1056"/>
      <c r="DA13" s="1056"/>
      <c r="DB13" s="1056"/>
    </row>
    <row r="14" spans="1:106">
      <c r="A14" s="1061"/>
      <c r="B14" s="1056" t="s">
        <v>3748</v>
      </c>
      <c r="C14" s="1056"/>
      <c r="D14" s="1056"/>
      <c r="E14" s="1056"/>
      <c r="F14" s="1056"/>
      <c r="G14" s="1317"/>
      <c r="H14" s="1061" t="s">
        <v>2401</v>
      </c>
      <c r="I14" s="1056"/>
      <c r="J14" s="1056"/>
      <c r="K14" s="1056"/>
      <c r="L14" s="1056"/>
      <c r="M14" s="1056"/>
      <c r="N14" s="1317"/>
      <c r="O14" s="1056"/>
      <c r="P14" s="1056"/>
      <c r="Q14" s="1056"/>
      <c r="R14" s="1056"/>
      <c r="S14" s="1056"/>
      <c r="T14" s="1056"/>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c r="AT14" s="1056"/>
      <c r="AU14" s="1056"/>
      <c r="AV14" s="1056"/>
      <c r="AW14" s="1056"/>
      <c r="AX14" s="1056"/>
      <c r="AY14" s="1056"/>
      <c r="AZ14" s="1056"/>
      <c r="BA14" s="1056"/>
      <c r="BB14" s="1056"/>
      <c r="BC14" s="1056"/>
      <c r="BD14" s="1056"/>
      <c r="BE14" s="1056"/>
      <c r="BF14" s="1056"/>
      <c r="BG14" s="1056"/>
      <c r="BH14" s="1056"/>
      <c r="BI14" s="1056"/>
      <c r="BJ14" s="1056"/>
      <c r="BK14" s="1056"/>
      <c r="BL14" s="1056"/>
      <c r="BM14" s="1056"/>
      <c r="BN14" s="1056"/>
      <c r="BO14" s="1056"/>
      <c r="BP14" s="1056"/>
      <c r="BQ14" s="1056"/>
      <c r="BR14" s="1056"/>
      <c r="BS14" s="1056"/>
      <c r="BT14" s="1056"/>
      <c r="BU14" s="1056"/>
      <c r="BV14" s="1056"/>
      <c r="BW14" s="1056"/>
      <c r="BX14" s="1056"/>
      <c r="BY14" s="1056"/>
      <c r="BZ14" s="1056"/>
      <c r="CA14" s="1056"/>
      <c r="CB14" s="1056"/>
      <c r="CC14" s="1056"/>
      <c r="CD14" s="1056"/>
      <c r="CE14" s="1056"/>
      <c r="CF14" s="1056"/>
      <c r="CG14" s="1056"/>
      <c r="CH14" s="1056"/>
      <c r="CI14" s="1056"/>
      <c r="CJ14" s="1056"/>
      <c r="CK14" s="1056"/>
      <c r="CL14" s="1056"/>
      <c r="CM14" s="1056"/>
      <c r="CN14" s="1056"/>
      <c r="CO14" s="1056"/>
      <c r="CP14" s="1056"/>
      <c r="CQ14" s="1056"/>
      <c r="CR14" s="1056"/>
      <c r="CS14" s="1056"/>
      <c r="CT14" s="1056"/>
      <c r="CU14" s="1056"/>
      <c r="CV14" s="1056"/>
      <c r="CW14" s="1056"/>
      <c r="CX14" s="1056"/>
      <c r="CY14" s="1056"/>
      <c r="CZ14" s="1056"/>
      <c r="DA14" s="1056"/>
      <c r="DB14" s="1056"/>
    </row>
    <row r="15" spans="1:106">
      <c r="A15" s="1061"/>
      <c r="B15" s="1056" t="s">
        <v>2402</v>
      </c>
      <c r="C15" s="1056"/>
      <c r="D15" s="1056"/>
      <c r="E15" s="1056"/>
      <c r="F15" s="1056"/>
      <c r="G15" s="1317"/>
      <c r="H15" s="1061"/>
      <c r="I15" s="1056"/>
      <c r="J15" s="1056"/>
      <c r="K15" s="1056"/>
      <c r="L15" s="1056"/>
      <c r="M15" s="1056"/>
      <c r="N15" s="1317"/>
      <c r="O15" s="1056"/>
      <c r="P15" s="1056"/>
      <c r="Q15" s="1056"/>
      <c r="R15" s="1056"/>
      <c r="S15" s="1056"/>
      <c r="T15" s="1056"/>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c r="AT15" s="1056"/>
      <c r="AU15" s="1056"/>
      <c r="AV15" s="1056"/>
      <c r="AW15" s="1056"/>
      <c r="AX15" s="1056"/>
      <c r="AY15" s="1056"/>
      <c r="AZ15" s="1056"/>
      <c r="BA15" s="1056"/>
      <c r="BB15" s="1056"/>
      <c r="BC15" s="1056"/>
      <c r="BD15" s="1056"/>
      <c r="BE15" s="1056"/>
      <c r="BF15" s="1056"/>
      <c r="BG15" s="1056"/>
      <c r="BH15" s="1056"/>
      <c r="BI15" s="1056"/>
      <c r="BJ15" s="1056"/>
      <c r="BK15" s="1056"/>
      <c r="BL15" s="1056"/>
      <c r="BM15" s="1056"/>
      <c r="BN15" s="1056"/>
      <c r="BO15" s="1056"/>
      <c r="BP15" s="1056"/>
      <c r="BQ15" s="1056"/>
      <c r="BR15" s="1056"/>
      <c r="BS15" s="1056"/>
      <c r="BT15" s="1056"/>
      <c r="BU15" s="1056"/>
      <c r="BV15" s="1056"/>
      <c r="BW15" s="1056"/>
      <c r="BX15" s="1056"/>
      <c r="BY15" s="1056"/>
      <c r="BZ15" s="1056"/>
      <c r="CA15" s="1056"/>
      <c r="CB15" s="1056"/>
      <c r="CC15" s="1056"/>
      <c r="CD15" s="1056"/>
      <c r="CE15" s="1056"/>
      <c r="CF15" s="1056"/>
      <c r="CG15" s="1056"/>
      <c r="CH15" s="1056"/>
      <c r="CI15" s="1056"/>
      <c r="CJ15" s="1056"/>
      <c r="CK15" s="1056"/>
      <c r="CL15" s="1056"/>
      <c r="CM15" s="1056"/>
      <c r="CN15" s="1056"/>
      <c r="CO15" s="1056"/>
      <c r="CP15" s="1056"/>
      <c r="CQ15" s="1056"/>
      <c r="CR15" s="1056"/>
      <c r="CS15" s="1056"/>
      <c r="CT15" s="1056"/>
      <c r="CU15" s="1056"/>
      <c r="CV15" s="1056"/>
      <c r="CW15" s="1056"/>
      <c r="CX15" s="1056"/>
      <c r="CY15" s="1056"/>
      <c r="CZ15" s="1056"/>
      <c r="DA15" s="1056"/>
      <c r="DB15" s="1056"/>
    </row>
    <row r="16" spans="1:106">
      <c r="A16" s="1382"/>
      <c r="B16" s="1439"/>
      <c r="C16" s="1648" t="s">
        <v>2403</v>
      </c>
      <c r="D16" s="1413"/>
      <c r="E16" s="1439"/>
      <c r="F16" s="1439"/>
      <c r="G16" s="1485"/>
      <c r="H16" s="1650" t="s">
        <v>2404</v>
      </c>
      <c r="I16" s="1413"/>
      <c r="J16" s="1648" t="s">
        <v>1837</v>
      </c>
      <c r="K16" s="1413"/>
      <c r="L16" s="1413"/>
      <c r="M16" s="1413"/>
      <c r="N16" s="1649"/>
      <c r="O16" s="1056"/>
      <c r="P16" s="1056"/>
      <c r="Q16" s="1056"/>
      <c r="R16" s="1056"/>
      <c r="S16" s="1056"/>
      <c r="T16" s="105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c r="AT16" s="1056"/>
      <c r="AU16" s="1056"/>
      <c r="AV16" s="1056"/>
      <c r="AW16" s="1056"/>
      <c r="AX16" s="1056"/>
      <c r="AY16" s="1056"/>
      <c r="AZ16" s="1056"/>
      <c r="BA16" s="1056"/>
      <c r="BB16" s="1056"/>
      <c r="BC16" s="1056"/>
      <c r="BD16" s="1056"/>
      <c r="BE16" s="1056"/>
      <c r="BF16" s="1056"/>
      <c r="BG16" s="1056"/>
      <c r="BH16" s="1056"/>
      <c r="BI16" s="1056"/>
      <c r="BJ16" s="1056"/>
      <c r="BK16" s="1056"/>
      <c r="BL16" s="1056"/>
      <c r="BM16" s="1056"/>
      <c r="BN16" s="1056"/>
      <c r="BO16" s="1056"/>
      <c r="BP16" s="1056"/>
      <c r="BQ16" s="1056"/>
      <c r="BR16" s="1056"/>
      <c r="BS16" s="1056"/>
      <c r="BT16" s="1056"/>
      <c r="BU16" s="1056"/>
      <c r="BV16" s="1056"/>
      <c r="BW16" s="1056"/>
      <c r="BX16" s="1056"/>
      <c r="BY16" s="1056"/>
      <c r="BZ16" s="1056"/>
      <c r="CA16" s="1056"/>
      <c r="CB16" s="1056"/>
      <c r="CC16" s="1056"/>
      <c r="CD16" s="1056"/>
      <c r="CE16" s="1056"/>
      <c r="CF16" s="1056"/>
      <c r="CG16" s="1056"/>
      <c r="CH16" s="1056"/>
      <c r="CI16" s="1056"/>
      <c r="CJ16" s="1056"/>
      <c r="CK16" s="1056"/>
      <c r="CL16" s="1056"/>
      <c r="CM16" s="1056"/>
      <c r="CN16" s="1056"/>
      <c r="CO16" s="1056"/>
      <c r="CP16" s="1056"/>
      <c r="CQ16" s="1056"/>
      <c r="CR16" s="1056"/>
      <c r="CS16" s="1056"/>
      <c r="CT16" s="1056"/>
      <c r="CU16" s="1056"/>
      <c r="CV16" s="1056"/>
      <c r="CW16" s="1056"/>
      <c r="CX16" s="1056"/>
      <c r="CY16" s="1056"/>
      <c r="CZ16" s="1056"/>
      <c r="DA16" s="1056"/>
      <c r="DB16" s="1056"/>
    </row>
    <row r="17" spans="1:106">
      <c r="A17" s="1379"/>
      <c r="B17" s="1066"/>
      <c r="C17" s="1066"/>
      <c r="D17" s="1384" t="s">
        <v>1838</v>
      </c>
      <c r="E17" s="1066"/>
      <c r="F17" s="1066"/>
      <c r="G17" s="1057"/>
      <c r="H17" s="1061"/>
      <c r="I17" s="1066"/>
      <c r="J17" s="1066"/>
      <c r="K17" s="1066"/>
      <c r="L17" s="1385"/>
      <c r="M17" s="1384" t="s">
        <v>305</v>
      </c>
      <c r="N17" s="1063"/>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c r="BG17" s="1056"/>
      <c r="BH17" s="1056"/>
      <c r="BI17" s="1056"/>
      <c r="BJ17" s="1056"/>
      <c r="BK17" s="1056"/>
      <c r="BL17" s="1056"/>
      <c r="BM17" s="1056"/>
      <c r="BN17" s="1056"/>
      <c r="BO17" s="1056"/>
      <c r="BP17" s="1056"/>
      <c r="BQ17" s="1056"/>
      <c r="BR17" s="1056"/>
      <c r="BS17" s="1056"/>
      <c r="BT17" s="1056"/>
      <c r="BU17" s="1056"/>
      <c r="BV17" s="1056"/>
      <c r="BW17" s="1056"/>
      <c r="BX17" s="1056"/>
      <c r="BY17" s="1056"/>
      <c r="BZ17" s="1056"/>
      <c r="CA17" s="1056"/>
      <c r="CB17" s="1056"/>
      <c r="CC17" s="1056"/>
      <c r="CD17" s="1056"/>
      <c r="CE17" s="1056"/>
      <c r="CF17" s="1056"/>
      <c r="CG17" s="1056"/>
      <c r="CH17" s="1056"/>
      <c r="CI17" s="1056"/>
      <c r="CJ17" s="1056"/>
      <c r="CK17" s="1056"/>
      <c r="CL17" s="1056"/>
      <c r="CM17" s="1056"/>
      <c r="CN17" s="1056"/>
      <c r="CO17" s="1056"/>
      <c r="CP17" s="1056"/>
      <c r="CQ17" s="1056"/>
      <c r="CR17" s="1056"/>
      <c r="CS17" s="1056"/>
      <c r="CT17" s="1056"/>
      <c r="CU17" s="1056"/>
      <c r="CV17" s="1056"/>
      <c r="CW17" s="1056"/>
      <c r="CX17" s="1056"/>
      <c r="CY17" s="1056"/>
      <c r="CZ17" s="1056"/>
      <c r="DA17" s="1056"/>
      <c r="DB17" s="1056"/>
    </row>
    <row r="18" spans="1:106">
      <c r="A18" s="1379"/>
      <c r="B18" s="1384" t="s">
        <v>1839</v>
      </c>
      <c r="C18" s="1384" t="s">
        <v>1840</v>
      </c>
      <c r="D18" s="1384" t="s">
        <v>1841</v>
      </c>
      <c r="E18" s="1384" t="s">
        <v>1842</v>
      </c>
      <c r="F18" s="1384" t="s">
        <v>1843</v>
      </c>
      <c r="G18" s="1057"/>
      <c r="H18" s="1379" t="s">
        <v>1344</v>
      </c>
      <c r="I18" s="1384" t="s">
        <v>1838</v>
      </c>
      <c r="J18" s="1384" t="s">
        <v>2678</v>
      </c>
      <c r="K18" s="1066"/>
      <c r="L18" s="1384" t="s">
        <v>1345</v>
      </c>
      <c r="M18" s="1384" t="s">
        <v>1346</v>
      </c>
      <c r="N18" s="1063"/>
      <c r="O18" s="1056"/>
      <c r="P18" s="1056"/>
      <c r="Q18" s="1056"/>
      <c r="R18" s="1056"/>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c r="BG18" s="1056"/>
      <c r="BH18" s="1056"/>
      <c r="BI18" s="1056"/>
      <c r="BJ18" s="1056"/>
      <c r="BK18" s="1056"/>
      <c r="BL18" s="1056"/>
      <c r="BM18" s="1056"/>
      <c r="BN18" s="1056"/>
      <c r="BO18" s="1056"/>
      <c r="BP18" s="1056"/>
      <c r="BQ18" s="1056"/>
      <c r="BR18" s="1056"/>
      <c r="BS18" s="1056"/>
      <c r="BT18" s="1056"/>
      <c r="BU18" s="1056"/>
      <c r="BV18" s="1056"/>
      <c r="BW18" s="1056"/>
      <c r="BX18" s="1056"/>
      <c r="BY18" s="1056"/>
      <c r="BZ18" s="1056"/>
      <c r="CA18" s="1056"/>
      <c r="CB18" s="1056"/>
      <c r="CC18" s="1056"/>
      <c r="CD18" s="1056"/>
      <c r="CE18" s="1056"/>
      <c r="CF18" s="1056"/>
      <c r="CG18" s="1056"/>
      <c r="CH18" s="1056"/>
      <c r="CI18" s="1056"/>
      <c r="CJ18" s="1056"/>
      <c r="CK18" s="1056"/>
      <c r="CL18" s="1056"/>
      <c r="CM18" s="1056"/>
      <c r="CN18" s="1056"/>
      <c r="CO18" s="1056"/>
      <c r="CP18" s="1056"/>
      <c r="CQ18" s="1056"/>
      <c r="CR18" s="1056"/>
      <c r="CS18" s="1056"/>
      <c r="CT18" s="1056"/>
      <c r="CU18" s="1056"/>
      <c r="CV18" s="1056"/>
      <c r="CW18" s="1056"/>
      <c r="CX18" s="1056"/>
      <c r="CY18" s="1056"/>
      <c r="CZ18" s="1056"/>
      <c r="DA18" s="1056"/>
      <c r="DB18" s="1056"/>
    </row>
    <row r="19" spans="1:106">
      <c r="A19" s="1379" t="s">
        <v>2263</v>
      </c>
      <c r="B19" s="1384" t="s">
        <v>1347</v>
      </c>
      <c r="C19" s="1384" t="s">
        <v>1348</v>
      </c>
      <c r="D19" s="1384" t="s">
        <v>261</v>
      </c>
      <c r="E19" s="1384" t="s">
        <v>889</v>
      </c>
      <c r="F19" s="1384" t="s">
        <v>889</v>
      </c>
      <c r="G19" s="1063" t="s">
        <v>1790</v>
      </c>
      <c r="H19" s="1379" t="s">
        <v>3042</v>
      </c>
      <c r="I19" s="1384" t="s">
        <v>3043</v>
      </c>
      <c r="J19" s="1384" t="s">
        <v>3044</v>
      </c>
      <c r="K19" s="1384"/>
      <c r="L19" s="1384" t="s">
        <v>3044</v>
      </c>
      <c r="M19" s="1384" t="s">
        <v>3044</v>
      </c>
      <c r="N19" s="1063" t="s">
        <v>2263</v>
      </c>
      <c r="O19" s="1056"/>
      <c r="P19" s="1056"/>
      <c r="Q19" s="1056"/>
      <c r="R19" s="1056"/>
      <c r="S19" s="1056"/>
      <c r="T19" s="1056"/>
      <c r="U19" s="1056"/>
      <c r="V19" s="1056"/>
      <c r="W19" s="1056"/>
      <c r="X19" s="1056"/>
      <c r="Y19" s="1056"/>
      <c r="Z19" s="1056"/>
      <c r="AA19" s="1056"/>
      <c r="AB19" s="1056"/>
      <c r="AC19" s="1056"/>
      <c r="AD19" s="1056"/>
      <c r="AE19" s="1056"/>
      <c r="AF19" s="1056"/>
      <c r="AG19" s="1056"/>
      <c r="AH19" s="1056"/>
      <c r="AI19" s="1056"/>
      <c r="AJ19" s="1056"/>
      <c r="AK19" s="1056"/>
      <c r="AL19" s="1056"/>
      <c r="AM19" s="1056"/>
      <c r="AN19" s="1056"/>
      <c r="AO19" s="1056"/>
      <c r="AP19" s="1056"/>
      <c r="AQ19" s="1056"/>
      <c r="AR19" s="1056"/>
      <c r="AS19" s="1056"/>
      <c r="AT19" s="1056"/>
      <c r="AU19" s="1056"/>
      <c r="AV19" s="1056"/>
      <c r="AW19" s="1056"/>
      <c r="AX19" s="1056"/>
      <c r="AY19" s="1056"/>
      <c r="AZ19" s="1056"/>
      <c r="BA19" s="1056"/>
      <c r="BB19" s="1056"/>
      <c r="BC19" s="1056"/>
      <c r="BD19" s="1056"/>
      <c r="BE19" s="1056"/>
      <c r="BF19" s="1056"/>
      <c r="BG19" s="1056"/>
      <c r="BH19" s="1056"/>
      <c r="BI19" s="1056"/>
      <c r="BJ19" s="1056"/>
      <c r="BK19" s="1056"/>
      <c r="BL19" s="1056"/>
      <c r="BM19" s="1056"/>
      <c r="BN19" s="1056"/>
      <c r="BO19" s="1056"/>
      <c r="BP19" s="1056"/>
      <c r="BQ19" s="1056"/>
      <c r="BR19" s="1056"/>
      <c r="BS19" s="1056"/>
      <c r="BT19" s="1056"/>
      <c r="BU19" s="1056"/>
      <c r="BV19" s="1056"/>
      <c r="BW19" s="1056"/>
      <c r="BX19" s="1056"/>
      <c r="BY19" s="1056"/>
      <c r="BZ19" s="1056"/>
      <c r="CA19" s="1056"/>
      <c r="CB19" s="1056"/>
      <c r="CC19" s="1056"/>
      <c r="CD19" s="1056"/>
      <c r="CE19" s="1056"/>
      <c r="CF19" s="1056"/>
      <c r="CG19" s="1056"/>
      <c r="CH19" s="1056"/>
      <c r="CI19" s="1056"/>
      <c r="CJ19" s="1056"/>
      <c r="CK19" s="1056"/>
      <c r="CL19" s="1056"/>
      <c r="CM19" s="1056"/>
      <c r="CN19" s="1056"/>
      <c r="CO19" s="1056"/>
      <c r="CP19" s="1056"/>
      <c r="CQ19" s="1056"/>
      <c r="CR19" s="1056"/>
      <c r="CS19" s="1056"/>
      <c r="CT19" s="1056"/>
      <c r="CU19" s="1056"/>
      <c r="CV19" s="1056"/>
      <c r="CW19" s="1056"/>
      <c r="CX19" s="1056"/>
      <c r="CY19" s="1056"/>
      <c r="CZ19" s="1056"/>
      <c r="DA19" s="1056"/>
      <c r="DB19" s="1056"/>
    </row>
    <row r="20" spans="1:106">
      <c r="A20" s="1446" t="s">
        <v>2286</v>
      </c>
      <c r="B20" s="1393" t="s">
        <v>3377</v>
      </c>
      <c r="C20" s="1393" t="s">
        <v>3378</v>
      </c>
      <c r="D20" s="1393" t="s">
        <v>3379</v>
      </c>
      <c r="E20" s="1393" t="s">
        <v>3380</v>
      </c>
      <c r="F20" s="1393" t="s">
        <v>189</v>
      </c>
      <c r="G20" s="1060" t="s">
        <v>190</v>
      </c>
      <c r="H20" s="1446" t="s">
        <v>191</v>
      </c>
      <c r="I20" s="1393" t="s">
        <v>192</v>
      </c>
      <c r="J20" s="1393" t="s">
        <v>193</v>
      </c>
      <c r="K20" s="1393" t="s">
        <v>3679</v>
      </c>
      <c r="L20" s="1393" t="s">
        <v>3680</v>
      </c>
      <c r="M20" s="1393" t="s">
        <v>3681</v>
      </c>
      <c r="N20" s="1060" t="s">
        <v>2286</v>
      </c>
      <c r="O20" s="1056"/>
      <c r="P20" s="1056"/>
      <c r="Q20" s="1056"/>
      <c r="R20" s="1056"/>
      <c r="S20" s="1056"/>
      <c r="T20" s="1056"/>
      <c r="U20" s="1056"/>
      <c r="V20" s="1056"/>
      <c r="W20" s="1056"/>
      <c r="X20" s="1056"/>
      <c r="Y20" s="1056"/>
      <c r="Z20" s="1056"/>
      <c r="AA20" s="1056"/>
      <c r="AB20" s="1056"/>
      <c r="AC20" s="1056"/>
      <c r="AD20" s="1056"/>
      <c r="AE20" s="1056"/>
      <c r="AF20" s="1056"/>
      <c r="AG20" s="1056"/>
      <c r="AH20" s="1056"/>
      <c r="AI20" s="1056"/>
      <c r="AJ20" s="1056"/>
      <c r="AK20" s="1056"/>
      <c r="AL20" s="1056"/>
      <c r="AM20" s="1056"/>
      <c r="AN20" s="1056"/>
      <c r="AO20" s="1056"/>
      <c r="AP20" s="1056"/>
      <c r="AQ20" s="1056"/>
      <c r="AR20" s="1056"/>
      <c r="AS20" s="1056"/>
      <c r="AT20" s="1056"/>
      <c r="AU20" s="1056"/>
      <c r="AV20" s="1056"/>
      <c r="AW20" s="1056"/>
      <c r="AX20" s="1056"/>
      <c r="AY20" s="1056"/>
      <c r="AZ20" s="1056"/>
      <c r="BA20" s="1056"/>
      <c r="BB20" s="1056"/>
      <c r="BC20" s="1056"/>
      <c r="BD20" s="1056"/>
      <c r="BE20" s="1056"/>
      <c r="BF20" s="1056"/>
      <c r="BG20" s="1056"/>
      <c r="BH20" s="1056"/>
      <c r="BI20" s="1056"/>
      <c r="BJ20" s="1056"/>
      <c r="BK20" s="1056"/>
      <c r="BL20" s="1056"/>
      <c r="BM20" s="1056"/>
      <c r="BN20" s="1056"/>
      <c r="BO20" s="1056"/>
      <c r="BP20" s="1056"/>
      <c r="BQ20" s="1056"/>
      <c r="BR20" s="1056"/>
      <c r="BS20" s="1056"/>
      <c r="BT20" s="1056"/>
      <c r="BU20" s="1056"/>
      <c r="BV20" s="1056"/>
      <c r="BW20" s="1056"/>
      <c r="BX20" s="1056"/>
      <c r="BY20" s="1056"/>
      <c r="BZ20" s="1056"/>
      <c r="CA20" s="1056"/>
      <c r="CB20" s="1056"/>
      <c r="CC20" s="1056"/>
      <c r="CD20" s="1056"/>
      <c r="CE20" s="1056"/>
      <c r="CF20" s="1056"/>
      <c r="CG20" s="1056"/>
      <c r="CH20" s="1056"/>
      <c r="CI20" s="1056"/>
      <c r="CJ20" s="1056"/>
      <c r="CK20" s="1056"/>
      <c r="CL20" s="1056"/>
      <c r="CM20" s="1056"/>
      <c r="CN20" s="1056"/>
      <c r="CO20" s="1056"/>
      <c r="CP20" s="1056"/>
      <c r="CQ20" s="1056"/>
      <c r="CR20" s="1056"/>
      <c r="CS20" s="1056"/>
      <c r="CT20" s="1056"/>
      <c r="CU20" s="1056"/>
      <c r="CV20" s="1056"/>
      <c r="CW20" s="1056"/>
      <c r="CX20" s="1056"/>
      <c r="CY20" s="1056"/>
      <c r="CZ20" s="1056"/>
      <c r="DA20" s="1056"/>
      <c r="DB20" s="1056"/>
    </row>
    <row r="21" spans="1:106">
      <c r="A21" s="1379"/>
      <c r="B21" s="1066" t="s">
        <v>3045</v>
      </c>
      <c r="C21" s="1066"/>
      <c r="D21" s="1066"/>
      <c r="E21" s="1066"/>
      <c r="F21" s="1066"/>
      <c r="G21" s="1057"/>
      <c r="H21" s="1061"/>
      <c r="I21" s="1066"/>
      <c r="J21" s="1066"/>
      <c r="K21" s="1066"/>
      <c r="L21" s="1066"/>
      <c r="M21" s="1358"/>
      <c r="N21" s="1063"/>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row>
    <row r="22" spans="1:106" s="1067" customFormat="1">
      <c r="A22" s="1379">
        <v>1</v>
      </c>
      <c r="B22" s="1066" t="s">
        <v>3046</v>
      </c>
      <c r="C22" s="1366">
        <v>90278</v>
      </c>
      <c r="D22" s="1366"/>
      <c r="E22" s="1366">
        <f>-40287+61488+1</f>
        <v>21202</v>
      </c>
      <c r="F22" s="1366">
        <v>0</v>
      </c>
      <c r="G22" s="1367">
        <f>-259854-82524</f>
        <v>-342378</v>
      </c>
      <c r="H22" s="1489">
        <f>+C22+E22-F22+G22</f>
        <v>-230898</v>
      </c>
      <c r="I22" s="1366"/>
      <c r="J22" s="2368">
        <f>-40281+61488</f>
        <v>21207</v>
      </c>
      <c r="K22" s="1366"/>
      <c r="L22" s="1366"/>
      <c r="M22" s="1366"/>
      <c r="N22" s="1063">
        <v>1</v>
      </c>
      <c r="O22" s="1056"/>
      <c r="P22" s="1056"/>
      <c r="Q22" s="1056"/>
      <c r="R22" s="1056"/>
      <c r="S22" s="1056"/>
      <c r="T22" s="1056"/>
      <c r="U22" s="1056"/>
      <c r="V22" s="1056"/>
      <c r="W22" s="1056"/>
      <c r="X22" s="1056"/>
      <c r="Y22" s="1056"/>
      <c r="Z22" s="1056"/>
      <c r="AA22" s="1056"/>
      <c r="AB22" s="1056"/>
      <c r="AC22" s="1056"/>
      <c r="AD22" s="1056"/>
      <c r="AE22" s="1056"/>
      <c r="AF22" s="1056"/>
      <c r="AG22" s="1056"/>
      <c r="AH22" s="1056"/>
      <c r="AI22" s="1056"/>
      <c r="AJ22" s="1056"/>
      <c r="AK22" s="1056"/>
      <c r="AL22" s="1056"/>
      <c r="AM22" s="1056"/>
      <c r="AN22" s="1056"/>
      <c r="AO22" s="1056"/>
      <c r="AP22" s="1056"/>
      <c r="AQ22" s="1056"/>
      <c r="AR22" s="1056"/>
      <c r="AS22" s="1056"/>
      <c r="AT22" s="1056"/>
      <c r="AU22" s="1056"/>
      <c r="AV22" s="1056"/>
      <c r="AW22" s="1056"/>
      <c r="AX22" s="1056"/>
      <c r="AY22" s="1056"/>
      <c r="AZ22" s="1056"/>
      <c r="BA22" s="1056"/>
      <c r="BB22" s="1056"/>
      <c r="BC22" s="1056"/>
      <c r="BD22" s="1056"/>
      <c r="BE22" s="1056"/>
      <c r="BF22" s="1056"/>
      <c r="BG22" s="1056"/>
      <c r="BH22" s="1056"/>
      <c r="BI22" s="1056"/>
      <c r="BJ22" s="1056"/>
      <c r="BK22" s="1056"/>
      <c r="BL22" s="1056"/>
      <c r="BM22" s="1056"/>
      <c r="BN22" s="1056"/>
      <c r="BO22" s="1056"/>
      <c r="BP22" s="1056"/>
      <c r="BQ22" s="1056"/>
      <c r="BR22" s="1056"/>
      <c r="BS22" s="1056"/>
      <c r="BT22" s="1056"/>
      <c r="BU22" s="1056"/>
      <c r="BV22" s="1056"/>
      <c r="BW22" s="1056"/>
      <c r="BX22" s="1056"/>
      <c r="BY22" s="1056"/>
      <c r="BZ22" s="1056"/>
      <c r="CA22" s="1056"/>
      <c r="CB22" s="1056"/>
      <c r="CC22" s="1056"/>
      <c r="CD22" s="1056"/>
      <c r="CE22" s="1056"/>
      <c r="CF22" s="1056"/>
      <c r="CG22" s="1056"/>
      <c r="CH22" s="1056"/>
      <c r="CI22" s="1056"/>
      <c r="CJ22" s="1056"/>
      <c r="CK22" s="1056"/>
      <c r="CL22" s="1056"/>
      <c r="CM22" s="1056"/>
      <c r="CN22" s="1056"/>
      <c r="CO22" s="1056"/>
      <c r="CP22" s="1056"/>
      <c r="CQ22" s="1056"/>
      <c r="CR22" s="1056"/>
      <c r="CS22" s="1056"/>
      <c r="CT22" s="1056"/>
      <c r="CU22" s="1056"/>
      <c r="CV22" s="1056"/>
      <c r="CW22" s="1056"/>
      <c r="CX22" s="1056"/>
      <c r="CY22" s="1056"/>
      <c r="CZ22" s="1056"/>
      <c r="DA22" s="1056"/>
      <c r="DB22" s="1056"/>
    </row>
    <row r="23" spans="1:106" s="1067" customFormat="1">
      <c r="A23" s="1379">
        <v>2</v>
      </c>
      <c r="B23" s="1066" t="s">
        <v>3047</v>
      </c>
      <c r="C23" s="1368">
        <v>707</v>
      </c>
      <c r="D23" s="1368"/>
      <c r="E23" s="1368">
        <v>16200</v>
      </c>
      <c r="F23" s="1368">
        <v>15859</v>
      </c>
      <c r="G23" s="666"/>
      <c r="H23" s="1395">
        <f t="shared" ref="H23:H25" si="0">+C23+E23-F23+G23</f>
        <v>1048</v>
      </c>
      <c r="I23" s="1366"/>
      <c r="J23" s="2369">
        <f>15281+1</f>
        <v>15282</v>
      </c>
      <c r="K23" s="1368"/>
      <c r="L23" s="1368"/>
      <c r="M23" s="1368"/>
      <c r="N23" s="1063">
        <v>2</v>
      </c>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56"/>
      <c r="BA23" s="1056"/>
      <c r="BB23" s="1056"/>
      <c r="BC23" s="1056"/>
      <c r="BD23" s="1056"/>
      <c r="BE23" s="1056"/>
      <c r="BF23" s="1056"/>
      <c r="BG23" s="1056"/>
      <c r="BH23" s="1056"/>
      <c r="BI23" s="1056"/>
      <c r="BJ23" s="1056"/>
      <c r="BK23" s="1056"/>
      <c r="BL23" s="1056"/>
      <c r="BM23" s="1056"/>
      <c r="BN23" s="1056"/>
      <c r="BO23" s="1056"/>
      <c r="BP23" s="1056"/>
      <c r="BQ23" s="1056"/>
      <c r="BR23" s="1056"/>
      <c r="BS23" s="1056"/>
      <c r="BT23" s="1056"/>
      <c r="BU23" s="1056"/>
      <c r="BV23" s="1056"/>
      <c r="BW23" s="1056"/>
      <c r="BX23" s="1056"/>
      <c r="BY23" s="1056"/>
      <c r="BZ23" s="1056"/>
      <c r="CA23" s="1056"/>
      <c r="CB23" s="1056"/>
      <c r="CC23" s="1056"/>
      <c r="CD23" s="1056"/>
      <c r="CE23" s="1056"/>
      <c r="CF23" s="1056"/>
      <c r="CG23" s="1056"/>
      <c r="CH23" s="1056"/>
      <c r="CI23" s="1056"/>
      <c r="CJ23" s="1056"/>
      <c r="CK23" s="1056"/>
      <c r="CL23" s="1056"/>
      <c r="CM23" s="1056"/>
      <c r="CN23" s="1056"/>
      <c r="CO23" s="1056"/>
      <c r="CP23" s="1056"/>
      <c r="CQ23" s="1056"/>
      <c r="CR23" s="1056"/>
      <c r="CS23" s="1056"/>
      <c r="CT23" s="1056"/>
      <c r="CU23" s="1056"/>
      <c r="CV23" s="1056"/>
      <c r="CW23" s="1056"/>
      <c r="CX23" s="1056"/>
      <c r="CY23" s="1056"/>
      <c r="CZ23" s="1056"/>
      <c r="DA23" s="1056"/>
      <c r="DB23" s="1056"/>
    </row>
    <row r="24" spans="1:106" s="1067" customFormat="1">
      <c r="A24" s="1379">
        <v>3</v>
      </c>
      <c r="B24" s="1066" t="s">
        <v>3048</v>
      </c>
      <c r="C24" s="1368">
        <v>0</v>
      </c>
      <c r="D24" s="1368"/>
      <c r="E24" s="1368">
        <v>253</v>
      </c>
      <c r="F24" s="1368">
        <v>286</v>
      </c>
      <c r="G24" s="666"/>
      <c r="H24" s="1395">
        <f t="shared" si="0"/>
        <v>-33</v>
      </c>
      <c r="I24" s="1368"/>
      <c r="J24" s="2369">
        <v>252</v>
      </c>
      <c r="K24" s="1368"/>
      <c r="L24" s="1368"/>
      <c r="M24" s="1368"/>
      <c r="N24" s="1063">
        <v>3</v>
      </c>
      <c r="O24" s="1056"/>
      <c r="P24" s="1056"/>
      <c r="Q24" s="1056"/>
      <c r="R24" s="1056"/>
      <c r="S24" s="1056"/>
      <c r="T24" s="1056"/>
      <c r="U24" s="1056"/>
      <c r="V24" s="1056"/>
      <c r="W24" s="1056"/>
      <c r="X24" s="1056"/>
      <c r="Y24" s="1056"/>
      <c r="Z24" s="1056"/>
      <c r="AA24" s="1056"/>
      <c r="AB24" s="1056"/>
      <c r="AC24" s="1056"/>
      <c r="AD24" s="1056"/>
      <c r="AE24" s="1056"/>
      <c r="AF24" s="1056"/>
      <c r="AG24" s="1056"/>
      <c r="AH24" s="1056"/>
      <c r="AI24" s="1056"/>
      <c r="AJ24" s="1056"/>
      <c r="AK24" s="1056"/>
      <c r="AL24" s="1056"/>
      <c r="AM24" s="1056"/>
      <c r="AN24" s="1056"/>
      <c r="AO24" s="1056"/>
      <c r="AP24" s="1056"/>
      <c r="AQ24" s="1056"/>
      <c r="AR24" s="1056"/>
      <c r="AS24" s="1056"/>
      <c r="AT24" s="1056"/>
      <c r="AU24" s="1056"/>
      <c r="AV24" s="1056"/>
      <c r="AW24" s="1056"/>
      <c r="AX24" s="1056"/>
      <c r="AY24" s="1056"/>
      <c r="AZ24" s="1056"/>
      <c r="BA24" s="1056"/>
      <c r="BB24" s="1056"/>
      <c r="BC24" s="1056"/>
      <c r="BD24" s="1056"/>
      <c r="BE24" s="1056"/>
      <c r="BF24" s="1056"/>
      <c r="BG24" s="1056"/>
      <c r="BH24" s="1056"/>
      <c r="BI24" s="1056"/>
      <c r="BJ24" s="1056"/>
      <c r="BK24" s="1056"/>
      <c r="BL24" s="1056"/>
      <c r="BM24" s="1056"/>
      <c r="BN24" s="1056"/>
      <c r="BO24" s="1056"/>
      <c r="BP24" s="1056"/>
      <c r="BQ24" s="1056"/>
      <c r="BR24" s="1056"/>
      <c r="BS24" s="1056"/>
      <c r="BT24" s="1056"/>
      <c r="BU24" s="1056"/>
      <c r="BV24" s="1056"/>
      <c r="BW24" s="1056"/>
      <c r="BX24" s="1056"/>
      <c r="BY24" s="1056"/>
      <c r="BZ24" s="1056"/>
      <c r="CA24" s="1056"/>
      <c r="CB24" s="1056"/>
      <c r="CC24" s="1056"/>
      <c r="CD24" s="1056"/>
      <c r="CE24" s="1056"/>
      <c r="CF24" s="1056"/>
      <c r="CG24" s="1056"/>
      <c r="CH24" s="1056"/>
      <c r="CI24" s="1056"/>
      <c r="CJ24" s="1056"/>
      <c r="CK24" s="1056"/>
      <c r="CL24" s="1056"/>
      <c r="CM24" s="1056"/>
      <c r="CN24" s="1056"/>
      <c r="CO24" s="1056"/>
      <c r="CP24" s="1056"/>
      <c r="CQ24" s="1056"/>
      <c r="CR24" s="1056"/>
      <c r="CS24" s="1056"/>
      <c r="CT24" s="1056"/>
      <c r="CU24" s="1056"/>
      <c r="CV24" s="1056"/>
      <c r="CW24" s="1056"/>
      <c r="CX24" s="1056"/>
      <c r="CY24" s="1056"/>
      <c r="CZ24" s="1056"/>
      <c r="DA24" s="1056"/>
      <c r="DB24" s="1056"/>
    </row>
    <row r="25" spans="1:106" s="1067" customFormat="1">
      <c r="A25" s="1379">
        <v>4</v>
      </c>
      <c r="B25" s="1066" t="s">
        <v>4231</v>
      </c>
      <c r="C25" s="1368"/>
      <c r="D25" s="1368"/>
      <c r="E25" s="1368"/>
      <c r="F25" s="1368"/>
      <c r="G25" s="666">
        <v>-7358</v>
      </c>
      <c r="H25" s="1395">
        <f t="shared" si="0"/>
        <v>-7358</v>
      </c>
      <c r="I25" s="1368"/>
      <c r="J25" s="2369"/>
      <c r="K25" s="1368"/>
      <c r="L25" s="1368"/>
      <c r="M25" s="1368"/>
      <c r="N25" s="1063">
        <v>4</v>
      </c>
      <c r="O25" s="1056"/>
      <c r="P25" s="1056"/>
      <c r="Q25" s="1056"/>
      <c r="R25" s="1056"/>
      <c r="S25" s="1056"/>
      <c r="T25" s="1056"/>
      <c r="U25" s="1056"/>
      <c r="V25" s="1056"/>
      <c r="W25" s="1056"/>
      <c r="X25" s="1056"/>
      <c r="Y25" s="1056"/>
      <c r="Z25" s="1056"/>
      <c r="AA25" s="1056"/>
      <c r="AB25" s="1056"/>
      <c r="AC25" s="1056"/>
      <c r="AD25" s="1056"/>
      <c r="AE25" s="1056"/>
      <c r="AF25" s="1056"/>
      <c r="AG25" s="1056"/>
      <c r="AH25" s="1056"/>
      <c r="AI25" s="1056"/>
      <c r="AJ25" s="1056"/>
      <c r="AK25" s="1056"/>
      <c r="AL25" s="1056"/>
      <c r="AM25" s="1056"/>
      <c r="AN25" s="1056"/>
      <c r="AO25" s="1056"/>
      <c r="AP25" s="1056"/>
      <c r="AQ25" s="1056"/>
      <c r="AR25" s="1056"/>
      <c r="AS25" s="1056"/>
      <c r="AT25" s="1056"/>
      <c r="AU25" s="1056"/>
      <c r="AV25" s="1056"/>
      <c r="AW25" s="1056"/>
      <c r="AX25" s="1056"/>
      <c r="AY25" s="1056"/>
      <c r="AZ25" s="1056"/>
      <c r="BA25" s="1056"/>
      <c r="BB25" s="1056"/>
      <c r="BC25" s="1056"/>
      <c r="BD25" s="1056"/>
      <c r="BE25" s="1056"/>
      <c r="BF25" s="1056"/>
      <c r="BG25" s="1056"/>
      <c r="BH25" s="1056"/>
      <c r="BI25" s="1056"/>
      <c r="BJ25" s="1056"/>
      <c r="BK25" s="1056"/>
      <c r="BL25" s="1056"/>
      <c r="BM25" s="1056"/>
      <c r="BN25" s="1056"/>
      <c r="BO25" s="1056"/>
      <c r="BP25" s="1056"/>
      <c r="BQ25" s="1056"/>
      <c r="BR25" s="1056"/>
      <c r="BS25" s="1056"/>
      <c r="BT25" s="1056"/>
      <c r="BU25" s="1056"/>
      <c r="BV25" s="1056"/>
      <c r="BW25" s="1056"/>
      <c r="BX25" s="1056"/>
      <c r="BY25" s="1056"/>
      <c r="BZ25" s="1056"/>
      <c r="CA25" s="1056"/>
      <c r="CB25" s="1056"/>
      <c r="CC25" s="1056"/>
      <c r="CD25" s="1056"/>
      <c r="CE25" s="1056"/>
      <c r="CF25" s="1056"/>
      <c r="CG25" s="1056"/>
      <c r="CH25" s="1056"/>
      <c r="CI25" s="1056"/>
      <c r="CJ25" s="1056"/>
      <c r="CK25" s="1056"/>
      <c r="CL25" s="1056"/>
      <c r="CM25" s="1056"/>
      <c r="CN25" s="1056"/>
      <c r="CO25" s="1056"/>
      <c r="CP25" s="1056"/>
      <c r="CQ25" s="1056"/>
      <c r="CR25" s="1056"/>
      <c r="CS25" s="1056"/>
      <c r="CT25" s="1056"/>
      <c r="CU25" s="1056"/>
      <c r="CV25" s="1056"/>
      <c r="CW25" s="1056"/>
      <c r="CX25" s="1056"/>
      <c r="CY25" s="1056"/>
      <c r="CZ25" s="1056"/>
      <c r="DA25" s="1056"/>
      <c r="DB25" s="1056"/>
    </row>
    <row r="26" spans="1:106">
      <c r="A26" s="1379">
        <v>5</v>
      </c>
      <c r="B26" s="1066" t="s">
        <v>3050</v>
      </c>
      <c r="C26" s="1401">
        <f t="shared" ref="C26:J26" si="1">SUM(C22:C25)</f>
        <v>90985</v>
      </c>
      <c r="D26" s="1401">
        <f t="shared" si="1"/>
        <v>0</v>
      </c>
      <c r="E26" s="1401">
        <f t="shared" si="1"/>
        <v>37655</v>
      </c>
      <c r="F26" s="1401">
        <f t="shared" si="1"/>
        <v>16145</v>
      </c>
      <c r="G26" s="1620">
        <f t="shared" si="1"/>
        <v>-349736</v>
      </c>
      <c r="H26" s="1402">
        <f t="shared" si="1"/>
        <v>-237241</v>
      </c>
      <c r="I26" s="1401">
        <f t="shared" si="1"/>
        <v>0</v>
      </c>
      <c r="J26" s="2370">
        <f t="shared" si="1"/>
        <v>36741</v>
      </c>
      <c r="K26" s="1401"/>
      <c r="L26" s="1401">
        <f>SUM(L22:L25)</f>
        <v>0</v>
      </c>
      <c r="M26" s="1401">
        <f>SUM(M22:M25)</f>
        <v>0</v>
      </c>
      <c r="N26" s="1063">
        <v>5</v>
      </c>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c r="AK26" s="1056"/>
      <c r="AL26" s="1056"/>
      <c r="AM26" s="1056"/>
      <c r="AN26" s="1056"/>
      <c r="AO26" s="1056"/>
      <c r="AP26" s="1056"/>
      <c r="AQ26" s="1056"/>
      <c r="AR26" s="1056"/>
      <c r="AS26" s="1056"/>
      <c r="AT26" s="1056"/>
      <c r="AU26" s="1056"/>
      <c r="AV26" s="1056"/>
      <c r="AW26" s="1056"/>
      <c r="AX26" s="1056"/>
      <c r="AY26" s="1056"/>
      <c r="AZ26" s="1056"/>
      <c r="BA26" s="1056"/>
      <c r="BB26" s="1056"/>
      <c r="BC26" s="1056"/>
      <c r="BD26" s="1056"/>
      <c r="BE26" s="1056"/>
      <c r="BF26" s="1056"/>
      <c r="BG26" s="1056"/>
      <c r="BH26" s="1056"/>
      <c r="BI26" s="1056"/>
      <c r="BJ26" s="1056"/>
      <c r="BK26" s="1056"/>
      <c r="BL26" s="1056"/>
      <c r="BM26" s="1056"/>
      <c r="BN26" s="1056"/>
      <c r="BO26" s="1056"/>
      <c r="BP26" s="1056"/>
      <c r="BQ26" s="1056"/>
      <c r="BR26" s="1056"/>
      <c r="BS26" s="1056"/>
      <c r="BT26" s="1056"/>
      <c r="BU26" s="1056"/>
      <c r="BV26" s="1056"/>
      <c r="BW26" s="1056"/>
      <c r="BX26" s="1056"/>
      <c r="BY26" s="1056"/>
      <c r="BZ26" s="1056"/>
      <c r="CA26" s="1056"/>
      <c r="CB26" s="1056"/>
      <c r="CC26" s="1056"/>
      <c r="CD26" s="1056"/>
      <c r="CE26" s="1056"/>
      <c r="CF26" s="1056"/>
      <c r="CG26" s="1056"/>
      <c r="CH26" s="1056"/>
      <c r="CI26" s="1056"/>
      <c r="CJ26" s="1056"/>
      <c r="CK26" s="1056"/>
      <c r="CL26" s="1056"/>
      <c r="CM26" s="1056"/>
      <c r="CN26" s="1056"/>
      <c r="CO26" s="1056"/>
      <c r="CP26" s="1056"/>
      <c r="CQ26" s="1056"/>
      <c r="CR26" s="1056"/>
      <c r="CS26" s="1056"/>
      <c r="CT26" s="1056"/>
      <c r="CU26" s="1056"/>
      <c r="CV26" s="1056"/>
      <c r="CW26" s="1056"/>
      <c r="CX26" s="1056"/>
      <c r="CY26" s="1056"/>
      <c r="CZ26" s="1056"/>
      <c r="DA26" s="1056"/>
      <c r="DB26" s="1056"/>
    </row>
    <row r="27" spans="1:106">
      <c r="A27" s="1379"/>
      <c r="B27" s="1066" t="s">
        <v>3051</v>
      </c>
      <c r="C27" s="1368"/>
      <c r="D27" s="1368"/>
      <c r="E27" s="1368"/>
      <c r="F27" s="1368"/>
      <c r="G27" s="666"/>
      <c r="H27" s="1395"/>
      <c r="I27" s="1368"/>
      <c r="J27" s="1368"/>
      <c r="K27" s="1368"/>
      <c r="L27" s="1368"/>
      <c r="M27" s="1368"/>
      <c r="N27" s="1063"/>
      <c r="O27" s="1056"/>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1056"/>
      <c r="AS27" s="1056"/>
      <c r="AT27" s="1056"/>
      <c r="AU27" s="1056"/>
      <c r="AV27" s="1056"/>
      <c r="AW27" s="1056"/>
      <c r="AX27" s="1056"/>
      <c r="AY27" s="1056"/>
      <c r="AZ27" s="1056"/>
      <c r="BA27" s="1056"/>
      <c r="BB27" s="1056"/>
      <c r="BC27" s="1056"/>
      <c r="BD27" s="1056"/>
      <c r="BE27" s="1056"/>
      <c r="BF27" s="1056"/>
      <c r="BG27" s="1056"/>
      <c r="BH27" s="1056"/>
      <c r="BI27" s="1056"/>
      <c r="BJ27" s="1056"/>
      <c r="BK27" s="1056"/>
      <c r="BL27" s="1056"/>
      <c r="BM27" s="1056"/>
      <c r="BN27" s="1056"/>
      <c r="BO27" s="1056"/>
      <c r="BP27" s="1056"/>
      <c r="BQ27" s="1056"/>
      <c r="BR27" s="1056"/>
      <c r="BS27" s="1056"/>
      <c r="BT27" s="1056"/>
      <c r="BU27" s="1056"/>
      <c r="BV27" s="1056"/>
      <c r="BW27" s="1056"/>
      <c r="BX27" s="1056"/>
      <c r="BY27" s="1056"/>
      <c r="BZ27" s="1056"/>
      <c r="CA27" s="1056"/>
      <c r="CB27" s="1056"/>
      <c r="CC27" s="1056"/>
      <c r="CD27" s="1056"/>
      <c r="CE27" s="1056"/>
      <c r="CF27" s="1056"/>
      <c r="CG27" s="1056"/>
      <c r="CH27" s="1056"/>
      <c r="CI27" s="1056"/>
      <c r="CJ27" s="1056"/>
      <c r="CK27" s="1056"/>
      <c r="CL27" s="1056"/>
      <c r="CM27" s="1056"/>
      <c r="CN27" s="1056"/>
      <c r="CO27" s="1056"/>
      <c r="CP27" s="1056"/>
      <c r="CQ27" s="1056"/>
      <c r="CR27" s="1056"/>
      <c r="CS27" s="1056"/>
      <c r="CT27" s="1056"/>
      <c r="CU27" s="1056"/>
      <c r="CV27" s="1056"/>
      <c r="CW27" s="1056"/>
      <c r="CX27" s="1056"/>
      <c r="CY27" s="1056"/>
      <c r="CZ27" s="1056"/>
      <c r="DA27" s="1056"/>
      <c r="DB27" s="1056"/>
    </row>
    <row r="28" spans="1:106">
      <c r="A28" s="1379">
        <v>6</v>
      </c>
      <c r="B28" s="1066" t="s">
        <v>3052</v>
      </c>
      <c r="C28" s="1368"/>
      <c r="D28" s="1368"/>
      <c r="E28" s="1368"/>
      <c r="F28" s="1368"/>
      <c r="G28" s="666"/>
      <c r="H28" s="1395"/>
      <c r="I28" s="1368" t="s">
        <v>2835</v>
      </c>
      <c r="J28" s="1368" t="s">
        <v>2835</v>
      </c>
      <c r="K28" s="1368"/>
      <c r="L28" s="1368"/>
      <c r="M28" s="1368"/>
      <c r="N28" s="1063">
        <v>6</v>
      </c>
      <c r="O28" s="1056"/>
      <c r="P28" s="1056"/>
      <c r="Q28" s="1056"/>
      <c r="R28" s="1056"/>
      <c r="S28" s="1056"/>
      <c r="T28" s="1056"/>
      <c r="U28" s="1056"/>
      <c r="V28" s="1056"/>
      <c r="W28" s="1056"/>
      <c r="X28" s="1056"/>
      <c r="Y28" s="1056"/>
      <c r="Z28" s="1056"/>
      <c r="AA28" s="1056"/>
      <c r="AB28" s="1056"/>
      <c r="AC28" s="1056"/>
      <c r="AD28" s="1056"/>
      <c r="AE28" s="1056"/>
      <c r="AF28" s="1056"/>
      <c r="AG28" s="1056"/>
      <c r="AH28" s="1056"/>
      <c r="AI28" s="1056"/>
      <c r="AJ28" s="1056"/>
      <c r="AK28" s="1056"/>
      <c r="AL28" s="1056"/>
      <c r="AM28" s="1056"/>
      <c r="AN28" s="1056"/>
      <c r="AO28" s="1056"/>
      <c r="AP28" s="1056"/>
      <c r="AQ28" s="1056"/>
      <c r="AR28" s="1056"/>
      <c r="AS28" s="1056"/>
      <c r="AT28" s="1056"/>
      <c r="AU28" s="1056"/>
      <c r="AV28" s="1056"/>
      <c r="AW28" s="1056"/>
      <c r="AX28" s="1056"/>
      <c r="AY28" s="1056"/>
      <c r="AZ28" s="1056"/>
      <c r="BA28" s="1056"/>
      <c r="BB28" s="1056"/>
      <c r="BC28" s="1056"/>
      <c r="BD28" s="1056"/>
      <c r="BE28" s="1056"/>
      <c r="BF28" s="1056"/>
      <c r="BG28" s="1056"/>
      <c r="BH28" s="1056"/>
      <c r="BI28" s="1056"/>
      <c r="BJ28" s="1056"/>
      <c r="BK28" s="1056"/>
      <c r="BL28" s="1056"/>
      <c r="BM28" s="1056"/>
      <c r="BN28" s="1056"/>
      <c r="BO28" s="1056"/>
      <c r="BP28" s="1056"/>
      <c r="BQ28" s="1056"/>
      <c r="BR28" s="1056"/>
      <c r="BS28" s="1056"/>
      <c r="BT28" s="1056"/>
      <c r="BU28" s="1056"/>
      <c r="BV28" s="1056"/>
      <c r="BW28" s="1056"/>
      <c r="BX28" s="1056"/>
      <c r="BY28" s="1056"/>
      <c r="BZ28" s="1056"/>
      <c r="CA28" s="1056"/>
      <c r="CB28" s="1056"/>
      <c r="CC28" s="1056"/>
      <c r="CD28" s="1056"/>
      <c r="CE28" s="1056"/>
      <c r="CF28" s="1056"/>
      <c r="CG28" s="1056"/>
      <c r="CH28" s="1056"/>
      <c r="CI28" s="1056"/>
      <c r="CJ28" s="1056"/>
      <c r="CK28" s="1056"/>
      <c r="CL28" s="1056"/>
      <c r="CM28" s="1056"/>
      <c r="CN28" s="1056"/>
      <c r="CO28" s="1056"/>
      <c r="CP28" s="1056"/>
      <c r="CQ28" s="1056"/>
      <c r="CR28" s="1056"/>
      <c r="CS28" s="1056"/>
      <c r="CT28" s="1056"/>
      <c r="CU28" s="1056"/>
      <c r="CV28" s="1056"/>
      <c r="CW28" s="1056"/>
      <c r="CX28" s="1056"/>
      <c r="CY28" s="1056"/>
      <c r="CZ28" s="1056"/>
      <c r="DA28" s="1056"/>
      <c r="DB28" s="1056"/>
    </row>
    <row r="29" spans="1:106">
      <c r="A29" s="1379">
        <v>7</v>
      </c>
      <c r="B29" s="1066" t="s">
        <v>2706</v>
      </c>
      <c r="C29" s="1368"/>
      <c r="D29" s="1368"/>
      <c r="E29" s="1368"/>
      <c r="F29" s="1368"/>
      <c r="G29" s="666"/>
      <c r="H29" s="1395"/>
      <c r="I29" s="1368" t="s">
        <v>2835</v>
      </c>
      <c r="J29" s="1366"/>
      <c r="K29" s="1368"/>
      <c r="L29" s="1368"/>
      <c r="M29" s="1368"/>
      <c r="N29" s="1063">
        <v>7</v>
      </c>
      <c r="O29" s="1056"/>
      <c r="P29" s="1056"/>
      <c r="Q29" s="1056"/>
      <c r="R29" s="1056"/>
      <c r="S29" s="1056"/>
      <c r="T29" s="1056"/>
      <c r="U29" s="1056"/>
      <c r="V29" s="1056"/>
      <c r="W29" s="1056"/>
      <c r="X29" s="1056"/>
      <c r="Y29" s="1056"/>
      <c r="Z29" s="1056"/>
      <c r="AA29" s="1056"/>
      <c r="AB29" s="1056"/>
      <c r="AC29" s="1056"/>
      <c r="AD29" s="1056"/>
      <c r="AE29" s="1056"/>
      <c r="AF29" s="1056"/>
      <c r="AG29" s="1056"/>
      <c r="AH29" s="1056"/>
      <c r="AI29" s="1056"/>
      <c r="AJ29" s="1056"/>
      <c r="AK29" s="1056"/>
      <c r="AL29" s="1056"/>
      <c r="AM29" s="1056"/>
      <c r="AN29" s="1056"/>
      <c r="AO29" s="1056"/>
      <c r="AP29" s="1056"/>
      <c r="AQ29" s="1056"/>
      <c r="AR29" s="1056"/>
      <c r="AS29" s="1056"/>
      <c r="AT29" s="1056"/>
      <c r="AU29" s="1056"/>
      <c r="AV29" s="1056"/>
      <c r="AW29" s="1056"/>
      <c r="AX29" s="1056"/>
      <c r="AY29" s="1056"/>
      <c r="AZ29" s="1056"/>
      <c r="BA29" s="1056"/>
      <c r="BB29" s="1056"/>
      <c r="BC29" s="1056"/>
      <c r="BD29" s="1056"/>
      <c r="BE29" s="1056"/>
      <c r="BF29" s="1056"/>
      <c r="BG29" s="1056"/>
      <c r="BH29" s="1056"/>
      <c r="BI29" s="1056"/>
      <c r="BJ29" s="1056"/>
      <c r="BK29" s="1056"/>
      <c r="BL29" s="1056"/>
      <c r="BM29" s="1056"/>
      <c r="BN29" s="1056"/>
      <c r="BO29" s="1056"/>
      <c r="BP29" s="1056"/>
      <c r="BQ29" s="1056"/>
      <c r="BR29" s="1056"/>
      <c r="BS29" s="1056"/>
      <c r="BT29" s="1056"/>
      <c r="BU29" s="1056"/>
      <c r="BV29" s="1056"/>
      <c r="BW29" s="1056"/>
      <c r="BX29" s="1056"/>
      <c r="BY29" s="1056"/>
      <c r="BZ29" s="1056"/>
      <c r="CA29" s="1056"/>
      <c r="CB29" s="1056"/>
      <c r="CC29" s="1056"/>
      <c r="CD29" s="1056"/>
      <c r="CE29" s="1056"/>
      <c r="CF29" s="1056"/>
      <c r="CG29" s="1056"/>
      <c r="CH29" s="1056"/>
      <c r="CI29" s="1056"/>
      <c r="CJ29" s="1056"/>
      <c r="CK29" s="1056"/>
      <c r="CL29" s="1056"/>
      <c r="CM29" s="1056"/>
      <c r="CN29" s="1056"/>
      <c r="CO29" s="1056"/>
      <c r="CP29" s="1056"/>
      <c r="CQ29" s="1056"/>
      <c r="CR29" s="1056"/>
      <c r="CS29" s="1056"/>
      <c r="CT29" s="1056"/>
      <c r="CU29" s="1056"/>
      <c r="CV29" s="1056"/>
      <c r="CW29" s="1056"/>
      <c r="CX29" s="1056"/>
      <c r="CY29" s="1056"/>
      <c r="CZ29" s="1056"/>
      <c r="DA29" s="1056"/>
      <c r="DB29" s="1056"/>
    </row>
    <row r="30" spans="1:106">
      <c r="A30" s="1379">
        <v>8</v>
      </c>
      <c r="B30" s="1066" t="s">
        <v>2707</v>
      </c>
      <c r="C30" s="1368"/>
      <c r="D30" s="1368"/>
      <c r="E30" s="1368"/>
      <c r="F30" s="1368"/>
      <c r="G30" s="666"/>
      <c r="H30" s="1395"/>
      <c r="I30" s="1368"/>
      <c r="J30" s="1368"/>
      <c r="K30" s="1368"/>
      <c r="L30" s="1368"/>
      <c r="M30" s="1368"/>
      <c r="N30" s="1063">
        <v>8</v>
      </c>
      <c r="O30" s="1056"/>
      <c r="P30" s="1056"/>
      <c r="Q30" s="1056"/>
      <c r="R30" s="1056"/>
      <c r="S30" s="1056"/>
      <c r="T30" s="1056"/>
      <c r="U30" s="1056"/>
      <c r="V30" s="1056"/>
      <c r="W30" s="1056"/>
      <c r="X30" s="1056"/>
      <c r="Y30" s="1056"/>
      <c r="Z30" s="1056"/>
      <c r="AA30" s="1056"/>
      <c r="AB30" s="1056"/>
      <c r="AC30" s="1056"/>
      <c r="AD30" s="1056"/>
      <c r="AE30" s="1056"/>
      <c r="AF30" s="1056"/>
      <c r="AG30" s="1056"/>
      <c r="AH30" s="1056"/>
      <c r="AI30" s="1056"/>
      <c r="AJ30" s="1056"/>
      <c r="AK30" s="1056"/>
      <c r="AL30" s="1056"/>
      <c r="AM30" s="1056"/>
      <c r="AN30" s="1056"/>
      <c r="AO30" s="1056"/>
      <c r="AP30" s="1056"/>
      <c r="AQ30" s="1056"/>
      <c r="AR30" s="1056"/>
      <c r="AS30" s="1056"/>
      <c r="AT30" s="1056"/>
      <c r="AU30" s="1056"/>
      <c r="AV30" s="1056"/>
      <c r="AW30" s="1056"/>
      <c r="AX30" s="1056"/>
      <c r="AY30" s="1056"/>
      <c r="AZ30" s="1056"/>
      <c r="BA30" s="1056"/>
      <c r="BB30" s="1056"/>
      <c r="BC30" s="1056"/>
      <c r="BD30" s="1056"/>
      <c r="BE30" s="1056"/>
      <c r="BF30" s="1056"/>
      <c r="BG30" s="1056"/>
      <c r="BH30" s="1056"/>
      <c r="BI30" s="1056"/>
      <c r="BJ30" s="1056"/>
      <c r="BK30" s="1056"/>
      <c r="BL30" s="1056"/>
      <c r="BM30" s="1056"/>
      <c r="BN30" s="1056"/>
      <c r="BO30" s="1056"/>
      <c r="BP30" s="1056"/>
      <c r="BQ30" s="1056"/>
      <c r="BR30" s="1056"/>
      <c r="BS30" s="1056"/>
      <c r="BT30" s="1056"/>
      <c r="BU30" s="1056"/>
      <c r="BV30" s="1056"/>
      <c r="BW30" s="1056"/>
      <c r="BX30" s="1056"/>
      <c r="BY30" s="1056"/>
      <c r="BZ30" s="1056"/>
      <c r="CA30" s="1056"/>
      <c r="CB30" s="1056"/>
      <c r="CC30" s="1056"/>
      <c r="CD30" s="1056"/>
      <c r="CE30" s="1056"/>
      <c r="CF30" s="1056"/>
      <c r="CG30" s="1056"/>
      <c r="CH30" s="1056"/>
      <c r="CI30" s="1056"/>
      <c r="CJ30" s="1056"/>
      <c r="CK30" s="1056"/>
      <c r="CL30" s="1056"/>
      <c r="CM30" s="1056"/>
      <c r="CN30" s="1056"/>
      <c r="CO30" s="1056"/>
      <c r="CP30" s="1056"/>
      <c r="CQ30" s="1056"/>
      <c r="CR30" s="1056"/>
      <c r="CS30" s="1056"/>
      <c r="CT30" s="1056"/>
      <c r="CU30" s="1056"/>
      <c r="CV30" s="1056"/>
      <c r="CW30" s="1056"/>
      <c r="CX30" s="1056"/>
      <c r="CY30" s="1056"/>
      <c r="CZ30" s="1056"/>
      <c r="DA30" s="1056"/>
      <c r="DB30" s="1056"/>
    </row>
    <row r="31" spans="1:106">
      <c r="A31" s="1379"/>
      <c r="B31" s="1066" t="s">
        <v>274</v>
      </c>
      <c r="C31" s="1368"/>
      <c r="D31" s="1368"/>
      <c r="E31" s="1368"/>
      <c r="F31" s="1368"/>
      <c r="G31" s="666"/>
      <c r="H31" s="1395"/>
      <c r="I31" s="1368"/>
      <c r="J31" s="1368"/>
      <c r="K31" s="1368"/>
      <c r="L31" s="1368"/>
      <c r="M31" s="1368"/>
      <c r="N31" s="1063"/>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056"/>
      <c r="AM31" s="1056"/>
      <c r="AN31" s="1056"/>
      <c r="AO31" s="1056"/>
      <c r="AP31" s="1056"/>
      <c r="AQ31" s="1056"/>
      <c r="AR31" s="1056"/>
      <c r="AS31" s="1056"/>
      <c r="AT31" s="1056"/>
      <c r="AU31" s="1056"/>
      <c r="AV31" s="1056"/>
      <c r="AW31" s="1056"/>
      <c r="AX31" s="1056"/>
      <c r="AY31" s="1056"/>
      <c r="AZ31" s="1056"/>
      <c r="BA31" s="1056"/>
      <c r="BB31" s="1056"/>
      <c r="BC31" s="1056"/>
      <c r="BD31" s="1056"/>
      <c r="BE31" s="1056"/>
      <c r="BF31" s="1056"/>
      <c r="BG31" s="1056"/>
      <c r="BH31" s="1056"/>
      <c r="BI31" s="1056"/>
      <c r="BJ31" s="1056"/>
      <c r="BK31" s="1056"/>
      <c r="BL31" s="1056"/>
      <c r="BM31" s="1056"/>
      <c r="BN31" s="1056"/>
      <c r="BO31" s="1056"/>
      <c r="BP31" s="1056"/>
      <c r="BQ31" s="1056"/>
      <c r="BR31" s="1056"/>
      <c r="BS31" s="1056"/>
      <c r="BT31" s="1056"/>
      <c r="BU31" s="1056"/>
      <c r="BV31" s="1056"/>
      <c r="BW31" s="1056"/>
      <c r="BX31" s="1056"/>
      <c r="BY31" s="1056"/>
      <c r="BZ31" s="1056"/>
      <c r="CA31" s="1056"/>
      <c r="CB31" s="1056"/>
      <c r="CC31" s="1056"/>
      <c r="CD31" s="1056"/>
      <c r="CE31" s="1056"/>
      <c r="CF31" s="1056"/>
      <c r="CG31" s="1056"/>
      <c r="CH31" s="1056"/>
      <c r="CI31" s="1056"/>
      <c r="CJ31" s="1056"/>
      <c r="CK31" s="1056"/>
      <c r="CL31" s="1056"/>
      <c r="CM31" s="1056"/>
      <c r="CN31" s="1056"/>
      <c r="CO31" s="1056"/>
      <c r="CP31" s="1056"/>
      <c r="CQ31" s="1056"/>
      <c r="CR31" s="1056"/>
      <c r="CS31" s="1056"/>
      <c r="CT31" s="1056"/>
      <c r="CU31" s="1056"/>
      <c r="CV31" s="1056"/>
      <c r="CW31" s="1056"/>
      <c r="CX31" s="1056"/>
      <c r="CY31" s="1056"/>
      <c r="CZ31" s="1056"/>
      <c r="DA31" s="1056"/>
      <c r="DB31" s="1056"/>
    </row>
    <row r="32" spans="1:106">
      <c r="A32" s="1379">
        <v>9</v>
      </c>
      <c r="B32" s="1066" t="s">
        <v>275</v>
      </c>
      <c r="C32" s="1368"/>
      <c r="D32" s="1368"/>
      <c r="E32" s="1368"/>
      <c r="F32" s="1368"/>
      <c r="G32" s="666" t="s">
        <v>2835</v>
      </c>
      <c r="H32" s="1395"/>
      <c r="I32" s="1368"/>
      <c r="J32" s="1368"/>
      <c r="K32" s="1368"/>
      <c r="L32" s="1368"/>
      <c r="M32" s="1368" t="s">
        <v>2835</v>
      </c>
      <c r="N32" s="1063">
        <v>9</v>
      </c>
      <c r="O32" s="1056"/>
      <c r="P32" s="1056"/>
      <c r="Q32" s="1056"/>
      <c r="R32" s="1056"/>
      <c r="S32" s="1056"/>
      <c r="T32" s="1056"/>
      <c r="U32" s="1056"/>
      <c r="V32" s="1056"/>
      <c r="W32" s="1056"/>
      <c r="X32" s="1056"/>
      <c r="Y32" s="1056"/>
      <c r="Z32" s="1056"/>
      <c r="AA32" s="1056"/>
      <c r="AB32" s="1056"/>
      <c r="AC32" s="1056"/>
      <c r="AD32" s="1056"/>
      <c r="AE32" s="1056"/>
      <c r="AF32" s="1056"/>
      <c r="AG32" s="1056"/>
      <c r="AH32" s="1056"/>
      <c r="AI32" s="1056"/>
      <c r="AJ32" s="1056"/>
      <c r="AK32" s="1056"/>
      <c r="AL32" s="1056"/>
      <c r="AM32" s="1056"/>
      <c r="AN32" s="1056"/>
      <c r="AO32" s="1056"/>
      <c r="AP32" s="1056"/>
      <c r="AQ32" s="1056"/>
      <c r="AR32" s="1056"/>
      <c r="AS32" s="1056"/>
      <c r="AT32" s="1056"/>
      <c r="AU32" s="1056"/>
      <c r="AV32" s="1056"/>
      <c r="AW32" s="1056"/>
      <c r="AX32" s="1056"/>
      <c r="AY32" s="1056"/>
      <c r="AZ32" s="1056"/>
      <c r="BA32" s="1056"/>
      <c r="BB32" s="1056"/>
      <c r="BC32" s="1056"/>
      <c r="BD32" s="1056"/>
      <c r="BE32" s="1056"/>
      <c r="BF32" s="1056"/>
      <c r="BG32" s="1056"/>
      <c r="BH32" s="1056"/>
      <c r="BI32" s="1056"/>
      <c r="BJ32" s="1056"/>
      <c r="BK32" s="1056"/>
      <c r="BL32" s="1056"/>
      <c r="BM32" s="1056"/>
      <c r="BN32" s="1056"/>
      <c r="BO32" s="1056"/>
      <c r="BP32" s="1056"/>
      <c r="BQ32" s="1056"/>
      <c r="BR32" s="1056"/>
      <c r="BS32" s="1056"/>
      <c r="BT32" s="1056"/>
      <c r="BU32" s="1056"/>
      <c r="BV32" s="1056"/>
      <c r="BW32" s="1056"/>
      <c r="BX32" s="1056"/>
      <c r="BY32" s="1056"/>
      <c r="BZ32" s="1056"/>
      <c r="CA32" s="1056"/>
      <c r="CB32" s="1056"/>
      <c r="CC32" s="1056"/>
      <c r="CD32" s="1056"/>
      <c r="CE32" s="1056"/>
      <c r="CF32" s="1056"/>
      <c r="CG32" s="1056"/>
      <c r="CH32" s="1056"/>
      <c r="CI32" s="1056"/>
      <c r="CJ32" s="1056"/>
      <c r="CK32" s="1056"/>
      <c r="CL32" s="1056"/>
      <c r="CM32" s="1056"/>
      <c r="CN32" s="1056"/>
      <c r="CO32" s="1056"/>
      <c r="CP32" s="1056"/>
      <c r="CQ32" s="1056"/>
      <c r="CR32" s="1056"/>
      <c r="CS32" s="1056"/>
      <c r="CT32" s="1056"/>
      <c r="CU32" s="1056"/>
      <c r="CV32" s="1056"/>
      <c r="CW32" s="1056"/>
      <c r="CX32" s="1056"/>
      <c r="CY32" s="1056"/>
      <c r="CZ32" s="1056"/>
      <c r="DA32" s="1056"/>
      <c r="DB32" s="1056"/>
    </row>
    <row r="33" spans="1:106">
      <c r="A33" s="1379">
        <v>10</v>
      </c>
      <c r="B33" s="1066" t="s">
        <v>276</v>
      </c>
      <c r="C33" s="1368"/>
      <c r="D33" s="1368"/>
      <c r="E33" s="1368"/>
      <c r="F33" s="1368"/>
      <c r="G33" s="666"/>
      <c r="H33" s="1395"/>
      <c r="I33" s="1368"/>
      <c r="J33" s="1368"/>
      <c r="K33" s="1368"/>
      <c r="L33" s="1368"/>
      <c r="M33" s="1368"/>
      <c r="N33" s="1063">
        <v>10</v>
      </c>
      <c r="O33" s="1056"/>
      <c r="P33" s="1056"/>
      <c r="Q33" s="1056"/>
      <c r="R33" s="1056"/>
      <c r="S33" s="1056"/>
      <c r="T33" s="1056"/>
      <c r="U33" s="1056"/>
      <c r="V33" s="1056"/>
      <c r="W33" s="1056"/>
      <c r="X33" s="1056"/>
      <c r="Y33" s="1056"/>
      <c r="Z33" s="1056"/>
      <c r="AA33" s="1056"/>
      <c r="AB33" s="1056"/>
      <c r="AC33" s="1056"/>
      <c r="AD33" s="1056"/>
      <c r="AE33" s="1056"/>
      <c r="AF33" s="1056"/>
      <c r="AG33" s="1056"/>
      <c r="AH33" s="1056"/>
      <c r="AI33" s="1056"/>
      <c r="AJ33" s="1056"/>
      <c r="AK33" s="1056"/>
      <c r="AL33" s="1056"/>
      <c r="AM33" s="1056"/>
      <c r="AN33" s="1056"/>
      <c r="AO33" s="1056"/>
      <c r="AP33" s="1056"/>
      <c r="AQ33" s="1056"/>
      <c r="AR33" s="1056"/>
      <c r="AS33" s="1056"/>
      <c r="AT33" s="1056"/>
      <c r="AU33" s="1056"/>
      <c r="AV33" s="1056"/>
      <c r="AW33" s="1056"/>
      <c r="AX33" s="1056"/>
      <c r="AY33" s="1056"/>
      <c r="AZ33" s="1056"/>
      <c r="BA33" s="1056"/>
      <c r="BB33" s="1056"/>
      <c r="BC33" s="1056"/>
      <c r="BD33" s="1056"/>
      <c r="BE33" s="1056"/>
      <c r="BF33" s="1056"/>
      <c r="BG33" s="1056"/>
      <c r="BH33" s="1056"/>
      <c r="BI33" s="1056"/>
      <c r="BJ33" s="1056"/>
      <c r="BK33" s="1056"/>
      <c r="BL33" s="1056"/>
      <c r="BM33" s="1056"/>
      <c r="BN33" s="1056"/>
      <c r="BO33" s="1056"/>
      <c r="BP33" s="1056"/>
      <c r="BQ33" s="1056"/>
      <c r="BR33" s="1056"/>
      <c r="BS33" s="1056"/>
      <c r="BT33" s="1056"/>
      <c r="BU33" s="1056"/>
      <c r="BV33" s="1056"/>
      <c r="BW33" s="1056"/>
      <c r="BX33" s="1056"/>
      <c r="BY33" s="1056"/>
      <c r="BZ33" s="1056"/>
      <c r="CA33" s="1056"/>
      <c r="CB33" s="1056"/>
      <c r="CC33" s="1056"/>
      <c r="CD33" s="1056"/>
      <c r="CE33" s="1056"/>
      <c r="CF33" s="1056"/>
      <c r="CG33" s="1056"/>
      <c r="CH33" s="1056"/>
      <c r="CI33" s="1056"/>
      <c r="CJ33" s="1056"/>
      <c r="CK33" s="1056"/>
      <c r="CL33" s="1056"/>
      <c r="CM33" s="1056"/>
      <c r="CN33" s="1056"/>
      <c r="CO33" s="1056"/>
      <c r="CP33" s="1056"/>
      <c r="CQ33" s="1056"/>
      <c r="CR33" s="1056"/>
      <c r="CS33" s="1056"/>
      <c r="CT33" s="1056"/>
      <c r="CU33" s="1056"/>
      <c r="CV33" s="1056"/>
      <c r="CW33" s="1056"/>
      <c r="CX33" s="1056"/>
      <c r="CY33" s="1056"/>
      <c r="CZ33" s="1056"/>
      <c r="DA33" s="1056"/>
      <c r="DB33" s="1056"/>
    </row>
    <row r="34" spans="1:106">
      <c r="A34" s="1379">
        <v>11</v>
      </c>
      <c r="B34" s="1066" t="s">
        <v>277</v>
      </c>
      <c r="C34" s="1368"/>
      <c r="D34" s="1368"/>
      <c r="E34" s="1368"/>
      <c r="F34" s="1368"/>
      <c r="G34" s="666"/>
      <c r="H34" s="1395"/>
      <c r="I34" s="1368"/>
      <c r="J34" s="1368"/>
      <c r="K34" s="1368"/>
      <c r="L34" s="1368"/>
      <c r="M34" s="1368"/>
      <c r="N34" s="1063">
        <v>11</v>
      </c>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c r="AK34" s="1056"/>
      <c r="AL34" s="1056"/>
      <c r="AM34" s="1056"/>
      <c r="AN34" s="1056"/>
      <c r="AO34" s="1056"/>
      <c r="AP34" s="1056"/>
      <c r="AQ34" s="1056"/>
      <c r="AR34" s="1056"/>
      <c r="AS34" s="1056"/>
      <c r="AT34" s="1056"/>
      <c r="AU34" s="1056"/>
      <c r="AV34" s="1056"/>
      <c r="AW34" s="1056"/>
      <c r="AX34" s="1056"/>
      <c r="AY34" s="1056"/>
      <c r="AZ34" s="1056"/>
      <c r="BA34" s="1056"/>
      <c r="BB34" s="1056"/>
      <c r="BC34" s="1056"/>
      <c r="BD34" s="1056"/>
      <c r="BE34" s="1056"/>
      <c r="BF34" s="1056"/>
      <c r="BG34" s="1056"/>
      <c r="BH34" s="1056"/>
      <c r="BI34" s="1056"/>
      <c r="BJ34" s="1056"/>
      <c r="BK34" s="1056"/>
      <c r="BL34" s="1056"/>
      <c r="BM34" s="1056"/>
      <c r="BN34" s="1056"/>
      <c r="BO34" s="1056"/>
      <c r="BP34" s="1056"/>
      <c r="BQ34" s="1056"/>
      <c r="BR34" s="1056"/>
      <c r="BS34" s="1056"/>
      <c r="BT34" s="1056"/>
      <c r="BU34" s="1056"/>
      <c r="BV34" s="1056"/>
      <c r="BW34" s="1056"/>
      <c r="BX34" s="1056"/>
      <c r="BY34" s="1056"/>
      <c r="BZ34" s="1056"/>
      <c r="CA34" s="1056"/>
      <c r="CB34" s="1056"/>
      <c r="CC34" s="1056"/>
      <c r="CD34" s="1056"/>
      <c r="CE34" s="1056"/>
      <c r="CF34" s="1056"/>
      <c r="CG34" s="1056"/>
      <c r="CH34" s="1056"/>
      <c r="CI34" s="1056"/>
      <c r="CJ34" s="1056"/>
      <c r="CK34" s="1056"/>
      <c r="CL34" s="1056"/>
      <c r="CM34" s="1056"/>
      <c r="CN34" s="1056"/>
      <c r="CO34" s="1056"/>
      <c r="CP34" s="1056"/>
      <c r="CQ34" s="1056"/>
      <c r="CR34" s="1056"/>
      <c r="CS34" s="1056"/>
      <c r="CT34" s="1056"/>
      <c r="CU34" s="1056"/>
      <c r="CV34" s="1056"/>
      <c r="CW34" s="1056"/>
      <c r="CX34" s="1056"/>
      <c r="CY34" s="1056"/>
      <c r="CZ34" s="1056"/>
      <c r="DA34" s="1056"/>
      <c r="DB34" s="1056"/>
    </row>
    <row r="35" spans="1:106">
      <c r="A35" s="1379">
        <v>12</v>
      </c>
      <c r="B35" s="1066" t="s">
        <v>278</v>
      </c>
      <c r="C35" s="1368"/>
      <c r="D35" s="1368"/>
      <c r="E35" s="1368"/>
      <c r="F35" s="1368"/>
      <c r="G35" s="666"/>
      <c r="H35" s="1395"/>
      <c r="I35" s="1368"/>
      <c r="J35" s="1368"/>
      <c r="K35" s="1368"/>
      <c r="L35" s="1368"/>
      <c r="M35" s="1368"/>
      <c r="N35" s="1063">
        <v>12</v>
      </c>
      <c r="O35" s="1056"/>
      <c r="P35" s="1056"/>
      <c r="Q35" s="1056"/>
      <c r="R35" s="1056"/>
      <c r="S35" s="1056"/>
      <c r="T35" s="1056"/>
      <c r="U35" s="1056"/>
      <c r="V35" s="1056"/>
      <c r="W35" s="1056"/>
      <c r="X35" s="1056"/>
      <c r="Y35" s="1056"/>
      <c r="Z35" s="1056"/>
      <c r="AA35" s="1056"/>
      <c r="AB35" s="1056"/>
      <c r="AC35" s="1056"/>
      <c r="AD35" s="1056"/>
      <c r="AE35" s="1056"/>
      <c r="AF35" s="1056"/>
      <c r="AG35" s="1056"/>
      <c r="AH35" s="1056"/>
      <c r="AI35" s="1056"/>
      <c r="AJ35" s="1056"/>
      <c r="AK35" s="1056"/>
      <c r="AL35" s="1056"/>
      <c r="AM35" s="1056"/>
      <c r="AN35" s="1056"/>
      <c r="AO35" s="1056"/>
      <c r="AP35" s="1056"/>
      <c r="AQ35" s="1056"/>
      <c r="AR35" s="1056"/>
      <c r="AS35" s="1056"/>
      <c r="AT35" s="1056"/>
      <c r="AU35" s="1056"/>
      <c r="AV35" s="1056"/>
      <c r="AW35" s="1056"/>
      <c r="AX35" s="1056"/>
      <c r="AY35" s="1056"/>
      <c r="AZ35" s="1056"/>
      <c r="BA35" s="1056"/>
      <c r="BB35" s="1056"/>
      <c r="BC35" s="1056"/>
      <c r="BD35" s="1056"/>
      <c r="BE35" s="1056"/>
      <c r="BF35" s="1056"/>
      <c r="BG35" s="1056"/>
      <c r="BH35" s="1056"/>
      <c r="BI35" s="1056"/>
      <c r="BJ35" s="1056"/>
      <c r="BK35" s="1056"/>
      <c r="BL35" s="1056"/>
      <c r="BM35" s="1056"/>
      <c r="BN35" s="1056"/>
      <c r="BO35" s="1056"/>
      <c r="BP35" s="1056"/>
      <c r="BQ35" s="1056"/>
      <c r="BR35" s="1056"/>
      <c r="BS35" s="1056"/>
      <c r="BT35" s="1056"/>
      <c r="BU35" s="1056"/>
      <c r="BV35" s="1056"/>
      <c r="BW35" s="1056"/>
      <c r="BX35" s="1056"/>
      <c r="BY35" s="1056"/>
      <c r="BZ35" s="1056"/>
      <c r="CA35" s="1056"/>
      <c r="CB35" s="1056"/>
      <c r="CC35" s="1056"/>
      <c r="CD35" s="1056"/>
      <c r="CE35" s="1056"/>
      <c r="CF35" s="1056"/>
      <c r="CG35" s="1056"/>
      <c r="CH35" s="1056"/>
      <c r="CI35" s="1056"/>
      <c r="CJ35" s="1056"/>
      <c r="CK35" s="1056"/>
      <c r="CL35" s="1056"/>
      <c r="CM35" s="1056"/>
      <c r="CN35" s="1056"/>
      <c r="CO35" s="1056"/>
      <c r="CP35" s="1056"/>
      <c r="CQ35" s="1056"/>
      <c r="CR35" s="1056"/>
      <c r="CS35" s="1056"/>
      <c r="CT35" s="1056"/>
      <c r="CU35" s="1056"/>
      <c r="CV35" s="1056"/>
      <c r="CW35" s="1056"/>
      <c r="CX35" s="1056"/>
      <c r="CY35" s="1056"/>
      <c r="CZ35" s="1056"/>
      <c r="DA35" s="1056"/>
      <c r="DB35" s="1056"/>
    </row>
    <row r="36" spans="1:106">
      <c r="A36" s="1379">
        <v>13</v>
      </c>
      <c r="B36" s="1066" t="s">
        <v>279</v>
      </c>
      <c r="C36" s="1368">
        <v>5</v>
      </c>
      <c r="D36" s="1368"/>
      <c r="E36" s="1368">
        <v>2121</v>
      </c>
      <c r="F36" s="1368">
        <v>2221</v>
      </c>
      <c r="G36" s="666"/>
      <c r="H36" s="1395">
        <f t="shared" ref="H36:H38" si="2">+C36+E36-F36+G36</f>
        <v>-95</v>
      </c>
      <c r="I36" s="1368"/>
      <c r="J36" s="1368">
        <v>2106</v>
      </c>
      <c r="K36" s="1368"/>
      <c r="L36" s="1368"/>
      <c r="M36" s="1368"/>
      <c r="N36" s="1063">
        <v>13</v>
      </c>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c r="AK36" s="1056"/>
      <c r="AL36" s="1056"/>
      <c r="AM36" s="1056"/>
      <c r="AN36" s="1056"/>
      <c r="AO36" s="1056"/>
      <c r="AP36" s="1056"/>
      <c r="AQ36" s="1056"/>
      <c r="AR36" s="1056"/>
      <c r="AS36" s="1056"/>
      <c r="AT36" s="1056"/>
      <c r="AU36" s="1056"/>
      <c r="AV36" s="1056"/>
      <c r="AW36" s="1056"/>
      <c r="AX36" s="1056"/>
      <c r="AY36" s="1056"/>
      <c r="AZ36" s="1056"/>
      <c r="BA36" s="1056"/>
      <c r="BB36" s="1056"/>
      <c r="BC36" s="1056"/>
      <c r="BD36" s="1056"/>
      <c r="BE36" s="1056"/>
      <c r="BF36" s="1056"/>
      <c r="BG36" s="1056"/>
      <c r="BH36" s="1056"/>
      <c r="BI36" s="1056"/>
      <c r="BJ36" s="1056"/>
      <c r="BK36" s="1056"/>
      <c r="BL36" s="1056"/>
      <c r="BM36" s="1056"/>
      <c r="BN36" s="1056"/>
      <c r="BO36" s="1056"/>
      <c r="BP36" s="1056"/>
      <c r="BQ36" s="1056"/>
      <c r="BR36" s="1056"/>
      <c r="BS36" s="1056"/>
      <c r="BT36" s="1056"/>
      <c r="BU36" s="1056"/>
      <c r="BV36" s="1056"/>
      <c r="BW36" s="1056"/>
      <c r="BX36" s="1056"/>
      <c r="BY36" s="1056"/>
      <c r="BZ36" s="1056"/>
      <c r="CA36" s="1056"/>
      <c r="CB36" s="1056"/>
      <c r="CC36" s="1056"/>
      <c r="CD36" s="1056"/>
      <c r="CE36" s="1056"/>
      <c r="CF36" s="1056"/>
      <c r="CG36" s="1056"/>
      <c r="CH36" s="1056"/>
      <c r="CI36" s="1056"/>
      <c r="CJ36" s="1056"/>
      <c r="CK36" s="1056"/>
      <c r="CL36" s="1056"/>
      <c r="CM36" s="1056"/>
      <c r="CN36" s="1056"/>
      <c r="CO36" s="1056"/>
      <c r="CP36" s="1056"/>
      <c r="CQ36" s="1056"/>
      <c r="CR36" s="1056"/>
      <c r="CS36" s="1056"/>
      <c r="CT36" s="1056"/>
      <c r="CU36" s="1056"/>
      <c r="CV36" s="1056"/>
      <c r="CW36" s="1056"/>
      <c r="CX36" s="1056"/>
      <c r="CY36" s="1056"/>
      <c r="CZ36" s="1056"/>
      <c r="DA36" s="1056"/>
      <c r="DB36" s="1056"/>
    </row>
    <row r="37" spans="1:106">
      <c r="A37" s="1379">
        <v>14</v>
      </c>
      <c r="B37" s="1066" t="s">
        <v>1321</v>
      </c>
      <c r="C37" s="1368"/>
      <c r="D37" s="1368"/>
      <c r="E37" s="1368"/>
      <c r="F37" s="1368"/>
      <c r="G37" s="666"/>
      <c r="H37" s="1395"/>
      <c r="I37" s="1368"/>
      <c r="J37" s="1368"/>
      <c r="K37" s="1368"/>
      <c r="L37" s="1368"/>
      <c r="M37" s="1368"/>
      <c r="N37" s="1063">
        <v>14</v>
      </c>
      <c r="O37" s="1056"/>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c r="AK37" s="1056"/>
      <c r="AL37" s="1056"/>
      <c r="AM37" s="1056"/>
      <c r="AN37" s="1056"/>
      <c r="AO37" s="1056"/>
      <c r="AP37" s="1056"/>
      <c r="AQ37" s="1056"/>
      <c r="AR37" s="1056"/>
      <c r="AS37" s="1056"/>
      <c r="AT37" s="1056"/>
      <c r="AU37" s="1056"/>
      <c r="AV37" s="1056"/>
      <c r="AW37" s="1056"/>
      <c r="AX37" s="1056"/>
      <c r="AY37" s="1056"/>
      <c r="AZ37" s="1056"/>
      <c r="BA37" s="1056"/>
      <c r="BB37" s="1056"/>
      <c r="BC37" s="1056"/>
      <c r="BD37" s="1056"/>
      <c r="BE37" s="1056"/>
      <c r="BF37" s="1056"/>
      <c r="BG37" s="1056"/>
      <c r="BH37" s="1056"/>
      <c r="BI37" s="1056"/>
      <c r="BJ37" s="1056"/>
      <c r="BK37" s="1056"/>
      <c r="BL37" s="1056"/>
      <c r="BM37" s="1056"/>
      <c r="BN37" s="1056"/>
      <c r="BO37" s="1056"/>
      <c r="BP37" s="1056"/>
      <c r="BQ37" s="1056"/>
      <c r="BR37" s="1056"/>
      <c r="BS37" s="1056"/>
      <c r="BT37" s="1056"/>
      <c r="BU37" s="1056"/>
      <c r="BV37" s="1056"/>
      <c r="BW37" s="1056"/>
      <c r="BX37" s="1056"/>
      <c r="BY37" s="1056"/>
      <c r="BZ37" s="1056"/>
      <c r="CA37" s="1056"/>
      <c r="CB37" s="1056"/>
      <c r="CC37" s="1056"/>
      <c r="CD37" s="1056"/>
      <c r="CE37" s="1056"/>
      <c r="CF37" s="1056"/>
      <c r="CG37" s="1056"/>
      <c r="CH37" s="1056"/>
      <c r="CI37" s="1056"/>
      <c r="CJ37" s="1056"/>
      <c r="CK37" s="1056"/>
      <c r="CL37" s="1056"/>
      <c r="CM37" s="1056"/>
      <c r="CN37" s="1056"/>
      <c r="CO37" s="1056"/>
      <c r="CP37" s="1056"/>
      <c r="CQ37" s="1056"/>
      <c r="CR37" s="1056"/>
      <c r="CS37" s="1056"/>
      <c r="CT37" s="1056"/>
      <c r="CU37" s="1056"/>
      <c r="CV37" s="1056"/>
      <c r="CW37" s="1056"/>
      <c r="CX37" s="1056"/>
      <c r="CY37" s="1056"/>
      <c r="CZ37" s="1056"/>
      <c r="DA37" s="1056"/>
      <c r="DB37" s="1056"/>
    </row>
    <row r="38" spans="1:106">
      <c r="A38" s="1379">
        <v>15</v>
      </c>
      <c r="B38" s="1066" t="s">
        <v>1322</v>
      </c>
      <c r="C38" s="1864">
        <v>6613</v>
      </c>
      <c r="D38" s="1368"/>
      <c r="E38" s="1368"/>
      <c r="F38" s="1368"/>
      <c r="G38" s="666">
        <v>-7492</v>
      </c>
      <c r="H38" s="1395">
        <f t="shared" si="2"/>
        <v>-879</v>
      </c>
      <c r="I38" s="1368"/>
      <c r="J38" s="1368"/>
      <c r="K38" s="1368"/>
      <c r="L38" s="1368"/>
      <c r="M38" s="1368"/>
      <c r="N38" s="1063">
        <v>15</v>
      </c>
      <c r="O38" s="1056"/>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c r="AK38" s="1056"/>
      <c r="AL38" s="1056"/>
      <c r="AM38" s="1056"/>
      <c r="AN38" s="1056"/>
      <c r="AO38" s="1056"/>
      <c r="AP38" s="1056"/>
      <c r="AQ38" s="1056"/>
      <c r="AR38" s="1056"/>
      <c r="AS38" s="1056"/>
      <c r="AT38" s="1056"/>
      <c r="AU38" s="1056"/>
      <c r="AV38" s="1056"/>
      <c r="AW38" s="1056"/>
      <c r="AX38" s="1056"/>
      <c r="AY38" s="1056"/>
      <c r="AZ38" s="1056"/>
      <c r="BA38" s="1056"/>
      <c r="BB38" s="1056"/>
      <c r="BC38" s="1056"/>
      <c r="BD38" s="1056"/>
      <c r="BE38" s="1056"/>
      <c r="BF38" s="1056"/>
      <c r="BG38" s="1056"/>
      <c r="BH38" s="1056"/>
      <c r="BI38" s="1056"/>
      <c r="BJ38" s="1056"/>
      <c r="BK38" s="1056"/>
      <c r="BL38" s="1056"/>
      <c r="BM38" s="1056"/>
      <c r="BN38" s="1056"/>
      <c r="BO38" s="1056"/>
      <c r="BP38" s="1056"/>
      <c r="BQ38" s="1056"/>
      <c r="BR38" s="1056"/>
      <c r="BS38" s="1056"/>
      <c r="BT38" s="1056"/>
      <c r="BU38" s="1056"/>
      <c r="BV38" s="1056"/>
      <c r="BW38" s="1056"/>
      <c r="BX38" s="1056"/>
      <c r="BY38" s="1056"/>
      <c r="BZ38" s="1056"/>
      <c r="CA38" s="1056"/>
      <c r="CB38" s="1056"/>
      <c r="CC38" s="1056"/>
      <c r="CD38" s="1056"/>
      <c r="CE38" s="1056"/>
      <c r="CF38" s="1056"/>
      <c r="CG38" s="1056"/>
      <c r="CH38" s="1056"/>
      <c r="CI38" s="1056"/>
      <c r="CJ38" s="1056"/>
      <c r="CK38" s="1056"/>
      <c r="CL38" s="1056"/>
      <c r="CM38" s="1056"/>
      <c r="CN38" s="1056"/>
      <c r="CO38" s="1056"/>
      <c r="CP38" s="1056"/>
      <c r="CQ38" s="1056"/>
      <c r="CR38" s="1056"/>
      <c r="CS38" s="1056"/>
      <c r="CT38" s="1056"/>
      <c r="CU38" s="1056"/>
      <c r="CV38" s="1056"/>
      <c r="CW38" s="1056"/>
      <c r="CX38" s="1056"/>
      <c r="CY38" s="1056"/>
      <c r="CZ38" s="1056"/>
      <c r="DA38" s="1056"/>
      <c r="DB38" s="1056"/>
    </row>
    <row r="39" spans="1:106">
      <c r="A39" s="1379">
        <v>16</v>
      </c>
      <c r="B39" s="1066" t="s">
        <v>1323</v>
      </c>
      <c r="C39" s="1368"/>
      <c r="D39" s="1368"/>
      <c r="E39" s="1368"/>
      <c r="F39" s="1368"/>
      <c r="G39" s="666"/>
      <c r="H39" s="1395" t="s">
        <v>2835</v>
      </c>
      <c r="I39" s="1368"/>
      <c r="J39" s="1368"/>
      <c r="K39" s="1368"/>
      <c r="L39" s="1368"/>
      <c r="M39" s="1368"/>
      <c r="N39" s="1063">
        <v>16</v>
      </c>
      <c r="O39" s="1056"/>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6"/>
      <c r="AK39" s="1056"/>
      <c r="AL39" s="1056"/>
      <c r="AM39" s="1056"/>
      <c r="AN39" s="1056"/>
      <c r="AO39" s="1056"/>
      <c r="AP39" s="1056"/>
      <c r="AQ39" s="1056"/>
      <c r="AR39" s="1056"/>
      <c r="AS39" s="1056"/>
      <c r="AT39" s="1056"/>
      <c r="AU39" s="1056"/>
      <c r="AV39" s="1056"/>
      <c r="AW39" s="1056"/>
      <c r="AX39" s="1056"/>
      <c r="AY39" s="1056"/>
      <c r="AZ39" s="1056"/>
      <c r="BA39" s="1056"/>
      <c r="BB39" s="1056"/>
      <c r="BC39" s="1056"/>
      <c r="BD39" s="1056"/>
      <c r="BE39" s="1056"/>
      <c r="BF39" s="1056"/>
      <c r="BG39" s="1056"/>
      <c r="BH39" s="1056"/>
      <c r="BI39" s="1056"/>
      <c r="BJ39" s="1056"/>
      <c r="BK39" s="1056"/>
      <c r="BL39" s="1056"/>
      <c r="BM39" s="1056"/>
      <c r="BN39" s="1056"/>
      <c r="BO39" s="1056"/>
      <c r="BP39" s="1056"/>
      <c r="BQ39" s="1056"/>
      <c r="BR39" s="1056"/>
      <c r="BS39" s="1056"/>
      <c r="BT39" s="1056"/>
      <c r="BU39" s="1056"/>
      <c r="BV39" s="1056"/>
      <c r="BW39" s="1056"/>
      <c r="BX39" s="1056"/>
      <c r="BY39" s="1056"/>
      <c r="BZ39" s="1056"/>
      <c r="CA39" s="1056"/>
      <c r="CB39" s="1056"/>
      <c r="CC39" s="1056"/>
      <c r="CD39" s="1056"/>
      <c r="CE39" s="1056"/>
      <c r="CF39" s="1056"/>
      <c r="CG39" s="1056"/>
      <c r="CH39" s="1056"/>
      <c r="CI39" s="1056"/>
      <c r="CJ39" s="1056"/>
      <c r="CK39" s="1056"/>
      <c r="CL39" s="1056"/>
      <c r="CM39" s="1056"/>
      <c r="CN39" s="1056"/>
      <c r="CO39" s="1056"/>
      <c r="CP39" s="1056"/>
      <c r="CQ39" s="1056"/>
      <c r="CR39" s="1056"/>
      <c r="CS39" s="1056"/>
      <c r="CT39" s="1056"/>
      <c r="CU39" s="1056"/>
      <c r="CV39" s="1056"/>
      <c r="CW39" s="1056"/>
      <c r="CX39" s="1056"/>
      <c r="CY39" s="1056"/>
      <c r="CZ39" s="1056"/>
      <c r="DA39" s="1056"/>
      <c r="DB39" s="1056"/>
    </row>
    <row r="40" spans="1:106">
      <c r="A40" s="1379">
        <v>17</v>
      </c>
      <c r="B40" s="1701" t="s">
        <v>4232</v>
      </c>
      <c r="C40" s="1041">
        <v>25267</v>
      </c>
      <c r="D40" s="1368"/>
      <c r="E40" s="1368">
        <v>7239</v>
      </c>
      <c r="F40" s="1368">
        <v>0</v>
      </c>
      <c r="G40" s="666">
        <v>-152039</v>
      </c>
      <c r="H40" s="1395">
        <f t="shared" ref="H40" si="3">+C40+E40-F40+G40</f>
        <v>-119533</v>
      </c>
      <c r="I40" s="1368" t="s">
        <v>2835</v>
      </c>
      <c r="J40" s="1368">
        <v>7241</v>
      </c>
      <c r="K40" s="1368"/>
      <c r="L40" s="1368"/>
      <c r="M40" s="1368"/>
      <c r="N40" s="1063">
        <v>17</v>
      </c>
      <c r="O40" s="1056"/>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6"/>
      <c r="AK40" s="1056"/>
      <c r="AL40" s="1056"/>
      <c r="AM40" s="1056"/>
      <c r="AN40" s="1056"/>
      <c r="AO40" s="1056"/>
      <c r="AP40" s="1056"/>
      <c r="AQ40" s="1056"/>
      <c r="AR40" s="1056"/>
      <c r="AS40" s="1056"/>
      <c r="AT40" s="1056"/>
      <c r="AU40" s="1056"/>
      <c r="AV40" s="1056"/>
      <c r="AW40" s="1056"/>
      <c r="AX40" s="1056"/>
      <c r="AY40" s="1056"/>
      <c r="AZ40" s="1056"/>
      <c r="BA40" s="1056"/>
      <c r="BB40" s="1056"/>
      <c r="BC40" s="1056"/>
      <c r="BD40" s="1056"/>
      <c r="BE40" s="1056"/>
      <c r="BF40" s="1056"/>
      <c r="BG40" s="1056"/>
      <c r="BH40" s="1056"/>
      <c r="BI40" s="1056"/>
      <c r="BJ40" s="1056"/>
      <c r="BK40" s="1056"/>
      <c r="BL40" s="1056"/>
      <c r="BM40" s="1056"/>
      <c r="BN40" s="1056"/>
      <c r="BO40" s="1056"/>
      <c r="BP40" s="1056"/>
      <c r="BQ40" s="1056"/>
      <c r="BR40" s="1056"/>
      <c r="BS40" s="1056"/>
      <c r="BT40" s="1056"/>
      <c r="BU40" s="1056"/>
      <c r="BV40" s="1056"/>
      <c r="BW40" s="1056"/>
      <c r="BX40" s="1056"/>
      <c r="BY40" s="1056"/>
      <c r="BZ40" s="1056"/>
      <c r="CA40" s="1056"/>
      <c r="CB40" s="1056"/>
      <c r="CC40" s="1056"/>
      <c r="CD40" s="1056"/>
      <c r="CE40" s="1056"/>
      <c r="CF40" s="1056"/>
      <c r="CG40" s="1056"/>
      <c r="CH40" s="1056"/>
      <c r="CI40" s="1056"/>
      <c r="CJ40" s="1056"/>
      <c r="CK40" s="1056"/>
      <c r="CL40" s="1056"/>
      <c r="CM40" s="1056"/>
      <c r="CN40" s="1056"/>
      <c r="CO40" s="1056"/>
      <c r="CP40" s="1056"/>
      <c r="CQ40" s="1056"/>
      <c r="CR40" s="1056"/>
      <c r="CS40" s="1056"/>
      <c r="CT40" s="1056"/>
      <c r="CU40" s="1056"/>
      <c r="CV40" s="1056"/>
      <c r="CW40" s="1056"/>
      <c r="CX40" s="1056"/>
      <c r="CY40" s="1056"/>
      <c r="CZ40" s="1056"/>
      <c r="DA40" s="1056"/>
      <c r="DB40" s="1056"/>
    </row>
    <row r="41" spans="1:106">
      <c r="A41" s="1379">
        <v>18</v>
      </c>
      <c r="B41" s="1066" t="s">
        <v>3050</v>
      </c>
      <c r="C41" s="1401">
        <f t="shared" ref="C41:J41" si="4">SUM(C28:C40)</f>
        <v>31885</v>
      </c>
      <c r="D41" s="1401">
        <f t="shared" si="4"/>
        <v>0</v>
      </c>
      <c r="E41" s="1401">
        <f t="shared" si="4"/>
        <v>9360</v>
      </c>
      <c r="F41" s="1401">
        <f t="shared" si="4"/>
        <v>2221</v>
      </c>
      <c r="G41" s="1620">
        <f t="shared" si="4"/>
        <v>-159531</v>
      </c>
      <c r="H41" s="1402">
        <f t="shared" si="4"/>
        <v>-120507</v>
      </c>
      <c r="I41" s="1401">
        <f t="shared" si="4"/>
        <v>0</v>
      </c>
      <c r="J41" s="1401">
        <f t="shared" si="4"/>
        <v>9347</v>
      </c>
      <c r="K41" s="1368"/>
      <c r="L41" s="1401">
        <f>SUM(L28:L40)</f>
        <v>0</v>
      </c>
      <c r="M41" s="1401">
        <f>SUM(M28:M40)</f>
        <v>0</v>
      </c>
      <c r="N41" s="1063">
        <v>18</v>
      </c>
      <c r="O41" s="105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c r="AK41" s="1056"/>
      <c r="AL41" s="1056"/>
      <c r="AM41" s="1056"/>
      <c r="AN41" s="1056"/>
      <c r="AO41" s="1056"/>
      <c r="AP41" s="1056"/>
      <c r="AQ41" s="1056"/>
      <c r="AR41" s="1056"/>
      <c r="AS41" s="1056"/>
      <c r="AT41" s="1056"/>
      <c r="AU41" s="1056"/>
      <c r="AV41" s="1056"/>
      <c r="AW41" s="1056"/>
      <c r="AX41" s="1056"/>
      <c r="AY41" s="1056"/>
      <c r="AZ41" s="1056"/>
      <c r="BA41" s="1056"/>
      <c r="BB41" s="1056"/>
      <c r="BC41" s="1056"/>
      <c r="BD41" s="1056"/>
      <c r="BE41" s="1056"/>
      <c r="BF41" s="1056"/>
      <c r="BG41" s="1056"/>
      <c r="BH41" s="1056"/>
      <c r="BI41" s="1056"/>
      <c r="BJ41" s="1056"/>
      <c r="BK41" s="1056"/>
      <c r="BL41" s="1056"/>
      <c r="BM41" s="1056"/>
      <c r="BN41" s="1056"/>
      <c r="BO41" s="1056"/>
      <c r="BP41" s="1056"/>
      <c r="BQ41" s="1056"/>
      <c r="BR41" s="1056"/>
      <c r="BS41" s="1056"/>
      <c r="BT41" s="1056"/>
      <c r="BU41" s="1056"/>
      <c r="BV41" s="1056"/>
      <c r="BW41" s="1056"/>
      <c r="BX41" s="1056"/>
      <c r="BY41" s="1056"/>
      <c r="BZ41" s="1056"/>
      <c r="CA41" s="1056"/>
      <c r="CB41" s="1056"/>
      <c r="CC41" s="1056"/>
      <c r="CD41" s="1056"/>
      <c r="CE41" s="1056"/>
      <c r="CF41" s="1056"/>
      <c r="CG41" s="1056"/>
      <c r="CH41" s="1056"/>
      <c r="CI41" s="1056"/>
      <c r="CJ41" s="1056"/>
      <c r="CK41" s="1056"/>
      <c r="CL41" s="1056"/>
      <c r="CM41" s="1056"/>
      <c r="CN41" s="1056"/>
      <c r="CO41" s="1056"/>
      <c r="CP41" s="1056"/>
      <c r="CQ41" s="1056"/>
      <c r="CR41" s="1056"/>
      <c r="CS41" s="1056"/>
      <c r="CT41" s="1056"/>
      <c r="CU41" s="1056"/>
      <c r="CV41" s="1056"/>
      <c r="CW41" s="1056"/>
      <c r="CX41" s="1056"/>
      <c r="CY41" s="1056"/>
      <c r="CZ41" s="1056"/>
      <c r="DA41" s="1056"/>
      <c r="DB41" s="1056"/>
    </row>
    <row r="42" spans="1:106">
      <c r="A42" s="1379"/>
      <c r="B42" s="1066" t="s">
        <v>1324</v>
      </c>
      <c r="C42" s="1368" t="s">
        <v>2835</v>
      </c>
      <c r="D42" s="1368"/>
      <c r="E42" s="1368"/>
      <c r="F42" s="1368"/>
      <c r="G42" s="666"/>
      <c r="H42" s="1395" t="s">
        <v>2835</v>
      </c>
      <c r="I42" s="1368"/>
      <c r="J42" s="1368"/>
      <c r="K42" s="1368"/>
      <c r="L42" s="1368"/>
      <c r="M42" s="1368"/>
      <c r="N42" s="1063"/>
      <c r="O42" s="1056"/>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6"/>
      <c r="AK42" s="1056"/>
      <c r="AL42" s="1056"/>
      <c r="AM42" s="1056"/>
      <c r="AN42" s="1056"/>
      <c r="AO42" s="1056"/>
      <c r="AP42" s="1056"/>
      <c r="AQ42" s="1056"/>
      <c r="AR42" s="1056"/>
      <c r="AS42" s="1056"/>
      <c r="AT42" s="1056"/>
      <c r="AU42" s="1056"/>
      <c r="AV42" s="1056"/>
      <c r="AW42" s="1056"/>
      <c r="AX42" s="1056"/>
      <c r="AY42" s="1056"/>
      <c r="AZ42" s="1056"/>
      <c r="BA42" s="1056"/>
      <c r="BB42" s="1056"/>
      <c r="BC42" s="1056"/>
      <c r="BD42" s="1056"/>
      <c r="BE42" s="1056"/>
      <c r="BF42" s="1056"/>
      <c r="BG42" s="1056"/>
      <c r="BH42" s="1056"/>
      <c r="BI42" s="1056"/>
      <c r="BJ42" s="1056"/>
      <c r="BK42" s="1056"/>
      <c r="BL42" s="1056"/>
      <c r="BM42" s="1056"/>
      <c r="BN42" s="1056"/>
      <c r="BO42" s="1056"/>
      <c r="BP42" s="1056"/>
      <c r="BQ42" s="1056"/>
      <c r="BR42" s="1056"/>
      <c r="BS42" s="1056"/>
      <c r="BT42" s="1056"/>
      <c r="BU42" s="1056"/>
      <c r="BV42" s="1056"/>
      <c r="BW42" s="1056"/>
      <c r="BX42" s="1056"/>
      <c r="BY42" s="1056"/>
      <c r="BZ42" s="1056"/>
      <c r="CA42" s="1056"/>
      <c r="CB42" s="1056"/>
      <c r="CC42" s="1056"/>
      <c r="CD42" s="1056"/>
      <c r="CE42" s="1056"/>
      <c r="CF42" s="1056"/>
      <c r="CG42" s="1056"/>
      <c r="CH42" s="1056"/>
      <c r="CI42" s="1056"/>
      <c r="CJ42" s="1056"/>
      <c r="CK42" s="1056"/>
      <c r="CL42" s="1056"/>
      <c r="CM42" s="1056"/>
      <c r="CN42" s="1056"/>
      <c r="CO42" s="1056"/>
      <c r="CP42" s="1056"/>
      <c r="CQ42" s="1056"/>
      <c r="CR42" s="1056"/>
      <c r="CS42" s="1056"/>
      <c r="CT42" s="1056"/>
      <c r="CU42" s="1056"/>
      <c r="CV42" s="1056"/>
      <c r="CW42" s="1056"/>
      <c r="CX42" s="1056"/>
      <c r="CY42" s="1056"/>
      <c r="CZ42" s="1056"/>
      <c r="DA42" s="1056"/>
      <c r="DB42" s="1056"/>
    </row>
    <row r="43" spans="1:106">
      <c r="A43" s="1379">
        <v>19</v>
      </c>
      <c r="B43" s="1066" t="s">
        <v>1325</v>
      </c>
      <c r="C43" s="1368">
        <v>-54377</v>
      </c>
      <c r="D43" s="1368">
        <v>13585</v>
      </c>
      <c r="E43" s="1368">
        <v>1516245</v>
      </c>
      <c r="F43" s="1368">
        <v>1529027</v>
      </c>
      <c r="G43" s="666">
        <f>-26633-1</f>
        <v>-26634</v>
      </c>
      <c r="H43" s="1395">
        <v>0</v>
      </c>
      <c r="I43" s="1368">
        <f>+D43-E43+F43+G43+H43-C43</f>
        <v>54110</v>
      </c>
      <c r="J43" s="1368">
        <f>+E43</f>
        <v>1516245</v>
      </c>
      <c r="K43" s="1368"/>
      <c r="L43" s="1368"/>
      <c r="M43" s="1368"/>
      <c r="N43" s="1063">
        <v>19</v>
      </c>
      <c r="O43" s="1056"/>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6"/>
      <c r="AK43" s="1056"/>
      <c r="AL43" s="1056"/>
      <c r="AM43" s="1056"/>
      <c r="AN43" s="1056"/>
      <c r="AO43" s="1056"/>
      <c r="AP43" s="1056"/>
      <c r="AQ43" s="1056"/>
      <c r="AR43" s="1056"/>
      <c r="AS43" s="1056"/>
      <c r="AT43" s="1056"/>
      <c r="AU43" s="1056"/>
      <c r="AV43" s="1056"/>
      <c r="AW43" s="1056"/>
      <c r="AX43" s="1056"/>
      <c r="AY43" s="1056"/>
      <c r="AZ43" s="1056"/>
      <c r="BA43" s="1056"/>
      <c r="BB43" s="1056"/>
      <c r="BC43" s="1056"/>
      <c r="BD43" s="1056"/>
      <c r="BE43" s="1056"/>
      <c r="BF43" s="1056"/>
      <c r="BG43" s="1056"/>
      <c r="BH43" s="1056"/>
      <c r="BI43" s="1056"/>
      <c r="BJ43" s="1056"/>
      <c r="BK43" s="1056"/>
      <c r="BL43" s="1056"/>
      <c r="BM43" s="1056"/>
      <c r="BN43" s="1056"/>
      <c r="BO43" s="1056"/>
      <c r="BP43" s="1056"/>
      <c r="BQ43" s="1056"/>
      <c r="BR43" s="1056"/>
      <c r="BS43" s="1056"/>
      <c r="BT43" s="1056"/>
      <c r="BU43" s="1056"/>
      <c r="BV43" s="1056"/>
      <c r="BW43" s="1056"/>
      <c r="BX43" s="1056"/>
      <c r="BY43" s="1056"/>
      <c r="BZ43" s="1056"/>
      <c r="CA43" s="1056"/>
      <c r="CB43" s="1056"/>
      <c r="CC43" s="1056"/>
      <c r="CD43" s="1056"/>
      <c r="CE43" s="1056"/>
      <c r="CF43" s="1056"/>
      <c r="CG43" s="1056"/>
      <c r="CH43" s="1056"/>
      <c r="CI43" s="1056"/>
      <c r="CJ43" s="1056"/>
      <c r="CK43" s="1056"/>
      <c r="CL43" s="1056"/>
      <c r="CM43" s="1056"/>
      <c r="CN43" s="1056"/>
      <c r="CO43" s="1056"/>
      <c r="CP43" s="1056"/>
      <c r="CQ43" s="1056"/>
      <c r="CR43" s="1056"/>
      <c r="CS43" s="1056"/>
      <c r="CT43" s="1056"/>
      <c r="CU43" s="1056"/>
      <c r="CV43" s="1056"/>
      <c r="CW43" s="1056"/>
      <c r="CX43" s="1056"/>
      <c r="CY43" s="1056"/>
      <c r="CZ43" s="1056"/>
      <c r="DA43" s="1056"/>
      <c r="DB43" s="1056"/>
    </row>
    <row r="44" spans="1:106">
      <c r="A44" s="1379">
        <v>20</v>
      </c>
      <c r="B44" s="1066" t="s">
        <v>1326</v>
      </c>
      <c r="C44" s="1368"/>
      <c r="D44" s="1864"/>
      <c r="E44" s="1368"/>
      <c r="F44" s="1368"/>
      <c r="G44" s="666"/>
      <c r="H44" s="1395"/>
      <c r="I44" s="1864"/>
      <c r="J44" s="1864" t="s">
        <v>2835</v>
      </c>
      <c r="K44" s="1368"/>
      <c r="L44" s="1368"/>
      <c r="M44" s="1368"/>
      <c r="N44" s="1063">
        <v>20</v>
      </c>
      <c r="O44" s="1056"/>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c r="AK44" s="1056"/>
      <c r="AL44" s="1056"/>
      <c r="AM44" s="1056"/>
      <c r="AN44" s="1056"/>
      <c r="AO44" s="1056"/>
      <c r="AP44" s="1056"/>
      <c r="AQ44" s="1056"/>
      <c r="AR44" s="1056"/>
      <c r="AS44" s="1056"/>
      <c r="AT44" s="1056"/>
      <c r="AU44" s="1056"/>
      <c r="AV44" s="1056"/>
      <c r="AW44" s="1056"/>
      <c r="AX44" s="1056"/>
      <c r="AY44" s="1056"/>
      <c r="AZ44" s="1056"/>
      <c r="BA44" s="1056"/>
      <c r="BB44" s="1056"/>
      <c r="BC44" s="1056"/>
      <c r="BD44" s="1056"/>
      <c r="BE44" s="1056"/>
      <c r="BF44" s="1056"/>
      <c r="BG44" s="1056"/>
      <c r="BH44" s="1056"/>
      <c r="BI44" s="1056"/>
      <c r="BJ44" s="1056"/>
      <c r="BK44" s="1056"/>
      <c r="BL44" s="1056"/>
      <c r="BM44" s="1056"/>
      <c r="BN44" s="1056"/>
      <c r="BO44" s="1056"/>
      <c r="BP44" s="1056"/>
      <c r="BQ44" s="1056"/>
      <c r="BR44" s="1056"/>
      <c r="BS44" s="1056"/>
      <c r="BT44" s="1056"/>
      <c r="BU44" s="1056"/>
      <c r="BV44" s="1056"/>
      <c r="BW44" s="1056"/>
      <c r="BX44" s="1056"/>
      <c r="BY44" s="1056"/>
      <c r="BZ44" s="1056"/>
      <c r="CA44" s="1056"/>
      <c r="CB44" s="1056"/>
      <c r="CC44" s="1056"/>
      <c r="CD44" s="1056"/>
      <c r="CE44" s="1056"/>
      <c r="CF44" s="1056"/>
      <c r="CG44" s="1056"/>
      <c r="CH44" s="1056"/>
      <c r="CI44" s="1056"/>
      <c r="CJ44" s="1056"/>
      <c r="CK44" s="1056"/>
      <c r="CL44" s="1056"/>
      <c r="CM44" s="1056"/>
      <c r="CN44" s="1056"/>
      <c r="CO44" s="1056"/>
      <c r="CP44" s="1056"/>
      <c r="CQ44" s="1056"/>
      <c r="CR44" s="1056"/>
      <c r="CS44" s="1056"/>
      <c r="CT44" s="1056"/>
      <c r="CU44" s="1056"/>
      <c r="CV44" s="1056"/>
      <c r="CW44" s="1056"/>
      <c r="CX44" s="1056"/>
      <c r="CY44" s="1056"/>
      <c r="CZ44" s="1056"/>
      <c r="DA44" s="1056"/>
      <c r="DB44" s="1056"/>
    </row>
    <row r="45" spans="1:106">
      <c r="A45" s="1379">
        <v>21</v>
      </c>
      <c r="B45" s="1066" t="s">
        <v>1327</v>
      </c>
      <c r="C45" s="1041"/>
      <c r="D45" s="1368"/>
      <c r="E45" s="1368"/>
      <c r="F45" s="1368"/>
      <c r="G45" s="666"/>
      <c r="H45" s="1395"/>
      <c r="I45" s="1368"/>
      <c r="J45" s="1368" t="s">
        <v>2835</v>
      </c>
      <c r="K45" s="1368"/>
      <c r="L45" s="1368"/>
      <c r="M45" s="1368"/>
      <c r="N45" s="1063">
        <v>21</v>
      </c>
      <c r="O45" s="105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c r="AL45" s="1056"/>
      <c r="AM45" s="1056"/>
      <c r="AN45" s="1056"/>
      <c r="AO45" s="1056"/>
      <c r="AP45" s="1056"/>
      <c r="AQ45" s="1056"/>
      <c r="AR45" s="1056"/>
      <c r="AS45" s="1056"/>
      <c r="AT45" s="1056"/>
      <c r="AU45" s="1056"/>
      <c r="AV45" s="1056"/>
      <c r="AW45" s="1056"/>
      <c r="AX45" s="1056"/>
      <c r="AY45" s="1056"/>
      <c r="AZ45" s="1056"/>
      <c r="BA45" s="1056"/>
      <c r="BB45" s="1056"/>
      <c r="BC45" s="1056"/>
      <c r="BD45" s="1056"/>
      <c r="BE45" s="1056"/>
      <c r="BF45" s="1056"/>
      <c r="BG45" s="1056"/>
      <c r="BH45" s="1056"/>
      <c r="BI45" s="1056"/>
      <c r="BJ45" s="1056"/>
      <c r="BK45" s="1056"/>
      <c r="BL45" s="1056"/>
      <c r="BM45" s="1056"/>
      <c r="BN45" s="1056"/>
      <c r="BO45" s="1056"/>
      <c r="BP45" s="1056"/>
      <c r="BQ45" s="1056"/>
      <c r="BR45" s="1056"/>
      <c r="BS45" s="1056"/>
      <c r="BT45" s="1056"/>
      <c r="BU45" s="1056"/>
      <c r="BV45" s="1056"/>
      <c r="BW45" s="1056"/>
      <c r="BX45" s="1056"/>
      <c r="BY45" s="1056"/>
      <c r="BZ45" s="1056"/>
      <c r="CA45" s="1056"/>
      <c r="CB45" s="1056"/>
      <c r="CC45" s="1056"/>
      <c r="CD45" s="1056"/>
      <c r="CE45" s="1056"/>
      <c r="CF45" s="1056"/>
      <c r="CG45" s="1056"/>
      <c r="CH45" s="1056"/>
      <c r="CI45" s="1056"/>
      <c r="CJ45" s="1056"/>
      <c r="CK45" s="1056"/>
      <c r="CL45" s="1056"/>
      <c r="CM45" s="1056"/>
      <c r="CN45" s="1056"/>
      <c r="CO45" s="1056"/>
      <c r="CP45" s="1056"/>
      <c r="CQ45" s="1056"/>
      <c r="CR45" s="1056"/>
      <c r="CS45" s="1056"/>
      <c r="CT45" s="1056"/>
      <c r="CU45" s="1056"/>
      <c r="CV45" s="1056"/>
      <c r="CW45" s="1056"/>
      <c r="CX45" s="1056"/>
      <c r="CY45" s="1056"/>
      <c r="CZ45" s="1056"/>
      <c r="DA45" s="1056"/>
      <c r="DB45" s="1056"/>
    </row>
    <row r="46" spans="1:106">
      <c r="A46" s="1379">
        <v>22</v>
      </c>
      <c r="B46" s="1066" t="s">
        <v>1328</v>
      </c>
      <c r="C46" s="1368"/>
      <c r="D46" s="1368"/>
      <c r="E46" s="1368"/>
      <c r="F46" s="1864"/>
      <c r="G46" s="666"/>
      <c r="H46" s="1395"/>
      <c r="I46" s="1368"/>
      <c r="J46" s="1368"/>
      <c r="K46" s="1368"/>
      <c r="L46" s="1368"/>
      <c r="M46" s="1368"/>
      <c r="N46" s="1063">
        <v>22</v>
      </c>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56"/>
      <c r="AM46" s="1056"/>
      <c r="AN46" s="1056"/>
      <c r="AO46" s="1056"/>
      <c r="AP46" s="1056"/>
      <c r="AQ46" s="1056"/>
      <c r="AR46" s="1056"/>
      <c r="AS46" s="1056"/>
      <c r="AT46" s="1056"/>
      <c r="AU46" s="1056"/>
      <c r="AV46" s="1056"/>
      <c r="AW46" s="1056"/>
      <c r="AX46" s="1056"/>
      <c r="AY46" s="1056"/>
      <c r="AZ46" s="1056"/>
      <c r="BA46" s="1056"/>
      <c r="BB46" s="1056"/>
      <c r="BC46" s="1056"/>
      <c r="BD46" s="1056"/>
      <c r="BE46" s="1056"/>
      <c r="BF46" s="1056"/>
      <c r="BG46" s="1056"/>
      <c r="BH46" s="1056"/>
      <c r="BI46" s="1056"/>
      <c r="BJ46" s="1056"/>
      <c r="BK46" s="1056"/>
      <c r="BL46" s="1056"/>
      <c r="BM46" s="1056"/>
      <c r="BN46" s="1056"/>
      <c r="BO46" s="1056"/>
      <c r="BP46" s="1056"/>
      <c r="BQ46" s="1056"/>
      <c r="BR46" s="1056"/>
      <c r="BS46" s="1056"/>
      <c r="BT46" s="1056"/>
      <c r="BU46" s="1056"/>
      <c r="BV46" s="1056"/>
      <c r="BW46" s="1056"/>
      <c r="BX46" s="1056"/>
      <c r="BY46" s="1056"/>
      <c r="BZ46" s="1056"/>
      <c r="CA46" s="1056"/>
      <c r="CB46" s="1056"/>
      <c r="CC46" s="1056"/>
      <c r="CD46" s="1056"/>
      <c r="CE46" s="1056"/>
      <c r="CF46" s="1056"/>
      <c r="CG46" s="1056"/>
      <c r="CH46" s="1056"/>
      <c r="CI46" s="1056"/>
      <c r="CJ46" s="1056"/>
      <c r="CK46" s="1056"/>
      <c r="CL46" s="1056"/>
      <c r="CM46" s="1056"/>
      <c r="CN46" s="1056"/>
      <c r="CO46" s="1056"/>
      <c r="CP46" s="1056"/>
      <c r="CQ46" s="1056"/>
      <c r="CR46" s="1056"/>
      <c r="CS46" s="1056"/>
      <c r="CT46" s="1056"/>
      <c r="CU46" s="1056"/>
      <c r="CV46" s="1056"/>
      <c r="CW46" s="1056"/>
      <c r="CX46" s="1056"/>
      <c r="CY46" s="1056"/>
      <c r="CZ46" s="1056"/>
      <c r="DA46" s="1056"/>
      <c r="DB46" s="1056"/>
    </row>
    <row r="47" spans="1:106">
      <c r="A47" s="1379">
        <v>23</v>
      </c>
      <c r="B47" s="1066" t="s">
        <v>1329</v>
      </c>
      <c r="C47" s="1368" t="s">
        <v>2835</v>
      </c>
      <c r="D47" s="1368"/>
      <c r="E47" s="1368"/>
      <c r="F47" s="1368"/>
      <c r="G47" s="666"/>
      <c r="H47" s="1395" t="s">
        <v>2835</v>
      </c>
      <c r="I47" s="1368"/>
      <c r="J47" s="1368"/>
      <c r="K47" s="1368"/>
      <c r="L47" s="1368"/>
      <c r="M47" s="1368"/>
      <c r="N47" s="1063">
        <v>23</v>
      </c>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c r="AL47" s="1056"/>
      <c r="AM47" s="1056"/>
      <c r="AN47" s="1056"/>
      <c r="AO47" s="1056"/>
      <c r="AP47" s="1056"/>
      <c r="AQ47" s="1056"/>
      <c r="AR47" s="1056"/>
      <c r="AS47" s="1056"/>
      <c r="AT47" s="1056"/>
      <c r="AU47" s="1056"/>
      <c r="AV47" s="1056"/>
      <c r="AW47" s="1056"/>
      <c r="AX47" s="1056"/>
      <c r="AY47" s="1056"/>
      <c r="AZ47" s="1056"/>
      <c r="BA47" s="1056"/>
      <c r="BB47" s="1056"/>
      <c r="BC47" s="1056"/>
      <c r="BD47" s="1056"/>
      <c r="BE47" s="1056"/>
      <c r="BF47" s="1056"/>
      <c r="BG47" s="1056"/>
      <c r="BH47" s="1056"/>
      <c r="BI47" s="1056"/>
      <c r="BJ47" s="1056"/>
      <c r="BK47" s="1056"/>
      <c r="BL47" s="1056"/>
      <c r="BM47" s="1056"/>
      <c r="BN47" s="1056"/>
      <c r="BO47" s="1056"/>
      <c r="BP47" s="1056"/>
      <c r="BQ47" s="1056"/>
      <c r="BR47" s="1056"/>
      <c r="BS47" s="1056"/>
      <c r="BT47" s="1056"/>
      <c r="BU47" s="1056"/>
      <c r="BV47" s="1056"/>
      <c r="BW47" s="1056"/>
      <c r="BX47" s="1056"/>
      <c r="BY47" s="1056"/>
      <c r="BZ47" s="1056"/>
      <c r="CA47" s="1056"/>
      <c r="CB47" s="1056"/>
      <c r="CC47" s="1056"/>
      <c r="CD47" s="1056"/>
      <c r="CE47" s="1056"/>
      <c r="CF47" s="1056"/>
      <c r="CG47" s="1056"/>
      <c r="CH47" s="1056"/>
      <c r="CI47" s="1056"/>
      <c r="CJ47" s="1056"/>
      <c r="CK47" s="1056"/>
      <c r="CL47" s="1056"/>
      <c r="CM47" s="1056"/>
      <c r="CN47" s="1056"/>
      <c r="CO47" s="1056"/>
      <c r="CP47" s="1056"/>
      <c r="CQ47" s="1056"/>
      <c r="CR47" s="1056"/>
      <c r="CS47" s="1056"/>
      <c r="CT47" s="1056"/>
      <c r="CU47" s="1056"/>
      <c r="CV47" s="1056"/>
      <c r="CW47" s="1056"/>
      <c r="CX47" s="1056"/>
      <c r="CY47" s="1056"/>
      <c r="CZ47" s="1056"/>
      <c r="DA47" s="1056"/>
      <c r="DB47" s="1056"/>
    </row>
    <row r="48" spans="1:106">
      <c r="A48" s="1379">
        <v>24</v>
      </c>
      <c r="B48" s="1066" t="s">
        <v>1322</v>
      </c>
      <c r="C48" s="1368" t="s">
        <v>2835</v>
      </c>
      <c r="D48" s="1368"/>
      <c r="E48" s="1368"/>
      <c r="F48" s="1368"/>
      <c r="G48" s="666"/>
      <c r="H48" s="1395"/>
      <c r="I48" s="1368"/>
      <c r="J48" s="1368"/>
      <c r="K48" s="1368"/>
      <c r="L48" s="1368"/>
      <c r="M48" s="1368"/>
      <c r="N48" s="1063">
        <v>24</v>
      </c>
      <c r="O48" s="1056"/>
      <c r="P48" s="1056"/>
      <c r="Q48" s="1056"/>
      <c r="R48" s="1056"/>
      <c r="S48" s="1056"/>
      <c r="T48" s="1056"/>
      <c r="U48" s="1056"/>
      <c r="V48" s="1056"/>
      <c r="W48" s="1056"/>
      <c r="X48" s="1056"/>
      <c r="Y48" s="1056"/>
      <c r="Z48" s="1056"/>
      <c r="AA48" s="1056"/>
      <c r="AB48" s="1056"/>
      <c r="AC48" s="1056"/>
      <c r="AD48" s="1056"/>
      <c r="AE48" s="1056"/>
      <c r="AF48" s="1056"/>
      <c r="AG48" s="1056"/>
      <c r="AH48" s="1056"/>
      <c r="AI48" s="1056"/>
      <c r="AJ48" s="1056"/>
      <c r="AK48" s="1056"/>
      <c r="AL48" s="1056"/>
      <c r="AM48" s="1056"/>
      <c r="AN48" s="1056"/>
      <c r="AO48" s="1056"/>
      <c r="AP48" s="1056"/>
      <c r="AQ48" s="1056"/>
      <c r="AR48" s="1056"/>
      <c r="AS48" s="1056"/>
      <c r="AT48" s="1056"/>
      <c r="AU48" s="1056"/>
      <c r="AV48" s="1056"/>
      <c r="AW48" s="1056"/>
      <c r="AX48" s="1056"/>
      <c r="AY48" s="1056"/>
      <c r="AZ48" s="1056"/>
      <c r="BA48" s="1056"/>
      <c r="BB48" s="1056"/>
      <c r="BC48" s="1056"/>
      <c r="BD48" s="1056"/>
      <c r="BE48" s="1056"/>
      <c r="BF48" s="1056"/>
      <c r="BG48" s="1056"/>
      <c r="BH48" s="1056"/>
      <c r="BI48" s="1056"/>
      <c r="BJ48" s="1056"/>
      <c r="BK48" s="1056"/>
      <c r="BL48" s="1056"/>
      <c r="BM48" s="1056"/>
      <c r="BN48" s="1056"/>
      <c r="BO48" s="1056"/>
      <c r="BP48" s="1056"/>
      <c r="BQ48" s="1056"/>
      <c r="BR48" s="1056"/>
      <c r="BS48" s="1056"/>
      <c r="BT48" s="1056"/>
      <c r="BU48" s="1056"/>
      <c r="BV48" s="1056"/>
      <c r="BW48" s="1056"/>
      <c r="BX48" s="1056"/>
      <c r="BY48" s="1056"/>
      <c r="BZ48" s="1056"/>
      <c r="CA48" s="1056"/>
      <c r="CB48" s="1056"/>
      <c r="CC48" s="1056"/>
      <c r="CD48" s="1056"/>
      <c r="CE48" s="1056"/>
      <c r="CF48" s="1056"/>
      <c r="CG48" s="1056"/>
      <c r="CH48" s="1056"/>
      <c r="CI48" s="1056"/>
      <c r="CJ48" s="1056"/>
      <c r="CK48" s="1056"/>
      <c r="CL48" s="1056"/>
      <c r="CM48" s="1056"/>
      <c r="CN48" s="1056"/>
      <c r="CO48" s="1056"/>
      <c r="CP48" s="1056"/>
      <c r="CQ48" s="1056"/>
      <c r="CR48" s="1056"/>
      <c r="CS48" s="1056"/>
      <c r="CT48" s="1056"/>
      <c r="CU48" s="1056"/>
      <c r="CV48" s="1056"/>
      <c r="CW48" s="1056"/>
      <c r="CX48" s="1056"/>
      <c r="CY48" s="1056"/>
      <c r="CZ48" s="1056"/>
      <c r="DA48" s="1056"/>
      <c r="DB48" s="1056"/>
    </row>
    <row r="49" spans="1:106">
      <c r="A49" s="1379">
        <v>25</v>
      </c>
      <c r="B49" s="1066" t="s">
        <v>4015</v>
      </c>
      <c r="C49" s="1368"/>
      <c r="D49" s="1368"/>
      <c r="E49" s="1368"/>
      <c r="F49" s="1368" t="s">
        <v>2835</v>
      </c>
      <c r="G49" s="666"/>
      <c r="H49" s="1395"/>
      <c r="I49" s="1368"/>
      <c r="J49" s="1368"/>
      <c r="K49" s="1368"/>
      <c r="L49" s="1368"/>
      <c r="M49" s="1368"/>
      <c r="N49" s="1063">
        <v>25</v>
      </c>
      <c r="O49" s="1056"/>
      <c r="P49" s="1056"/>
      <c r="Q49" s="1056"/>
      <c r="R49" s="1056"/>
      <c r="S49" s="1056"/>
      <c r="T49" s="1056"/>
      <c r="U49" s="1056"/>
      <c r="V49" s="1056"/>
      <c r="W49" s="1056"/>
      <c r="X49" s="1056"/>
      <c r="Y49" s="1056"/>
      <c r="Z49" s="1056"/>
      <c r="AA49" s="1056"/>
      <c r="AB49" s="1056"/>
      <c r="AC49" s="1056"/>
      <c r="AD49" s="1056"/>
      <c r="AE49" s="1056"/>
      <c r="AF49" s="1056"/>
      <c r="AG49" s="1056"/>
      <c r="AH49" s="1056"/>
      <c r="AI49" s="1056"/>
      <c r="AJ49" s="1056"/>
      <c r="AK49" s="1056"/>
      <c r="AL49" s="1056"/>
      <c r="AM49" s="1056"/>
      <c r="AN49" s="1056"/>
      <c r="AO49" s="1056"/>
      <c r="AP49" s="1056"/>
      <c r="AQ49" s="1056"/>
      <c r="AR49" s="1056"/>
      <c r="AS49" s="1056"/>
      <c r="AT49" s="1056"/>
      <c r="AU49" s="1056"/>
      <c r="AV49" s="1056"/>
      <c r="AW49" s="1056"/>
      <c r="AX49" s="1056"/>
      <c r="AY49" s="1056"/>
      <c r="AZ49" s="1056"/>
      <c r="BA49" s="1056"/>
      <c r="BB49" s="1056"/>
      <c r="BC49" s="1056"/>
      <c r="BD49" s="1056"/>
      <c r="BE49" s="1056"/>
      <c r="BF49" s="1056"/>
      <c r="BG49" s="1056"/>
      <c r="BH49" s="1056"/>
      <c r="BI49" s="1056"/>
      <c r="BJ49" s="1056"/>
      <c r="BK49" s="1056"/>
      <c r="BL49" s="1056"/>
      <c r="BM49" s="1056"/>
      <c r="BN49" s="1056"/>
      <c r="BO49" s="1056"/>
      <c r="BP49" s="1056"/>
      <c r="BQ49" s="1056"/>
      <c r="BR49" s="1056"/>
      <c r="BS49" s="1056"/>
      <c r="BT49" s="1056"/>
      <c r="BU49" s="1056"/>
      <c r="BV49" s="1056"/>
      <c r="BW49" s="1056"/>
      <c r="BX49" s="1056"/>
      <c r="BY49" s="1056"/>
      <c r="BZ49" s="1056"/>
      <c r="CA49" s="1056"/>
      <c r="CB49" s="1056"/>
      <c r="CC49" s="1056"/>
      <c r="CD49" s="1056"/>
      <c r="CE49" s="1056"/>
      <c r="CF49" s="1056"/>
      <c r="CG49" s="1056"/>
      <c r="CH49" s="1056"/>
      <c r="CI49" s="1056"/>
      <c r="CJ49" s="1056"/>
      <c r="CK49" s="1056"/>
      <c r="CL49" s="1056"/>
      <c r="CM49" s="1056"/>
      <c r="CN49" s="1056"/>
      <c r="CO49" s="1056"/>
      <c r="CP49" s="1056"/>
      <c r="CQ49" s="1056"/>
      <c r="CR49" s="1056"/>
      <c r="CS49" s="1056"/>
      <c r="CT49" s="1056"/>
      <c r="CU49" s="1056"/>
      <c r="CV49" s="1056"/>
      <c r="CW49" s="1056"/>
      <c r="CX49" s="1056"/>
      <c r="CY49" s="1056"/>
      <c r="CZ49" s="1056"/>
      <c r="DA49" s="1056"/>
      <c r="DB49" s="1056"/>
    </row>
    <row r="50" spans="1:106">
      <c r="A50" s="1379">
        <v>26</v>
      </c>
      <c r="B50" s="1066" t="s">
        <v>3050</v>
      </c>
      <c r="C50" s="1401">
        <f t="shared" ref="C50:I50" si="5">SUM(C43:C49)</f>
        <v>-54377</v>
      </c>
      <c r="D50" s="1401">
        <f t="shared" si="5"/>
        <v>13585</v>
      </c>
      <c r="E50" s="1401">
        <f t="shared" si="5"/>
        <v>1516245</v>
      </c>
      <c r="F50" s="1401">
        <f t="shared" si="5"/>
        <v>1529027</v>
      </c>
      <c r="G50" s="1620">
        <f t="shared" si="5"/>
        <v>-26634</v>
      </c>
      <c r="H50" s="1402">
        <f t="shared" si="5"/>
        <v>0</v>
      </c>
      <c r="I50" s="1401">
        <f t="shared" si="5"/>
        <v>54110</v>
      </c>
      <c r="J50" s="1401">
        <f>SUM(J43:J49)</f>
        <v>1516245</v>
      </c>
      <c r="K50" s="1368"/>
      <c r="L50" s="1401">
        <f>SUM(L43:L49)</f>
        <v>0</v>
      </c>
      <c r="M50" s="1401">
        <f>SUM(M43:M49)</f>
        <v>0</v>
      </c>
      <c r="N50" s="1063">
        <v>26</v>
      </c>
      <c r="O50" s="1056"/>
      <c r="P50" s="1056"/>
      <c r="Q50" s="1056"/>
      <c r="R50" s="1056"/>
      <c r="S50" s="1056"/>
      <c r="T50" s="1056"/>
      <c r="U50" s="1056"/>
      <c r="V50" s="1056"/>
      <c r="W50" s="1056"/>
      <c r="X50" s="1056"/>
      <c r="Y50" s="1056"/>
      <c r="Z50" s="1056"/>
      <c r="AA50" s="1056"/>
      <c r="AB50" s="1056"/>
      <c r="AC50" s="1056"/>
      <c r="AD50" s="1056"/>
      <c r="AE50" s="1056"/>
      <c r="AF50" s="1056"/>
      <c r="AG50" s="1056"/>
      <c r="AH50" s="1056"/>
      <c r="AI50" s="1056"/>
      <c r="AJ50" s="1056"/>
      <c r="AK50" s="1056"/>
      <c r="AL50" s="1056"/>
      <c r="AM50" s="1056"/>
      <c r="AN50" s="1056"/>
      <c r="AO50" s="1056"/>
      <c r="AP50" s="1056"/>
      <c r="AQ50" s="1056"/>
      <c r="AR50" s="1056"/>
      <c r="AS50" s="1056"/>
      <c r="AT50" s="1056"/>
      <c r="AU50" s="1056"/>
      <c r="AV50" s="1056"/>
      <c r="AW50" s="1056"/>
      <c r="AX50" s="1056"/>
      <c r="AY50" s="1056"/>
      <c r="AZ50" s="1056"/>
      <c r="BA50" s="1056"/>
      <c r="BB50" s="1056"/>
      <c r="BC50" s="1056"/>
      <c r="BD50" s="1056"/>
      <c r="BE50" s="1056"/>
      <c r="BF50" s="1056"/>
      <c r="BG50" s="1056"/>
      <c r="BH50" s="1056"/>
      <c r="BI50" s="1056"/>
      <c r="BJ50" s="1056"/>
      <c r="BK50" s="1056"/>
      <c r="BL50" s="1056"/>
      <c r="BM50" s="1056"/>
      <c r="BN50" s="1056"/>
      <c r="BO50" s="1056"/>
      <c r="BP50" s="1056"/>
      <c r="BQ50" s="1056"/>
      <c r="BR50" s="1056"/>
      <c r="BS50" s="1056"/>
      <c r="BT50" s="1056"/>
      <c r="BU50" s="1056"/>
      <c r="BV50" s="1056"/>
      <c r="BW50" s="1056"/>
      <c r="BX50" s="1056"/>
      <c r="BY50" s="1056"/>
      <c r="BZ50" s="1056"/>
      <c r="CA50" s="1056"/>
      <c r="CB50" s="1056"/>
      <c r="CC50" s="1056"/>
      <c r="CD50" s="1056"/>
      <c r="CE50" s="1056"/>
      <c r="CF50" s="1056"/>
      <c r="CG50" s="1056"/>
      <c r="CH50" s="1056"/>
      <c r="CI50" s="1056"/>
      <c r="CJ50" s="1056"/>
      <c r="CK50" s="1056"/>
      <c r="CL50" s="1056"/>
      <c r="CM50" s="1056"/>
      <c r="CN50" s="1056"/>
      <c r="CO50" s="1056"/>
      <c r="CP50" s="1056"/>
      <c r="CQ50" s="1056"/>
      <c r="CR50" s="1056"/>
      <c r="CS50" s="1056"/>
      <c r="CT50" s="1056"/>
      <c r="CU50" s="1056"/>
      <c r="CV50" s="1056"/>
      <c r="CW50" s="1056"/>
      <c r="CX50" s="1056"/>
      <c r="CY50" s="1056"/>
      <c r="CZ50" s="1056"/>
      <c r="DA50" s="1056"/>
      <c r="DB50" s="1056"/>
    </row>
    <row r="51" spans="1:106">
      <c r="A51" s="1379"/>
      <c r="B51" s="1066" t="s">
        <v>1330</v>
      </c>
      <c r="C51" s="1368"/>
      <c r="D51" s="1368"/>
      <c r="E51" s="1368"/>
      <c r="F51" s="1368"/>
      <c r="G51" s="666"/>
      <c r="H51" s="1395"/>
      <c r="I51" s="1368"/>
      <c r="J51" s="1368"/>
      <c r="K51" s="1368"/>
      <c r="L51" s="1368"/>
      <c r="M51" s="1368"/>
      <c r="N51" s="1063"/>
      <c r="O51" s="1056"/>
      <c r="P51" s="1056"/>
      <c r="Q51" s="1056"/>
      <c r="R51" s="1056"/>
      <c r="S51" s="1056"/>
      <c r="T51" s="1056"/>
      <c r="U51" s="1056"/>
      <c r="V51" s="1056"/>
      <c r="W51" s="1056"/>
      <c r="X51" s="1056"/>
      <c r="Y51" s="1056"/>
      <c r="Z51" s="1056"/>
      <c r="AA51" s="1056"/>
      <c r="AB51" s="1056"/>
      <c r="AC51" s="1056"/>
      <c r="AD51" s="1056"/>
      <c r="AE51" s="1056"/>
      <c r="AF51" s="1056"/>
      <c r="AG51" s="1056"/>
      <c r="AH51" s="1056"/>
      <c r="AI51" s="1056"/>
      <c r="AJ51" s="1056"/>
      <c r="AK51" s="1056"/>
      <c r="AL51" s="1056"/>
      <c r="AM51" s="1056"/>
      <c r="AN51" s="1056"/>
      <c r="AO51" s="1056"/>
      <c r="AP51" s="1056"/>
      <c r="AQ51" s="1056"/>
      <c r="AR51" s="1056"/>
      <c r="AS51" s="1056"/>
      <c r="AT51" s="1056"/>
      <c r="AU51" s="1056"/>
      <c r="AV51" s="1056"/>
      <c r="AW51" s="1056"/>
      <c r="AX51" s="1056"/>
      <c r="AY51" s="1056"/>
      <c r="AZ51" s="1056"/>
      <c r="BA51" s="1056"/>
      <c r="BB51" s="1056"/>
      <c r="BC51" s="1056"/>
      <c r="BD51" s="1056"/>
      <c r="BE51" s="1056"/>
      <c r="BF51" s="1056"/>
      <c r="BG51" s="1056"/>
      <c r="BH51" s="1056"/>
      <c r="BI51" s="1056"/>
      <c r="BJ51" s="1056"/>
      <c r="BK51" s="1056"/>
      <c r="BL51" s="1056"/>
      <c r="BM51" s="1056"/>
      <c r="BN51" s="1056"/>
      <c r="BO51" s="1056"/>
      <c r="BP51" s="1056"/>
      <c r="BQ51" s="1056"/>
      <c r="BR51" s="1056"/>
      <c r="BS51" s="1056"/>
      <c r="BT51" s="1056"/>
      <c r="BU51" s="1056"/>
      <c r="BV51" s="1056"/>
      <c r="BW51" s="1056"/>
      <c r="BX51" s="1056"/>
      <c r="BY51" s="1056"/>
      <c r="BZ51" s="1056"/>
      <c r="CA51" s="1056"/>
      <c r="CB51" s="1056"/>
      <c r="CC51" s="1056"/>
      <c r="CD51" s="1056"/>
      <c r="CE51" s="1056"/>
      <c r="CF51" s="1056"/>
      <c r="CG51" s="1056"/>
      <c r="CH51" s="1056"/>
      <c r="CI51" s="1056"/>
      <c r="CJ51" s="1056"/>
      <c r="CK51" s="1056"/>
      <c r="CL51" s="1056"/>
      <c r="CM51" s="1056"/>
      <c r="CN51" s="1056"/>
      <c r="CO51" s="1056"/>
      <c r="CP51" s="1056"/>
      <c r="CQ51" s="1056"/>
      <c r="CR51" s="1056"/>
      <c r="CS51" s="1056"/>
      <c r="CT51" s="1056"/>
      <c r="CU51" s="1056"/>
      <c r="CV51" s="1056"/>
      <c r="CW51" s="1056"/>
      <c r="CX51" s="1056"/>
      <c r="CY51" s="1056"/>
      <c r="CZ51" s="1056"/>
      <c r="DA51" s="1056"/>
      <c r="DB51" s="1056"/>
    </row>
    <row r="52" spans="1:106">
      <c r="A52" s="1379">
        <v>27</v>
      </c>
      <c r="B52" s="1066"/>
      <c r="C52" s="1368">
        <v>0</v>
      </c>
      <c r="D52" s="1368"/>
      <c r="E52" s="1368"/>
      <c r="F52" s="1368"/>
      <c r="G52" s="666"/>
      <c r="H52" s="1395"/>
      <c r="I52" s="1368"/>
      <c r="J52" s="1368">
        <f>+E52</f>
        <v>0</v>
      </c>
      <c r="K52" s="1368"/>
      <c r="L52" s="1368"/>
      <c r="M52" s="1368"/>
      <c r="N52" s="1063">
        <v>27</v>
      </c>
      <c r="O52" s="1056"/>
      <c r="P52" s="1056"/>
      <c r="Q52" s="1056"/>
      <c r="R52" s="1056"/>
      <c r="S52" s="1056"/>
      <c r="T52" s="1056"/>
      <c r="U52" s="1056"/>
      <c r="V52" s="1056"/>
      <c r="W52" s="1056"/>
      <c r="X52" s="1056"/>
      <c r="Y52" s="1056"/>
      <c r="Z52" s="1056"/>
      <c r="AA52" s="1056"/>
      <c r="AB52" s="1056"/>
      <c r="AC52" s="1056"/>
      <c r="AD52" s="1056"/>
      <c r="AE52" s="1056"/>
      <c r="AF52" s="1056"/>
      <c r="AG52" s="1056"/>
      <c r="AH52" s="1056"/>
      <c r="AI52" s="1056"/>
      <c r="AJ52" s="1056"/>
      <c r="AK52" s="1056"/>
      <c r="AL52" s="1056"/>
      <c r="AM52" s="1056"/>
      <c r="AN52" s="1056"/>
      <c r="AO52" s="1056"/>
      <c r="AP52" s="1056"/>
      <c r="AQ52" s="1056"/>
      <c r="AR52" s="1056"/>
      <c r="AS52" s="1056"/>
      <c r="AT52" s="1056"/>
      <c r="AU52" s="1056"/>
      <c r="AV52" s="1056"/>
      <c r="AW52" s="1056"/>
      <c r="AX52" s="1056"/>
      <c r="AY52" s="1056"/>
      <c r="AZ52" s="1056"/>
      <c r="BA52" s="1056"/>
      <c r="BB52" s="1056"/>
      <c r="BC52" s="1056"/>
      <c r="BD52" s="1056"/>
      <c r="BE52" s="1056"/>
      <c r="BF52" s="1056"/>
      <c r="BG52" s="1056"/>
      <c r="BH52" s="1056"/>
      <c r="BI52" s="1056"/>
      <c r="BJ52" s="1056"/>
      <c r="BK52" s="1056"/>
      <c r="BL52" s="1056"/>
      <c r="BM52" s="1056"/>
      <c r="BN52" s="1056"/>
      <c r="BO52" s="1056"/>
      <c r="BP52" s="1056"/>
      <c r="BQ52" s="1056"/>
      <c r="BR52" s="1056"/>
      <c r="BS52" s="1056"/>
      <c r="BT52" s="1056"/>
      <c r="BU52" s="1056"/>
      <c r="BV52" s="1056"/>
      <c r="BW52" s="1056"/>
      <c r="BX52" s="1056"/>
      <c r="BY52" s="1056"/>
      <c r="BZ52" s="1056"/>
      <c r="CA52" s="1056"/>
      <c r="CB52" s="1056"/>
      <c r="CC52" s="1056"/>
      <c r="CD52" s="1056"/>
      <c r="CE52" s="1056"/>
      <c r="CF52" s="1056"/>
      <c r="CG52" s="1056"/>
      <c r="CH52" s="1056"/>
      <c r="CI52" s="1056"/>
      <c r="CJ52" s="1056"/>
      <c r="CK52" s="1056"/>
      <c r="CL52" s="1056"/>
      <c r="CM52" s="1056"/>
      <c r="CN52" s="1056"/>
      <c r="CO52" s="1056"/>
      <c r="CP52" s="1056"/>
      <c r="CQ52" s="1056"/>
      <c r="CR52" s="1056"/>
      <c r="CS52" s="1056"/>
      <c r="CT52" s="1056"/>
      <c r="CU52" s="1056"/>
      <c r="CV52" s="1056"/>
      <c r="CW52" s="1056"/>
      <c r="CX52" s="1056"/>
      <c r="CY52" s="1056"/>
      <c r="CZ52" s="1056"/>
      <c r="DA52" s="1056"/>
      <c r="DB52" s="1056"/>
    </row>
    <row r="53" spans="1:106">
      <c r="A53" s="1379">
        <v>28</v>
      </c>
      <c r="B53" s="1066" t="s">
        <v>4016</v>
      </c>
      <c r="C53" s="1368"/>
      <c r="D53" s="1368">
        <v>157294</v>
      </c>
      <c r="E53" s="1368">
        <v>0</v>
      </c>
      <c r="F53" s="1368">
        <v>0</v>
      </c>
      <c r="G53" s="666">
        <v>-117491</v>
      </c>
      <c r="H53" s="1395" t="s">
        <v>2835</v>
      </c>
      <c r="I53" s="1368">
        <f>+D53-E53+F53+G53+H53</f>
        <v>39803</v>
      </c>
      <c r="J53" s="1368">
        <v>0</v>
      </c>
      <c r="K53" s="1368"/>
      <c r="L53" s="1368"/>
      <c r="M53" s="1368"/>
      <c r="N53" s="1063">
        <v>28</v>
      </c>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1056"/>
      <c r="AK53" s="1056"/>
      <c r="AL53" s="1056"/>
      <c r="AM53" s="1056"/>
      <c r="AN53" s="1056"/>
      <c r="AO53" s="1056"/>
      <c r="AP53" s="1056"/>
      <c r="AQ53" s="1056"/>
      <c r="AR53" s="1056"/>
      <c r="AS53" s="1056"/>
      <c r="AT53" s="1056"/>
      <c r="AU53" s="1056"/>
      <c r="AV53" s="1056"/>
      <c r="AW53" s="1056"/>
      <c r="AX53" s="1056"/>
      <c r="AY53" s="1056"/>
      <c r="AZ53" s="1056"/>
      <c r="BA53" s="1056"/>
      <c r="BB53" s="1056"/>
      <c r="BC53" s="1056"/>
      <c r="BD53" s="1056"/>
      <c r="BE53" s="1056"/>
      <c r="BF53" s="1056"/>
      <c r="BG53" s="1056"/>
      <c r="BH53" s="1056"/>
      <c r="BI53" s="1056"/>
      <c r="BJ53" s="1056"/>
      <c r="BK53" s="1056"/>
      <c r="BL53" s="1056"/>
      <c r="BM53" s="1056"/>
      <c r="BN53" s="1056"/>
      <c r="BO53" s="1056"/>
      <c r="BP53" s="1056"/>
      <c r="BQ53" s="1056"/>
      <c r="BR53" s="1056"/>
      <c r="BS53" s="1056"/>
      <c r="BT53" s="1056"/>
      <c r="BU53" s="1056"/>
      <c r="BV53" s="1056"/>
      <c r="BW53" s="1056"/>
      <c r="BX53" s="1056"/>
      <c r="BY53" s="1056"/>
      <c r="BZ53" s="1056"/>
      <c r="CA53" s="1056"/>
      <c r="CB53" s="1056"/>
      <c r="CC53" s="1056"/>
      <c r="CD53" s="1056"/>
      <c r="CE53" s="1056"/>
      <c r="CF53" s="1056"/>
      <c r="CG53" s="1056"/>
      <c r="CH53" s="1056"/>
      <c r="CI53" s="1056"/>
      <c r="CJ53" s="1056"/>
      <c r="CK53" s="1056"/>
      <c r="CL53" s="1056"/>
      <c r="CM53" s="1056"/>
      <c r="CN53" s="1056"/>
      <c r="CO53" s="1056"/>
      <c r="CP53" s="1056"/>
      <c r="CQ53" s="1056"/>
      <c r="CR53" s="1056"/>
      <c r="CS53" s="1056"/>
      <c r="CT53" s="1056"/>
      <c r="CU53" s="1056"/>
      <c r="CV53" s="1056"/>
      <c r="CW53" s="1056"/>
      <c r="CX53" s="1056"/>
      <c r="CY53" s="1056"/>
      <c r="CZ53" s="1056"/>
      <c r="DA53" s="1056"/>
      <c r="DB53" s="1056"/>
    </row>
    <row r="54" spans="1:106">
      <c r="A54" s="1379">
        <v>29</v>
      </c>
      <c r="B54" s="1066" t="s">
        <v>4089</v>
      </c>
      <c r="C54" s="1277"/>
      <c r="D54" s="1277">
        <v>917</v>
      </c>
      <c r="E54" s="1277">
        <v>5496</v>
      </c>
      <c r="F54" s="1277">
        <f>2671-1</f>
        <v>2670</v>
      </c>
      <c r="G54" s="667">
        <v>0</v>
      </c>
      <c r="H54" s="1824"/>
      <c r="I54" s="1368">
        <f>+D54-E54+F54+G54+H54</f>
        <v>-1909</v>
      </c>
      <c r="J54" s="1368">
        <f>+E54</f>
        <v>5496</v>
      </c>
      <c r="K54" s="1281"/>
      <c r="L54" s="1277"/>
      <c r="M54" s="1277"/>
      <c r="N54" s="1063">
        <v>29</v>
      </c>
      <c r="O54" s="1056"/>
      <c r="P54" s="1056"/>
      <c r="Q54" s="1056"/>
      <c r="R54" s="1056"/>
      <c r="S54" s="1056"/>
      <c r="T54" s="1056"/>
      <c r="U54" s="1056"/>
      <c r="V54" s="1056"/>
      <c r="W54" s="1056"/>
      <c r="X54" s="1056"/>
      <c r="Y54" s="1056"/>
      <c r="Z54" s="1056"/>
      <c r="AA54" s="1056"/>
      <c r="AB54" s="1056"/>
      <c r="AC54" s="1056"/>
      <c r="AD54" s="1056"/>
      <c r="AE54" s="1056"/>
      <c r="AF54" s="1056"/>
      <c r="AG54" s="1056"/>
      <c r="AH54" s="1056"/>
      <c r="AI54" s="1056"/>
      <c r="AJ54" s="1056"/>
      <c r="AK54" s="1056"/>
      <c r="AL54" s="1056"/>
      <c r="AM54" s="1056"/>
      <c r="AN54" s="1056"/>
      <c r="AO54" s="1056"/>
      <c r="AP54" s="1056"/>
      <c r="AQ54" s="1056"/>
      <c r="AR54" s="1056"/>
      <c r="AS54" s="1056"/>
      <c r="AT54" s="1056"/>
      <c r="AU54" s="1056"/>
      <c r="AV54" s="1056"/>
      <c r="AW54" s="1056"/>
      <c r="AX54" s="1056"/>
      <c r="AY54" s="1056"/>
      <c r="AZ54" s="1056"/>
      <c r="BA54" s="1056"/>
      <c r="BB54" s="1056"/>
      <c r="BC54" s="1056"/>
      <c r="BD54" s="1056"/>
      <c r="BE54" s="1056"/>
      <c r="BF54" s="1056"/>
      <c r="BG54" s="1056"/>
      <c r="BH54" s="1056"/>
      <c r="BI54" s="1056"/>
      <c r="BJ54" s="1056"/>
      <c r="BK54" s="1056"/>
      <c r="BL54" s="1056"/>
      <c r="BM54" s="1056"/>
      <c r="BN54" s="1056"/>
      <c r="BO54" s="1056"/>
      <c r="BP54" s="1056"/>
      <c r="BQ54" s="1056"/>
      <c r="BR54" s="1056"/>
      <c r="BS54" s="1056"/>
      <c r="BT54" s="1056"/>
      <c r="BU54" s="1056"/>
      <c r="BV54" s="1056"/>
      <c r="BW54" s="1056"/>
      <c r="BX54" s="1056"/>
      <c r="BY54" s="1056"/>
      <c r="BZ54" s="1056"/>
      <c r="CA54" s="1056"/>
      <c r="CB54" s="1056"/>
      <c r="CC54" s="1056"/>
      <c r="CD54" s="1056"/>
      <c r="CE54" s="1056"/>
      <c r="CF54" s="1056"/>
      <c r="CG54" s="1056"/>
      <c r="CH54" s="1056"/>
      <c r="CI54" s="1056"/>
      <c r="CJ54" s="1056"/>
      <c r="CK54" s="1056"/>
      <c r="CL54" s="1056"/>
      <c r="CM54" s="1056"/>
      <c r="CN54" s="1056"/>
      <c r="CO54" s="1056"/>
      <c r="CP54" s="1056"/>
      <c r="CQ54" s="1056"/>
      <c r="CR54" s="1056"/>
      <c r="CS54" s="1056"/>
      <c r="CT54" s="1056"/>
      <c r="CU54" s="1056"/>
      <c r="CV54" s="1056"/>
      <c r="CW54" s="1056"/>
      <c r="CX54" s="1056"/>
      <c r="CY54" s="1056"/>
      <c r="CZ54" s="1056"/>
      <c r="DA54" s="1056"/>
      <c r="DB54" s="1056"/>
    </row>
    <row r="55" spans="1:106">
      <c r="A55" s="1379">
        <v>30</v>
      </c>
      <c r="B55" s="1066" t="s">
        <v>4233</v>
      </c>
      <c r="C55" s="1277"/>
      <c r="D55" s="1277"/>
      <c r="E55" s="1277"/>
      <c r="F55" s="1277"/>
      <c r="G55" s="667">
        <v>-1985</v>
      </c>
      <c r="H55" s="1395">
        <f t="shared" ref="H55" si="6">+C55+E55-F55+G55</f>
        <v>-1985</v>
      </c>
      <c r="I55" s="1368"/>
      <c r="J55" s="1368"/>
      <c r="K55" s="1368"/>
      <c r="L55" s="1368"/>
      <c r="M55" s="1368"/>
      <c r="N55" s="1063">
        <v>30</v>
      </c>
      <c r="O55" s="1056"/>
      <c r="P55" s="1056"/>
      <c r="Q55" s="1056"/>
      <c r="R55" s="1056"/>
      <c r="S55" s="1056"/>
      <c r="T55" s="1056"/>
      <c r="U55" s="1056"/>
      <c r="V55" s="1056"/>
      <c r="W55" s="1056"/>
      <c r="X55" s="1056"/>
      <c r="Y55" s="1056"/>
      <c r="Z55" s="1056"/>
      <c r="AA55" s="1056"/>
      <c r="AB55" s="1056"/>
      <c r="AC55" s="1056"/>
      <c r="AD55" s="1056"/>
      <c r="AE55" s="1056"/>
      <c r="AF55" s="1056"/>
      <c r="AG55" s="1056"/>
      <c r="AH55" s="1056"/>
      <c r="AI55" s="1056"/>
      <c r="AJ55" s="1056"/>
      <c r="AK55" s="1056"/>
      <c r="AL55" s="1056"/>
      <c r="AM55" s="1056"/>
      <c r="AN55" s="1056"/>
      <c r="AO55" s="1056"/>
      <c r="AP55" s="1056"/>
      <c r="AQ55" s="1056"/>
      <c r="AR55" s="1056"/>
      <c r="AS55" s="1056"/>
      <c r="AT55" s="1056"/>
      <c r="AU55" s="1056"/>
      <c r="AV55" s="1056"/>
      <c r="AW55" s="1056"/>
      <c r="AX55" s="1056"/>
      <c r="AY55" s="1056"/>
      <c r="AZ55" s="1056"/>
      <c r="BA55" s="1056"/>
      <c r="BB55" s="1056"/>
      <c r="BC55" s="1056"/>
      <c r="BD55" s="1056"/>
      <c r="BE55" s="1056"/>
      <c r="BF55" s="1056"/>
      <c r="BG55" s="1056"/>
      <c r="BH55" s="1056"/>
      <c r="BI55" s="1056"/>
      <c r="BJ55" s="1056"/>
      <c r="BK55" s="1056"/>
      <c r="BL55" s="1056"/>
      <c r="BM55" s="1056"/>
      <c r="BN55" s="1056"/>
      <c r="BO55" s="1056"/>
      <c r="BP55" s="1056"/>
      <c r="BQ55" s="1056"/>
      <c r="BR55" s="1056"/>
      <c r="BS55" s="1056"/>
      <c r="BT55" s="1056"/>
      <c r="BU55" s="1056"/>
      <c r="BV55" s="1056"/>
      <c r="BW55" s="1056"/>
      <c r="BX55" s="1056"/>
      <c r="BY55" s="1056"/>
      <c r="BZ55" s="1056"/>
      <c r="CA55" s="1056"/>
      <c r="CB55" s="1056"/>
      <c r="CC55" s="1056"/>
      <c r="CD55" s="1056"/>
      <c r="CE55" s="1056"/>
      <c r="CF55" s="1056"/>
      <c r="CG55" s="1056"/>
      <c r="CH55" s="1056"/>
      <c r="CI55" s="1056"/>
      <c r="CJ55" s="1056"/>
      <c r="CK55" s="1056"/>
      <c r="CL55" s="1056"/>
      <c r="CM55" s="1056"/>
      <c r="CN55" s="1056"/>
      <c r="CO55" s="1056"/>
      <c r="CP55" s="1056"/>
      <c r="CQ55" s="1056"/>
      <c r="CR55" s="1056"/>
      <c r="CS55" s="1056"/>
      <c r="CT55" s="1056"/>
      <c r="CU55" s="1056"/>
      <c r="CV55" s="1056"/>
      <c r="CW55" s="1056"/>
      <c r="CX55" s="1056"/>
      <c r="CY55" s="1056"/>
      <c r="CZ55" s="1056"/>
      <c r="DA55" s="1056"/>
      <c r="DB55" s="1056"/>
    </row>
    <row r="56" spans="1:106">
      <c r="A56" s="1379">
        <v>31</v>
      </c>
      <c r="B56" s="1394"/>
      <c r="C56" s="1368"/>
      <c r="D56" s="1368"/>
      <c r="E56" s="1368"/>
      <c r="F56" s="1368"/>
      <c r="G56" s="666"/>
      <c r="H56" s="1395"/>
      <c r="I56" s="1368"/>
      <c r="J56" s="1368"/>
      <c r="K56" s="1368"/>
      <c r="L56" s="1368"/>
      <c r="M56" s="1368"/>
      <c r="N56" s="1063">
        <v>31</v>
      </c>
      <c r="O56" s="1056"/>
      <c r="P56" s="1056"/>
      <c r="Q56" s="1056"/>
      <c r="R56" s="1056"/>
      <c r="S56" s="1056"/>
      <c r="T56" s="1056"/>
      <c r="U56" s="1056"/>
      <c r="V56" s="1056"/>
      <c r="W56" s="1056"/>
      <c r="X56" s="1056"/>
      <c r="Y56" s="1056"/>
      <c r="Z56" s="1056"/>
      <c r="AA56" s="1056"/>
      <c r="AB56" s="1056"/>
      <c r="AC56" s="1056"/>
      <c r="AD56" s="1056"/>
      <c r="AE56" s="1056"/>
      <c r="AF56" s="1056"/>
      <c r="AG56" s="1056"/>
      <c r="AH56" s="1056"/>
      <c r="AI56" s="1056"/>
      <c r="AJ56" s="1056"/>
      <c r="AK56" s="1056"/>
      <c r="AL56" s="1056"/>
      <c r="AM56" s="1056"/>
      <c r="AN56" s="1056"/>
      <c r="AO56" s="1056"/>
      <c r="AP56" s="1056"/>
      <c r="AQ56" s="1056"/>
      <c r="AR56" s="1056"/>
      <c r="AS56" s="1056"/>
      <c r="AT56" s="1056"/>
      <c r="AU56" s="1056"/>
      <c r="AV56" s="1056"/>
      <c r="AW56" s="1056"/>
      <c r="AX56" s="1056"/>
      <c r="AY56" s="1056"/>
      <c r="AZ56" s="1056"/>
      <c r="BA56" s="1056"/>
      <c r="BB56" s="1056"/>
      <c r="BC56" s="1056"/>
      <c r="BD56" s="1056"/>
      <c r="BE56" s="1056"/>
      <c r="BF56" s="1056"/>
      <c r="BG56" s="1056"/>
      <c r="BH56" s="1056"/>
      <c r="BI56" s="1056"/>
      <c r="BJ56" s="1056"/>
      <c r="BK56" s="1056"/>
      <c r="BL56" s="1056"/>
      <c r="BM56" s="1056"/>
      <c r="BN56" s="1056"/>
      <c r="BO56" s="1056"/>
      <c r="BP56" s="1056"/>
      <c r="BQ56" s="1056"/>
      <c r="BR56" s="1056"/>
      <c r="BS56" s="1056"/>
      <c r="BT56" s="1056"/>
      <c r="BU56" s="1056"/>
      <c r="BV56" s="1056"/>
      <c r="BW56" s="1056"/>
      <c r="BX56" s="1056"/>
      <c r="BY56" s="1056"/>
      <c r="BZ56" s="1056"/>
      <c r="CA56" s="1056"/>
      <c r="CB56" s="1056"/>
      <c r="CC56" s="1056"/>
      <c r="CD56" s="1056"/>
      <c r="CE56" s="1056"/>
      <c r="CF56" s="1056"/>
      <c r="CG56" s="1056"/>
      <c r="CH56" s="1056"/>
      <c r="CI56" s="1056"/>
      <c r="CJ56" s="1056"/>
      <c r="CK56" s="1056"/>
      <c r="CL56" s="1056"/>
      <c r="CM56" s="1056"/>
      <c r="CN56" s="1056"/>
      <c r="CO56" s="1056"/>
      <c r="CP56" s="1056"/>
      <c r="CQ56" s="1056"/>
      <c r="CR56" s="1056"/>
      <c r="CS56" s="1056"/>
      <c r="CT56" s="1056"/>
      <c r="CU56" s="1056"/>
      <c r="CV56" s="1056"/>
      <c r="CW56" s="1056"/>
      <c r="CX56" s="1056"/>
      <c r="CY56" s="1056"/>
      <c r="CZ56" s="1056"/>
      <c r="DA56" s="1056"/>
      <c r="DB56" s="1056"/>
    </row>
    <row r="57" spans="1:106">
      <c r="A57" s="1379">
        <v>32</v>
      </c>
      <c r="B57" s="1066"/>
      <c r="C57" s="1368"/>
      <c r="D57" s="1368"/>
      <c r="E57" s="1368"/>
      <c r="F57" s="1368"/>
      <c r="G57" s="666"/>
      <c r="H57" s="1395"/>
      <c r="I57" s="1368"/>
      <c r="J57" s="1368"/>
      <c r="K57" s="1066"/>
      <c r="L57" s="1368"/>
      <c r="M57" s="1368"/>
      <c r="N57" s="1063">
        <v>32</v>
      </c>
      <c r="O57" s="1056"/>
      <c r="P57" s="1056"/>
      <c r="Q57" s="1056"/>
      <c r="R57" s="1056"/>
      <c r="S57" s="1056"/>
      <c r="T57" s="1056"/>
      <c r="U57" s="1056"/>
      <c r="V57" s="1056"/>
      <c r="W57" s="1056"/>
      <c r="X57" s="1056"/>
      <c r="Y57" s="1056"/>
      <c r="Z57" s="1056"/>
      <c r="AA57" s="1056"/>
      <c r="AB57" s="1056"/>
      <c r="AC57" s="1056"/>
      <c r="AD57" s="1056"/>
      <c r="AE57" s="1056"/>
      <c r="AF57" s="1056"/>
      <c r="AG57" s="1056"/>
      <c r="AH57" s="1056"/>
      <c r="AI57" s="1056"/>
      <c r="AJ57" s="1056"/>
      <c r="AK57" s="1056"/>
      <c r="AL57" s="1056"/>
      <c r="AM57" s="1056"/>
      <c r="AN57" s="1056"/>
      <c r="AO57" s="1056"/>
      <c r="AP57" s="1056"/>
      <c r="AQ57" s="1056"/>
      <c r="AR57" s="1056"/>
      <c r="AS57" s="1056"/>
      <c r="AT57" s="1056"/>
      <c r="AU57" s="1056"/>
      <c r="AV57" s="1056"/>
      <c r="AW57" s="1056"/>
      <c r="AX57" s="1056"/>
      <c r="AY57" s="1056"/>
      <c r="AZ57" s="1056"/>
      <c r="BA57" s="1056"/>
      <c r="BB57" s="1056"/>
      <c r="BC57" s="1056"/>
      <c r="BD57" s="1056"/>
      <c r="BE57" s="1056"/>
      <c r="BF57" s="1056"/>
      <c r="BG57" s="1056"/>
      <c r="BH57" s="1056"/>
      <c r="BI57" s="1056"/>
      <c r="BJ57" s="1056"/>
      <c r="BK57" s="1056"/>
      <c r="BL57" s="1056"/>
      <c r="BM57" s="1056"/>
      <c r="BN57" s="1056"/>
      <c r="BO57" s="1056"/>
      <c r="BP57" s="1056"/>
      <c r="BQ57" s="1056"/>
      <c r="BR57" s="1056"/>
      <c r="BS57" s="1056"/>
      <c r="BT57" s="1056"/>
      <c r="BU57" s="1056"/>
      <c r="BV57" s="1056"/>
      <c r="BW57" s="1056"/>
      <c r="BX57" s="1056"/>
      <c r="BY57" s="1056"/>
      <c r="BZ57" s="1056"/>
      <c r="CA57" s="1056"/>
      <c r="CB57" s="1056"/>
      <c r="CC57" s="1056"/>
      <c r="CD57" s="1056"/>
      <c r="CE57" s="1056"/>
      <c r="CF57" s="1056"/>
      <c r="CG57" s="1056"/>
      <c r="CH57" s="1056"/>
      <c r="CI57" s="1056"/>
      <c r="CJ57" s="1056"/>
      <c r="CK57" s="1056"/>
      <c r="CL57" s="1056"/>
      <c r="CM57" s="1056"/>
      <c r="CN57" s="1056"/>
      <c r="CO57" s="1056"/>
      <c r="CP57" s="1056"/>
      <c r="CQ57" s="1056"/>
      <c r="CR57" s="1056"/>
      <c r="CS57" s="1056"/>
      <c r="CT57" s="1056"/>
      <c r="CU57" s="1056"/>
      <c r="CV57" s="1056"/>
      <c r="CW57" s="1056"/>
      <c r="CX57" s="1056"/>
      <c r="CY57" s="1056"/>
      <c r="CZ57" s="1056"/>
      <c r="DA57" s="1056"/>
      <c r="DB57" s="1056"/>
    </row>
    <row r="58" spans="1:106">
      <c r="A58" s="1379">
        <v>33</v>
      </c>
      <c r="B58" s="1066"/>
      <c r="C58" s="1368"/>
      <c r="D58" s="1368"/>
      <c r="E58" s="1368"/>
      <c r="F58" s="1368"/>
      <c r="G58" s="666"/>
      <c r="H58" s="1395"/>
      <c r="I58" s="1368"/>
      <c r="J58" s="1368"/>
      <c r="K58" s="1368"/>
      <c r="L58" s="1368"/>
      <c r="M58" s="1368"/>
      <c r="N58" s="1063">
        <v>33</v>
      </c>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056"/>
      <c r="AM58" s="1056"/>
      <c r="AN58" s="1056"/>
      <c r="AO58" s="1056"/>
      <c r="AP58" s="1056"/>
      <c r="AQ58" s="1056"/>
      <c r="AR58" s="1056"/>
      <c r="AS58" s="1056"/>
      <c r="AT58" s="1056"/>
      <c r="AU58" s="1056"/>
      <c r="AV58" s="1056"/>
      <c r="AW58" s="1056"/>
      <c r="AX58" s="1056"/>
      <c r="AY58" s="1056"/>
      <c r="AZ58" s="1056"/>
      <c r="BA58" s="1056"/>
      <c r="BB58" s="1056"/>
      <c r="BC58" s="1056"/>
      <c r="BD58" s="1056"/>
      <c r="BE58" s="1056"/>
      <c r="BF58" s="1056"/>
      <c r="BG58" s="1056"/>
      <c r="BH58" s="1056"/>
      <c r="BI58" s="1056"/>
      <c r="BJ58" s="1056"/>
      <c r="BK58" s="1056"/>
      <c r="BL58" s="1056"/>
      <c r="BM58" s="1056"/>
      <c r="BN58" s="1056"/>
      <c r="BO58" s="1056"/>
      <c r="BP58" s="1056"/>
      <c r="BQ58" s="1056"/>
      <c r="BR58" s="1056"/>
      <c r="BS58" s="1056"/>
      <c r="BT58" s="1056"/>
      <c r="BU58" s="1056"/>
      <c r="BV58" s="1056"/>
      <c r="BW58" s="1056"/>
      <c r="BX58" s="1056"/>
      <c r="BY58" s="1056"/>
      <c r="BZ58" s="1056"/>
      <c r="CA58" s="1056"/>
      <c r="CB58" s="1056"/>
      <c r="CC58" s="1056"/>
      <c r="CD58" s="1056"/>
      <c r="CE58" s="1056"/>
      <c r="CF58" s="1056"/>
      <c r="CG58" s="1056"/>
      <c r="CH58" s="1056"/>
      <c r="CI58" s="1056"/>
      <c r="CJ58" s="1056"/>
      <c r="CK58" s="1056"/>
      <c r="CL58" s="1056"/>
      <c r="CM58" s="1056"/>
      <c r="CN58" s="1056"/>
      <c r="CO58" s="1056"/>
      <c r="CP58" s="1056"/>
      <c r="CQ58" s="1056"/>
      <c r="CR58" s="1056"/>
      <c r="CS58" s="1056"/>
      <c r="CT58" s="1056"/>
      <c r="CU58" s="1056"/>
      <c r="CV58" s="1056"/>
      <c r="CW58" s="1056"/>
      <c r="CX58" s="1056"/>
      <c r="CY58" s="1056"/>
      <c r="CZ58" s="1056"/>
      <c r="DA58" s="1056"/>
      <c r="DB58" s="1056"/>
    </row>
    <row r="59" spans="1:106">
      <c r="A59" s="1379">
        <v>34</v>
      </c>
      <c r="B59" s="1066"/>
      <c r="C59" s="1368"/>
      <c r="D59" s="1368"/>
      <c r="E59" s="1368"/>
      <c r="F59" s="1368"/>
      <c r="G59" s="666"/>
      <c r="H59" s="1395"/>
      <c r="I59" s="1368"/>
      <c r="J59" s="1368"/>
      <c r="K59" s="1066"/>
      <c r="L59" s="1368"/>
      <c r="M59" s="1368"/>
      <c r="N59" s="1063">
        <v>34</v>
      </c>
      <c r="O59" s="1056"/>
      <c r="P59" s="1056"/>
      <c r="Q59" s="1056"/>
      <c r="R59" s="1056"/>
      <c r="S59" s="1056"/>
      <c r="T59" s="1056"/>
      <c r="U59" s="1056"/>
      <c r="V59" s="1056"/>
      <c r="W59" s="1056"/>
      <c r="X59" s="1056"/>
      <c r="Y59" s="1056"/>
      <c r="Z59" s="1056"/>
      <c r="AA59" s="1056"/>
      <c r="AB59" s="1056"/>
      <c r="AC59" s="1056"/>
      <c r="AD59" s="1056"/>
      <c r="AE59" s="1056"/>
      <c r="AF59" s="1056"/>
      <c r="AG59" s="1056"/>
      <c r="AH59" s="1056"/>
      <c r="AI59" s="1056"/>
      <c r="AJ59" s="1056"/>
      <c r="AK59" s="1056"/>
      <c r="AL59" s="1056"/>
      <c r="AM59" s="1056"/>
      <c r="AN59" s="1056"/>
      <c r="AO59" s="1056"/>
      <c r="AP59" s="1056"/>
      <c r="AQ59" s="1056"/>
      <c r="AR59" s="1056"/>
      <c r="AS59" s="1056"/>
      <c r="AT59" s="1056"/>
      <c r="AU59" s="1056"/>
      <c r="AV59" s="1056"/>
      <c r="AW59" s="1056"/>
      <c r="AX59" s="1056"/>
      <c r="AY59" s="1056"/>
      <c r="AZ59" s="1056"/>
      <c r="BA59" s="1056"/>
      <c r="BB59" s="1056"/>
      <c r="BC59" s="1056"/>
      <c r="BD59" s="1056"/>
      <c r="BE59" s="1056"/>
      <c r="BF59" s="1056"/>
      <c r="BG59" s="1056"/>
      <c r="BH59" s="1056"/>
      <c r="BI59" s="1056"/>
      <c r="BJ59" s="1056"/>
      <c r="BK59" s="1056"/>
      <c r="BL59" s="1056"/>
      <c r="BM59" s="1056"/>
      <c r="BN59" s="1056"/>
      <c r="BO59" s="1056"/>
      <c r="BP59" s="1056"/>
      <c r="BQ59" s="1056"/>
      <c r="BR59" s="1056"/>
      <c r="BS59" s="1056"/>
      <c r="BT59" s="1056"/>
      <c r="BU59" s="1056"/>
      <c r="BV59" s="1056"/>
      <c r="BW59" s="1056"/>
      <c r="BX59" s="1056"/>
      <c r="BY59" s="1056"/>
      <c r="BZ59" s="1056"/>
      <c r="CA59" s="1056"/>
      <c r="CB59" s="1056"/>
      <c r="CC59" s="1056"/>
      <c r="CD59" s="1056"/>
      <c r="CE59" s="1056"/>
      <c r="CF59" s="1056"/>
      <c r="CG59" s="1056"/>
      <c r="CH59" s="1056"/>
      <c r="CI59" s="1056"/>
      <c r="CJ59" s="1056"/>
      <c r="CK59" s="1056"/>
      <c r="CL59" s="1056"/>
      <c r="CM59" s="1056"/>
      <c r="CN59" s="1056"/>
      <c r="CO59" s="1056"/>
      <c r="CP59" s="1056"/>
      <c r="CQ59" s="1056"/>
      <c r="CR59" s="1056"/>
      <c r="CS59" s="1056"/>
      <c r="CT59" s="1056"/>
      <c r="CU59" s="1056"/>
      <c r="CV59" s="1056"/>
      <c r="CW59" s="1056"/>
      <c r="CX59" s="1056"/>
      <c r="CY59" s="1056"/>
      <c r="CZ59" s="1056"/>
      <c r="DA59" s="1056"/>
      <c r="DB59" s="1056"/>
    </row>
    <row r="60" spans="1:106">
      <c r="A60" s="1379">
        <v>35</v>
      </c>
      <c r="B60" s="1066"/>
      <c r="C60" s="1368"/>
      <c r="D60" s="1368"/>
      <c r="E60" s="1368"/>
      <c r="F60" s="1368"/>
      <c r="G60" s="666"/>
      <c r="H60" s="1395"/>
      <c r="I60" s="1368"/>
      <c r="J60" s="1368"/>
      <c r="K60" s="1066"/>
      <c r="L60" s="1368"/>
      <c r="M60" s="1368"/>
      <c r="N60" s="1063">
        <v>35</v>
      </c>
      <c r="O60" s="1056"/>
      <c r="P60" s="1056"/>
      <c r="Q60" s="1056"/>
      <c r="R60" s="1056"/>
      <c r="S60" s="1056"/>
      <c r="T60" s="1056"/>
      <c r="U60" s="1056"/>
      <c r="V60" s="1056"/>
      <c r="W60" s="1056"/>
      <c r="X60" s="1056"/>
      <c r="Y60" s="1056"/>
      <c r="Z60" s="1056"/>
      <c r="AA60" s="1056"/>
      <c r="AB60" s="1056"/>
      <c r="AC60" s="1056"/>
      <c r="AD60" s="1056"/>
      <c r="AE60" s="1056"/>
      <c r="AF60" s="1056"/>
      <c r="AG60" s="1056"/>
      <c r="AH60" s="1056"/>
      <c r="AI60" s="1056"/>
      <c r="AJ60" s="1056"/>
      <c r="AK60" s="1056"/>
      <c r="AL60" s="1056"/>
      <c r="AM60" s="1056"/>
      <c r="AN60" s="1056"/>
      <c r="AO60" s="1056"/>
      <c r="AP60" s="1056"/>
      <c r="AQ60" s="1056"/>
      <c r="AR60" s="1056"/>
      <c r="AS60" s="1056"/>
      <c r="AT60" s="1056"/>
      <c r="AU60" s="1056"/>
      <c r="AV60" s="1056"/>
      <c r="AW60" s="1056"/>
      <c r="AX60" s="1056"/>
      <c r="AY60" s="1056"/>
      <c r="AZ60" s="1056"/>
      <c r="BA60" s="1056"/>
      <c r="BB60" s="1056"/>
      <c r="BC60" s="1056"/>
      <c r="BD60" s="1056"/>
      <c r="BE60" s="1056"/>
      <c r="BF60" s="1056"/>
      <c r="BG60" s="1056"/>
      <c r="BH60" s="1056"/>
      <c r="BI60" s="1056"/>
      <c r="BJ60" s="1056"/>
      <c r="BK60" s="1056"/>
      <c r="BL60" s="1056"/>
      <c r="BM60" s="1056"/>
      <c r="BN60" s="1056"/>
      <c r="BO60" s="1056"/>
      <c r="BP60" s="1056"/>
      <c r="BQ60" s="1056"/>
      <c r="BR60" s="1056"/>
      <c r="BS60" s="1056"/>
      <c r="BT60" s="1056"/>
      <c r="BU60" s="1056"/>
      <c r="BV60" s="1056"/>
      <c r="BW60" s="1056"/>
      <c r="BX60" s="1056"/>
      <c r="BY60" s="1056"/>
      <c r="BZ60" s="1056"/>
      <c r="CA60" s="1056"/>
      <c r="CB60" s="1056"/>
      <c r="CC60" s="1056"/>
      <c r="CD60" s="1056"/>
      <c r="CE60" s="1056"/>
      <c r="CF60" s="1056"/>
      <c r="CG60" s="1056"/>
      <c r="CH60" s="1056"/>
      <c r="CI60" s="1056"/>
      <c r="CJ60" s="1056"/>
      <c r="CK60" s="1056"/>
      <c r="CL60" s="1056"/>
      <c r="CM60" s="1056"/>
      <c r="CN60" s="1056"/>
      <c r="CO60" s="1056"/>
      <c r="CP60" s="1056"/>
      <c r="CQ60" s="1056"/>
      <c r="CR60" s="1056"/>
      <c r="CS60" s="1056"/>
      <c r="CT60" s="1056"/>
      <c r="CU60" s="1056"/>
      <c r="CV60" s="1056"/>
      <c r="CW60" s="1056"/>
      <c r="CX60" s="1056"/>
      <c r="CY60" s="1056"/>
      <c r="CZ60" s="1056"/>
      <c r="DA60" s="1056"/>
      <c r="DB60" s="1056"/>
    </row>
    <row r="61" spans="1:106">
      <c r="A61" s="1379">
        <v>36</v>
      </c>
      <c r="B61" s="1066"/>
      <c r="C61" s="1368"/>
      <c r="D61" s="1368"/>
      <c r="E61" s="1368"/>
      <c r="F61" s="1368"/>
      <c r="G61" s="1825"/>
      <c r="H61" s="1395"/>
      <c r="I61" s="1368"/>
      <c r="J61" s="1368"/>
      <c r="K61" s="1368"/>
      <c r="L61" s="1368"/>
      <c r="M61" s="1368"/>
      <c r="N61" s="1063">
        <v>36</v>
      </c>
      <c r="O61" s="1056"/>
      <c r="P61" s="1056"/>
      <c r="Q61" s="1056"/>
      <c r="R61" s="1056"/>
      <c r="S61" s="1056"/>
      <c r="T61" s="1056"/>
      <c r="U61" s="1056"/>
      <c r="V61" s="1056"/>
      <c r="W61" s="1056"/>
      <c r="X61" s="1056"/>
      <c r="Y61" s="1056"/>
      <c r="Z61" s="1056"/>
      <c r="AA61" s="1056"/>
      <c r="AB61" s="1056"/>
      <c r="AC61" s="1056"/>
      <c r="AD61" s="1056"/>
      <c r="AE61" s="1056"/>
      <c r="AF61" s="1056"/>
      <c r="AG61" s="1056"/>
      <c r="AH61" s="1056"/>
      <c r="AI61" s="1056"/>
      <c r="AJ61" s="1056"/>
      <c r="AK61" s="1056"/>
      <c r="AL61" s="1056"/>
      <c r="AM61" s="1056"/>
      <c r="AN61" s="1056"/>
      <c r="AO61" s="1056"/>
      <c r="AP61" s="1056"/>
      <c r="AQ61" s="1056"/>
      <c r="AR61" s="1056"/>
      <c r="AS61" s="1056"/>
      <c r="AT61" s="1056"/>
      <c r="AU61" s="1056"/>
      <c r="AV61" s="1056"/>
      <c r="AW61" s="1056"/>
      <c r="AX61" s="1056"/>
      <c r="AY61" s="1056"/>
      <c r="AZ61" s="1056"/>
      <c r="BA61" s="1056"/>
      <c r="BB61" s="1056"/>
      <c r="BC61" s="1056"/>
      <c r="BD61" s="1056"/>
      <c r="BE61" s="1056"/>
      <c r="BF61" s="1056"/>
      <c r="BG61" s="1056"/>
      <c r="BH61" s="1056"/>
      <c r="BI61" s="1056"/>
      <c r="BJ61" s="1056"/>
      <c r="BK61" s="1056"/>
      <c r="BL61" s="1056"/>
      <c r="BM61" s="1056"/>
      <c r="BN61" s="1056"/>
      <c r="BO61" s="1056"/>
      <c r="BP61" s="1056"/>
      <c r="BQ61" s="1056"/>
      <c r="BR61" s="1056"/>
      <c r="BS61" s="1056"/>
      <c r="BT61" s="1056"/>
      <c r="BU61" s="1056"/>
      <c r="BV61" s="1056"/>
      <c r="BW61" s="1056"/>
      <c r="BX61" s="1056"/>
      <c r="BY61" s="1056"/>
      <c r="BZ61" s="1056"/>
      <c r="CA61" s="1056"/>
      <c r="CB61" s="1056"/>
      <c r="CC61" s="1056"/>
      <c r="CD61" s="1056"/>
      <c r="CE61" s="1056"/>
      <c r="CF61" s="1056"/>
      <c r="CG61" s="1056"/>
      <c r="CH61" s="1056"/>
      <c r="CI61" s="1056"/>
      <c r="CJ61" s="1056"/>
      <c r="CK61" s="1056"/>
      <c r="CL61" s="1056"/>
      <c r="CM61" s="1056"/>
      <c r="CN61" s="1056"/>
      <c r="CO61" s="1056"/>
      <c r="CP61" s="1056"/>
      <c r="CQ61" s="1056"/>
      <c r="CR61" s="1056"/>
      <c r="CS61" s="1056"/>
      <c r="CT61" s="1056"/>
      <c r="CU61" s="1056"/>
      <c r="CV61" s="1056"/>
      <c r="CW61" s="1056"/>
      <c r="CX61" s="1056"/>
      <c r="CY61" s="1056"/>
      <c r="CZ61" s="1056"/>
      <c r="DA61" s="1056"/>
      <c r="DB61" s="1056"/>
    </row>
    <row r="62" spans="1:106">
      <c r="A62" s="1379">
        <v>37</v>
      </c>
      <c r="B62" s="1066"/>
      <c r="C62" s="1368"/>
      <c r="D62" s="1368"/>
      <c r="E62" s="1368"/>
      <c r="F62" s="1368"/>
      <c r="G62" s="1825"/>
      <c r="H62" s="1395"/>
      <c r="I62" s="1368"/>
      <c r="J62" s="1368"/>
      <c r="K62" s="1368"/>
      <c r="L62" s="1368"/>
      <c r="M62" s="1368"/>
      <c r="N62" s="1063">
        <v>37</v>
      </c>
      <c r="O62" s="1056"/>
      <c r="P62" s="1056"/>
      <c r="Q62" s="1056"/>
      <c r="R62" s="1056"/>
      <c r="S62" s="1056"/>
      <c r="T62" s="1056"/>
      <c r="U62" s="1056"/>
      <c r="V62" s="1056"/>
      <c r="W62" s="1056"/>
      <c r="X62" s="1056"/>
      <c r="Y62" s="1056"/>
      <c r="Z62" s="1056"/>
      <c r="AA62" s="1056"/>
      <c r="AB62" s="1056"/>
      <c r="AC62" s="1056"/>
      <c r="AD62" s="1056"/>
      <c r="AE62" s="1056"/>
      <c r="AF62" s="1056"/>
      <c r="AG62" s="1056"/>
      <c r="AH62" s="1056"/>
      <c r="AI62" s="1056"/>
      <c r="AJ62" s="1056"/>
      <c r="AK62" s="1056"/>
      <c r="AL62" s="1056"/>
      <c r="AM62" s="1056"/>
      <c r="AN62" s="1056"/>
      <c r="AO62" s="1056"/>
      <c r="AP62" s="1056"/>
      <c r="AQ62" s="1056"/>
      <c r="AR62" s="1056"/>
      <c r="AS62" s="1056"/>
      <c r="AT62" s="1056"/>
      <c r="AU62" s="1056"/>
      <c r="AV62" s="1056"/>
      <c r="AW62" s="1056"/>
      <c r="AX62" s="1056"/>
      <c r="AY62" s="1056"/>
      <c r="AZ62" s="1056"/>
      <c r="BA62" s="1056"/>
      <c r="BB62" s="1056"/>
      <c r="BC62" s="1056"/>
      <c r="BD62" s="1056"/>
      <c r="BE62" s="1056"/>
      <c r="BF62" s="1056"/>
      <c r="BG62" s="1056"/>
      <c r="BH62" s="1056"/>
      <c r="BI62" s="1056"/>
      <c r="BJ62" s="1056"/>
      <c r="BK62" s="1056"/>
      <c r="BL62" s="1056"/>
      <c r="BM62" s="1056"/>
      <c r="BN62" s="1056"/>
      <c r="BO62" s="1056"/>
      <c r="BP62" s="1056"/>
      <c r="BQ62" s="1056"/>
      <c r="BR62" s="1056"/>
      <c r="BS62" s="1056"/>
      <c r="BT62" s="1056"/>
      <c r="BU62" s="1056"/>
      <c r="BV62" s="1056"/>
      <c r="BW62" s="1056"/>
      <c r="BX62" s="1056"/>
      <c r="BY62" s="1056"/>
      <c r="BZ62" s="1056"/>
      <c r="CA62" s="1056"/>
      <c r="CB62" s="1056"/>
      <c r="CC62" s="1056"/>
      <c r="CD62" s="1056"/>
      <c r="CE62" s="1056"/>
      <c r="CF62" s="1056"/>
      <c r="CG62" s="1056"/>
      <c r="CH62" s="1056"/>
      <c r="CI62" s="1056"/>
      <c r="CJ62" s="1056"/>
      <c r="CK62" s="1056"/>
      <c r="CL62" s="1056"/>
      <c r="CM62" s="1056"/>
      <c r="CN62" s="1056"/>
      <c r="CO62" s="1056"/>
      <c r="CP62" s="1056"/>
      <c r="CQ62" s="1056"/>
      <c r="CR62" s="1056"/>
      <c r="CS62" s="1056"/>
      <c r="CT62" s="1056"/>
      <c r="CU62" s="1056"/>
      <c r="CV62" s="1056"/>
      <c r="CW62" s="1056"/>
      <c r="CX62" s="1056"/>
      <c r="CY62" s="1056"/>
      <c r="CZ62" s="1056"/>
      <c r="DA62" s="1056"/>
      <c r="DB62" s="1056"/>
    </row>
    <row r="63" spans="1:106">
      <c r="A63" s="1379">
        <v>38</v>
      </c>
      <c r="B63" s="1066"/>
      <c r="C63" s="1368"/>
      <c r="D63" s="1368"/>
      <c r="E63" s="1368"/>
      <c r="F63" s="1368"/>
      <c r="G63" s="1825"/>
      <c r="H63" s="1395"/>
      <c r="I63" s="1368"/>
      <c r="J63" s="1368"/>
      <c r="K63" s="1368"/>
      <c r="L63" s="1368"/>
      <c r="M63" s="1368"/>
      <c r="N63" s="1063">
        <v>38</v>
      </c>
      <c r="O63" s="1056"/>
      <c r="P63" s="1056"/>
      <c r="Q63" s="1056"/>
      <c r="R63" s="1056"/>
      <c r="S63" s="1056"/>
      <c r="T63" s="1056"/>
      <c r="U63" s="1056"/>
      <c r="V63" s="1056"/>
      <c r="W63" s="1056"/>
      <c r="X63" s="1056"/>
      <c r="Y63" s="1056"/>
      <c r="Z63" s="1056"/>
      <c r="AA63" s="1056"/>
      <c r="AB63" s="1056"/>
      <c r="AC63" s="1056"/>
      <c r="AD63" s="1056"/>
      <c r="AE63" s="1056"/>
      <c r="AF63" s="1056"/>
      <c r="AG63" s="1056"/>
      <c r="AH63" s="1056"/>
      <c r="AI63" s="1056"/>
      <c r="AJ63" s="1056"/>
      <c r="AK63" s="1056"/>
      <c r="AL63" s="1056"/>
      <c r="AM63" s="1056"/>
      <c r="AN63" s="1056"/>
      <c r="AO63" s="1056"/>
      <c r="AP63" s="1056"/>
      <c r="AQ63" s="1056"/>
      <c r="AR63" s="1056"/>
      <c r="AS63" s="1056"/>
      <c r="AT63" s="1056"/>
      <c r="AU63" s="1056"/>
      <c r="AV63" s="1056"/>
      <c r="AW63" s="1056"/>
      <c r="AX63" s="1056"/>
      <c r="AY63" s="1056"/>
      <c r="AZ63" s="1056"/>
      <c r="BA63" s="1056"/>
      <c r="BB63" s="1056"/>
      <c r="BC63" s="1056"/>
      <c r="BD63" s="1056"/>
      <c r="BE63" s="1056"/>
      <c r="BF63" s="1056"/>
      <c r="BG63" s="1056"/>
      <c r="BH63" s="1056"/>
      <c r="BI63" s="1056"/>
      <c r="BJ63" s="1056"/>
      <c r="BK63" s="1056"/>
      <c r="BL63" s="1056"/>
      <c r="BM63" s="1056"/>
      <c r="BN63" s="1056"/>
      <c r="BO63" s="1056"/>
      <c r="BP63" s="1056"/>
      <c r="BQ63" s="1056"/>
      <c r="BR63" s="1056"/>
      <c r="BS63" s="1056"/>
      <c r="BT63" s="1056"/>
      <c r="BU63" s="1056"/>
      <c r="BV63" s="1056"/>
      <c r="BW63" s="1056"/>
      <c r="BX63" s="1056"/>
      <c r="BY63" s="1056"/>
      <c r="BZ63" s="1056"/>
      <c r="CA63" s="1056"/>
      <c r="CB63" s="1056"/>
      <c r="CC63" s="1056"/>
      <c r="CD63" s="1056"/>
      <c r="CE63" s="1056"/>
      <c r="CF63" s="1056"/>
      <c r="CG63" s="1056"/>
      <c r="CH63" s="1056"/>
      <c r="CI63" s="1056"/>
      <c r="CJ63" s="1056"/>
      <c r="CK63" s="1056"/>
      <c r="CL63" s="1056"/>
      <c r="CM63" s="1056"/>
      <c r="CN63" s="1056"/>
      <c r="CO63" s="1056"/>
      <c r="CP63" s="1056"/>
      <c r="CQ63" s="1056"/>
      <c r="CR63" s="1056"/>
      <c r="CS63" s="1056"/>
      <c r="CT63" s="1056"/>
      <c r="CU63" s="1056"/>
      <c r="CV63" s="1056"/>
      <c r="CW63" s="1056"/>
      <c r="CX63" s="1056"/>
      <c r="CY63" s="1056"/>
      <c r="CZ63" s="1056"/>
      <c r="DA63" s="1056"/>
      <c r="DB63" s="1056"/>
    </row>
    <row r="64" spans="1:106">
      <c r="A64" s="1379">
        <v>39</v>
      </c>
      <c r="B64" s="1066"/>
      <c r="C64" s="1368"/>
      <c r="D64" s="1368"/>
      <c r="E64" s="1368"/>
      <c r="F64" s="1368"/>
      <c r="G64" s="1825"/>
      <c r="H64" s="1395"/>
      <c r="I64" s="1368"/>
      <c r="J64" s="1368"/>
      <c r="K64" s="1368"/>
      <c r="L64" s="1368"/>
      <c r="M64" s="1368"/>
      <c r="N64" s="1063">
        <v>39</v>
      </c>
      <c r="O64" s="1056"/>
      <c r="P64" s="1056"/>
      <c r="Q64" s="1056"/>
      <c r="R64" s="1056"/>
      <c r="S64" s="1056"/>
      <c r="T64" s="1056"/>
      <c r="U64" s="1056"/>
      <c r="V64" s="1056"/>
      <c r="W64" s="1056"/>
      <c r="X64" s="1056"/>
      <c r="Y64" s="1056"/>
      <c r="Z64" s="1056"/>
      <c r="AA64" s="1056"/>
      <c r="AB64" s="1056"/>
      <c r="AC64" s="1056"/>
      <c r="AD64" s="1056"/>
      <c r="AE64" s="1056"/>
      <c r="AF64" s="1056"/>
      <c r="AG64" s="1056"/>
      <c r="AH64" s="1056"/>
      <c r="AI64" s="1056"/>
      <c r="AJ64" s="1056"/>
      <c r="AK64" s="1056"/>
      <c r="AL64" s="1056"/>
      <c r="AM64" s="1056"/>
      <c r="AN64" s="1056"/>
      <c r="AO64" s="1056"/>
      <c r="AP64" s="1056"/>
      <c r="AQ64" s="1056"/>
      <c r="AR64" s="1056"/>
      <c r="AS64" s="1056"/>
      <c r="AT64" s="1056"/>
      <c r="AU64" s="1056"/>
      <c r="AV64" s="1056"/>
      <c r="AW64" s="1056"/>
      <c r="AX64" s="1056"/>
      <c r="AY64" s="1056"/>
      <c r="AZ64" s="1056"/>
      <c r="BA64" s="1056"/>
      <c r="BB64" s="1056"/>
      <c r="BC64" s="1056"/>
      <c r="BD64" s="1056"/>
      <c r="BE64" s="1056"/>
      <c r="BF64" s="1056"/>
      <c r="BG64" s="1056"/>
      <c r="BH64" s="1056"/>
      <c r="BI64" s="1056"/>
      <c r="BJ64" s="1056"/>
      <c r="BK64" s="1056"/>
      <c r="BL64" s="1056"/>
      <c r="BM64" s="1056"/>
      <c r="BN64" s="1056"/>
      <c r="BO64" s="1056"/>
      <c r="BP64" s="1056"/>
      <c r="BQ64" s="1056"/>
      <c r="BR64" s="1056"/>
      <c r="BS64" s="1056"/>
      <c r="BT64" s="1056"/>
      <c r="BU64" s="1056"/>
      <c r="BV64" s="1056"/>
      <c r="BW64" s="1056"/>
      <c r="BX64" s="1056"/>
      <c r="BY64" s="1056"/>
      <c r="BZ64" s="1056"/>
      <c r="CA64" s="1056"/>
      <c r="CB64" s="1056"/>
      <c r="CC64" s="1056"/>
      <c r="CD64" s="1056"/>
      <c r="CE64" s="1056"/>
      <c r="CF64" s="1056"/>
      <c r="CG64" s="1056"/>
      <c r="CH64" s="1056"/>
      <c r="CI64" s="1056"/>
      <c r="CJ64" s="1056"/>
      <c r="CK64" s="1056"/>
      <c r="CL64" s="1056"/>
      <c r="CM64" s="1056"/>
      <c r="CN64" s="1056"/>
      <c r="CO64" s="1056"/>
      <c r="CP64" s="1056"/>
      <c r="CQ64" s="1056"/>
      <c r="CR64" s="1056"/>
      <c r="CS64" s="1056"/>
      <c r="CT64" s="1056"/>
      <c r="CU64" s="1056"/>
      <c r="CV64" s="1056"/>
      <c r="CW64" s="1056"/>
      <c r="CX64" s="1056"/>
      <c r="CY64" s="1056"/>
      <c r="CZ64" s="1056"/>
      <c r="DA64" s="1056"/>
      <c r="DB64" s="1056"/>
    </row>
    <row r="65" spans="1:106" ht="15.75" thickBot="1">
      <c r="A65" s="1826">
        <v>40</v>
      </c>
      <c r="B65" s="1621" t="s">
        <v>199</v>
      </c>
      <c r="C65" s="1371">
        <f t="shared" ref="C65:M65" si="7">C26+C41+C50+SUM(C51:C64)</f>
        <v>68493</v>
      </c>
      <c r="D65" s="1371">
        <f t="shared" si="7"/>
        <v>171796</v>
      </c>
      <c r="E65" s="1371">
        <f t="shared" si="7"/>
        <v>1568756</v>
      </c>
      <c r="F65" s="1371">
        <f t="shared" si="7"/>
        <v>1550063</v>
      </c>
      <c r="G65" s="1235">
        <f t="shared" si="7"/>
        <v>-655377</v>
      </c>
      <c r="H65" s="1503">
        <f>H26+H41+H50+SUM(H51:H64)</f>
        <v>-359733</v>
      </c>
      <c r="I65" s="1371">
        <f t="shared" si="7"/>
        <v>92004</v>
      </c>
      <c r="J65" s="1371">
        <f>J26+J41+J50+SUM(J51:J64)</f>
        <v>1567829</v>
      </c>
      <c r="K65" s="1371">
        <f t="shared" si="7"/>
        <v>0</v>
      </c>
      <c r="L65" s="1371">
        <f t="shared" si="7"/>
        <v>0</v>
      </c>
      <c r="M65" s="1371">
        <f t="shared" si="7"/>
        <v>0</v>
      </c>
      <c r="N65" s="1622">
        <v>40</v>
      </c>
      <c r="O65" s="1056"/>
      <c r="P65" s="1056"/>
      <c r="Q65" s="1056"/>
      <c r="R65" s="1056"/>
      <c r="S65" s="1056"/>
      <c r="T65" s="1056"/>
      <c r="U65" s="1056"/>
      <c r="V65" s="1056"/>
      <c r="W65" s="1056"/>
      <c r="X65" s="1056"/>
      <c r="Y65" s="1056"/>
      <c r="Z65" s="1056"/>
      <c r="AA65" s="1056"/>
      <c r="AB65" s="1056"/>
      <c r="AC65" s="1056"/>
      <c r="AD65" s="1056"/>
      <c r="AE65" s="1056"/>
      <c r="AF65" s="1056"/>
      <c r="AG65" s="1056"/>
      <c r="AH65" s="1056"/>
      <c r="AI65" s="1056"/>
      <c r="AJ65" s="1056"/>
      <c r="AK65" s="1056"/>
      <c r="AL65" s="1056"/>
      <c r="AM65" s="1056"/>
      <c r="AN65" s="1056"/>
      <c r="AO65" s="1056"/>
      <c r="AP65" s="1056"/>
      <c r="AQ65" s="1056"/>
      <c r="AR65" s="1056"/>
      <c r="AS65" s="1056"/>
      <c r="AT65" s="1056"/>
      <c r="AU65" s="1056"/>
      <c r="AV65" s="1056"/>
      <c r="AW65" s="1056"/>
      <c r="AX65" s="1056"/>
      <c r="AY65" s="1056"/>
      <c r="AZ65" s="1056"/>
      <c r="BA65" s="1056"/>
      <c r="BB65" s="1056"/>
      <c r="BC65" s="1056"/>
      <c r="BD65" s="1056"/>
      <c r="BE65" s="1056"/>
      <c r="BF65" s="1056"/>
      <c r="BG65" s="1056"/>
      <c r="BH65" s="1056"/>
      <c r="BI65" s="1056"/>
      <c r="BJ65" s="1056"/>
      <c r="BK65" s="1056"/>
      <c r="BL65" s="1056"/>
      <c r="BM65" s="1056"/>
      <c r="BN65" s="1056"/>
      <c r="BO65" s="1056"/>
      <c r="BP65" s="1056"/>
      <c r="BQ65" s="1056"/>
      <c r="BR65" s="1056"/>
      <c r="BS65" s="1056"/>
      <c r="BT65" s="1056"/>
      <c r="BU65" s="1056"/>
      <c r="BV65" s="1056"/>
      <c r="BW65" s="1056"/>
      <c r="BX65" s="1056"/>
      <c r="BY65" s="1056"/>
      <c r="BZ65" s="1056"/>
      <c r="CA65" s="1056"/>
      <c r="CB65" s="1056"/>
      <c r="CC65" s="1056"/>
      <c r="CD65" s="1056"/>
      <c r="CE65" s="1056"/>
      <c r="CF65" s="1056"/>
      <c r="CG65" s="1056"/>
      <c r="CH65" s="1056"/>
      <c r="CI65" s="1056"/>
      <c r="CJ65" s="1056"/>
      <c r="CK65" s="1056"/>
      <c r="CL65" s="1056"/>
      <c r="CM65" s="1056"/>
      <c r="CN65" s="1056"/>
      <c r="CO65" s="1056"/>
      <c r="CP65" s="1056"/>
      <c r="CQ65" s="1056"/>
      <c r="CR65" s="1056"/>
      <c r="CS65" s="1056"/>
      <c r="CT65" s="1056"/>
      <c r="CU65" s="1056"/>
      <c r="CV65" s="1056"/>
      <c r="CW65" s="1056"/>
      <c r="CX65" s="1056"/>
      <c r="CY65" s="1056"/>
      <c r="CZ65" s="1056"/>
      <c r="DA65" s="1056"/>
      <c r="DB65" s="1056"/>
    </row>
    <row r="66" spans="1:106">
      <c r="A66" s="1056" t="s">
        <v>110</v>
      </c>
      <c r="B66" s="1056"/>
      <c r="C66" s="1056"/>
      <c r="D66" s="1056"/>
      <c r="E66" s="1056"/>
      <c r="F66" s="1056"/>
      <c r="G66" s="1056"/>
      <c r="H66" s="1056"/>
      <c r="I66" s="1056"/>
      <c r="J66" s="1056"/>
      <c r="K66" s="1056"/>
      <c r="L66" s="1056"/>
      <c r="M66" s="1425" t="s">
        <v>110</v>
      </c>
      <c r="N66" s="1056"/>
      <c r="O66" s="1056"/>
      <c r="P66" s="1056"/>
      <c r="Q66" s="1056"/>
      <c r="R66" s="1056"/>
      <c r="S66" s="1056"/>
      <c r="T66" s="1056"/>
      <c r="U66" s="1056"/>
      <c r="V66" s="1056"/>
      <c r="W66" s="1056"/>
      <c r="X66" s="1056"/>
      <c r="Y66" s="1056"/>
      <c r="Z66" s="1056"/>
      <c r="AA66" s="1056"/>
      <c r="AB66" s="1056"/>
      <c r="AC66" s="1056"/>
      <c r="AD66" s="1056"/>
      <c r="AE66" s="1056"/>
      <c r="AF66" s="1056"/>
      <c r="AG66" s="1056"/>
      <c r="AH66" s="1056"/>
      <c r="AI66" s="1056"/>
      <c r="AJ66" s="1056"/>
      <c r="AK66" s="1056"/>
      <c r="AL66" s="1056"/>
      <c r="AM66" s="1056"/>
      <c r="AN66" s="1056"/>
      <c r="AO66" s="1056"/>
      <c r="AP66" s="1056"/>
      <c r="AQ66" s="1056"/>
      <c r="AR66" s="1056"/>
      <c r="AS66" s="1056"/>
      <c r="AT66" s="1056"/>
      <c r="AU66" s="1056"/>
      <c r="AV66" s="1056"/>
      <c r="AW66" s="1056"/>
      <c r="AX66" s="1056"/>
      <c r="AY66" s="1056"/>
      <c r="AZ66" s="1056"/>
      <c r="BA66" s="1056"/>
      <c r="BB66" s="1056"/>
      <c r="BC66" s="1056"/>
      <c r="BD66" s="1056"/>
      <c r="BE66" s="1056"/>
      <c r="BF66" s="1056"/>
      <c r="BG66" s="1056"/>
      <c r="BH66" s="1056"/>
      <c r="BI66" s="1056"/>
      <c r="BJ66" s="1056"/>
      <c r="BK66" s="1056"/>
      <c r="BL66" s="1056"/>
      <c r="BM66" s="1056"/>
      <c r="BN66" s="1056"/>
      <c r="BO66" s="1056"/>
      <c r="BP66" s="1056"/>
      <c r="BQ66" s="1056"/>
      <c r="BR66" s="1056"/>
      <c r="BS66" s="1056"/>
      <c r="BT66" s="1056"/>
      <c r="BU66" s="1056"/>
      <c r="BV66" s="1056"/>
      <c r="BW66" s="1056"/>
      <c r="BX66" s="1056"/>
      <c r="BY66" s="1056"/>
      <c r="BZ66" s="1056"/>
      <c r="CA66" s="1056"/>
      <c r="CB66" s="1056"/>
      <c r="CC66" s="1056"/>
      <c r="CD66" s="1056"/>
      <c r="CE66" s="1056"/>
      <c r="CF66" s="1056"/>
      <c r="CG66" s="1056"/>
      <c r="CH66" s="1056"/>
      <c r="CI66" s="1056"/>
      <c r="CJ66" s="1056"/>
      <c r="CK66" s="1056"/>
      <c r="CL66" s="1056"/>
      <c r="CM66" s="1056"/>
      <c r="CN66" s="1056"/>
      <c r="CO66" s="1056"/>
      <c r="CP66" s="1056"/>
      <c r="CQ66" s="1056"/>
      <c r="CR66" s="1056"/>
      <c r="CS66" s="1056"/>
      <c r="CT66" s="1056"/>
      <c r="CU66" s="1056"/>
      <c r="CV66" s="1056"/>
      <c r="CW66" s="1056"/>
      <c r="CX66" s="1056"/>
      <c r="CY66" s="1056"/>
      <c r="CZ66" s="1056"/>
      <c r="DA66" s="1056"/>
      <c r="DB66" s="1056"/>
    </row>
    <row r="67" spans="1:106">
      <c r="A67" s="1049" t="s">
        <v>1331</v>
      </c>
      <c r="B67" s="1249"/>
      <c r="C67" s="1249"/>
      <c r="D67" s="1249"/>
      <c r="E67" s="1049"/>
      <c r="F67" s="1049"/>
      <c r="G67" s="1049"/>
      <c r="H67" s="1049" t="s">
        <v>1332</v>
      </c>
      <c r="I67" s="1249"/>
      <c r="J67" s="1249"/>
      <c r="K67" s="1249"/>
      <c r="L67" s="1049"/>
      <c r="M67" s="1049"/>
      <c r="N67" s="1049"/>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056"/>
      <c r="AV67" s="1056"/>
      <c r="AW67" s="1056"/>
      <c r="AX67" s="1056"/>
      <c r="AY67" s="1056"/>
      <c r="AZ67" s="1056"/>
      <c r="BA67" s="1056"/>
      <c r="BB67" s="1056"/>
      <c r="BC67" s="1056"/>
      <c r="BD67" s="1056"/>
      <c r="BE67" s="1056"/>
      <c r="BF67" s="1056"/>
      <c r="BG67" s="1056"/>
      <c r="BH67" s="1056"/>
      <c r="BI67" s="1056"/>
      <c r="BJ67" s="1056"/>
      <c r="BK67" s="1056"/>
      <c r="BL67" s="1056"/>
      <c r="BM67" s="1056"/>
      <c r="BN67" s="1056"/>
      <c r="BO67" s="1056"/>
      <c r="BP67" s="1056"/>
      <c r="BQ67" s="1056"/>
      <c r="BR67" s="1056"/>
      <c r="BS67" s="1056"/>
      <c r="BT67" s="1056"/>
      <c r="BU67" s="1056"/>
      <c r="BV67" s="1056"/>
      <c r="BW67" s="1056"/>
      <c r="BX67" s="1056"/>
      <c r="BY67" s="1056"/>
      <c r="BZ67" s="1056"/>
      <c r="CA67" s="1056"/>
      <c r="CB67" s="1056"/>
      <c r="CC67" s="1056"/>
      <c r="CD67" s="1056"/>
      <c r="CE67" s="1056"/>
      <c r="CF67" s="1056"/>
      <c r="CG67" s="1056"/>
      <c r="CH67" s="1056"/>
      <c r="CI67" s="1056"/>
      <c r="CJ67" s="1056"/>
      <c r="CK67" s="1056"/>
      <c r="CL67" s="1056"/>
      <c r="CM67" s="1056"/>
      <c r="CN67" s="1056"/>
      <c r="CO67" s="1056"/>
      <c r="CP67" s="1056"/>
      <c r="CQ67" s="1056"/>
      <c r="CR67" s="1056"/>
      <c r="CS67" s="1056"/>
      <c r="CT67" s="1056"/>
      <c r="CU67" s="1056"/>
      <c r="CV67" s="1056"/>
      <c r="CW67" s="1056"/>
      <c r="CX67" s="1056"/>
      <c r="CY67" s="1056"/>
      <c r="CZ67" s="1056"/>
      <c r="DA67" s="1056"/>
      <c r="DB67" s="1056"/>
    </row>
    <row r="68" spans="1:106" ht="15.75" thickBot="1">
      <c r="A68" s="1253" t="str">
        <f>'Data sheet'!A53</f>
        <v>Annual Report of New York American Water Company, Inc.  (f/k/a Aqua New York of Sea Cliff)                                          Year Ended  December 31, 2013</v>
      </c>
      <c r="C68" s="1249"/>
      <c r="D68" s="1249"/>
      <c r="E68" s="1049"/>
      <c r="F68" s="1049"/>
      <c r="G68" s="1049"/>
      <c r="H68" s="1927"/>
      <c r="I68" s="2293"/>
      <c r="J68" s="2294" t="s">
        <v>2835</v>
      </c>
      <c r="K68" s="1249"/>
      <c r="L68" s="1049"/>
      <c r="M68" s="1049"/>
      <c r="N68" s="1049"/>
      <c r="O68" s="1056"/>
      <c r="P68" s="1056"/>
      <c r="Q68" s="1056"/>
      <c r="R68" s="1056"/>
      <c r="S68" s="1056"/>
      <c r="T68" s="1056"/>
      <c r="U68" s="1056"/>
      <c r="V68" s="1056"/>
      <c r="W68" s="1056"/>
      <c r="X68" s="1056"/>
      <c r="Y68" s="1056"/>
      <c r="Z68" s="1056"/>
      <c r="AA68" s="1056"/>
      <c r="AB68" s="1056"/>
      <c r="AC68" s="1056"/>
      <c r="AD68" s="1056"/>
      <c r="AE68" s="1056"/>
      <c r="AF68" s="1056"/>
      <c r="AG68" s="1056"/>
      <c r="AH68" s="1056"/>
      <c r="AI68" s="1056"/>
      <c r="AJ68" s="1056"/>
      <c r="AK68" s="1056"/>
      <c r="AL68" s="1056"/>
      <c r="AM68" s="1056"/>
      <c r="AN68" s="1056"/>
      <c r="AO68" s="1056"/>
      <c r="AP68" s="1056"/>
      <c r="AQ68" s="1056"/>
      <c r="AR68" s="1056"/>
      <c r="AS68" s="1056"/>
      <c r="AT68" s="1056"/>
      <c r="AU68" s="1056"/>
      <c r="AV68" s="1056"/>
      <c r="AW68" s="1056"/>
      <c r="AX68" s="1056"/>
      <c r="AY68" s="1056"/>
      <c r="AZ68" s="1056"/>
      <c r="BA68" s="1056"/>
      <c r="BB68" s="1056"/>
      <c r="BC68" s="1056"/>
      <c r="BD68" s="1056"/>
      <c r="BE68" s="1056"/>
      <c r="BF68" s="1056"/>
      <c r="BG68" s="1056"/>
      <c r="BH68" s="1056"/>
      <c r="BI68" s="1056"/>
      <c r="BJ68" s="1056"/>
      <c r="BK68" s="1056"/>
      <c r="BL68" s="1056"/>
      <c r="BM68" s="1056"/>
      <c r="BN68" s="1056"/>
      <c r="BO68" s="1056"/>
      <c r="BP68" s="1056"/>
      <c r="BQ68" s="1056"/>
      <c r="BR68" s="1056"/>
      <c r="BS68" s="1056"/>
      <c r="BT68" s="1056"/>
      <c r="BU68" s="1056"/>
      <c r="BV68" s="1056"/>
      <c r="BW68" s="1056"/>
      <c r="BX68" s="1056"/>
      <c r="BY68" s="1056"/>
      <c r="BZ68" s="1056"/>
      <c r="CA68" s="1056"/>
      <c r="CB68" s="1056"/>
      <c r="CC68" s="1056"/>
      <c r="CD68" s="1056"/>
      <c r="CE68" s="1056"/>
      <c r="CF68" s="1056"/>
      <c r="CG68" s="1056"/>
      <c r="CH68" s="1056"/>
      <c r="CI68" s="1056"/>
      <c r="CJ68" s="1056"/>
      <c r="CK68" s="1056"/>
      <c r="CL68" s="1056"/>
      <c r="CM68" s="1056"/>
      <c r="CN68" s="1056"/>
      <c r="CO68" s="1056"/>
      <c r="CP68" s="1056"/>
      <c r="CQ68" s="1056"/>
      <c r="CR68" s="1056"/>
      <c r="CS68" s="1056"/>
      <c r="CT68" s="1056"/>
      <c r="CU68" s="1056"/>
      <c r="CV68" s="1056"/>
      <c r="CW68" s="1056"/>
      <c r="CX68" s="1056"/>
      <c r="CY68" s="1056"/>
      <c r="CZ68" s="1056"/>
      <c r="DA68" s="1056"/>
      <c r="DB68" s="1056"/>
    </row>
    <row r="69" spans="1:106">
      <c r="A69" s="1045"/>
      <c r="B69" s="1046"/>
      <c r="C69" s="1046"/>
      <c r="D69" s="1046"/>
      <c r="E69" s="1046"/>
      <c r="F69" s="1046" t="s">
        <v>4254</v>
      </c>
      <c r="G69" s="1047"/>
      <c r="H69" s="1056"/>
      <c r="I69" s="1049"/>
      <c r="J69" s="1926"/>
      <c r="K69" s="1056"/>
      <c r="L69" s="1056"/>
      <c r="M69" s="1056"/>
      <c r="N69" s="1056"/>
      <c r="O69" s="1056"/>
      <c r="P69" s="1056"/>
      <c r="Q69" s="1056"/>
      <c r="R69" s="1056"/>
      <c r="S69" s="1056"/>
      <c r="T69" s="1056"/>
      <c r="U69" s="1056"/>
      <c r="V69" s="1056"/>
      <c r="W69" s="1056"/>
      <c r="X69" s="1056"/>
      <c r="Y69" s="1056"/>
      <c r="Z69" s="1056"/>
      <c r="AA69" s="1056"/>
      <c r="AB69" s="1056"/>
      <c r="AC69" s="1056"/>
      <c r="AD69" s="1056"/>
      <c r="AE69" s="1056"/>
      <c r="AF69" s="1056"/>
      <c r="AG69" s="1056"/>
      <c r="AH69" s="1056"/>
      <c r="AI69" s="1056"/>
      <c r="AJ69" s="1056"/>
      <c r="AK69" s="1056"/>
      <c r="AL69" s="1056"/>
      <c r="AM69" s="1056"/>
      <c r="AN69" s="1056"/>
      <c r="AO69" s="1056"/>
      <c r="AP69" s="1056"/>
      <c r="AQ69" s="1056"/>
      <c r="AR69" s="1056"/>
      <c r="AS69" s="1056"/>
      <c r="AT69" s="1056"/>
      <c r="AU69" s="1056"/>
      <c r="AV69" s="1056"/>
      <c r="AW69" s="1056"/>
      <c r="AX69" s="1056"/>
      <c r="AY69" s="1056"/>
      <c r="AZ69" s="1056"/>
      <c r="BA69" s="1056"/>
      <c r="BB69" s="1056"/>
      <c r="BC69" s="1056"/>
      <c r="BD69" s="1056"/>
      <c r="BE69" s="1056"/>
      <c r="BF69" s="1056"/>
      <c r="BG69" s="1056"/>
      <c r="BH69" s="1056"/>
      <c r="BI69" s="1056"/>
      <c r="BJ69" s="1056"/>
      <c r="BK69" s="1056"/>
      <c r="BL69" s="1056"/>
      <c r="BM69" s="1056"/>
      <c r="BN69" s="1056"/>
      <c r="BO69" s="1056"/>
      <c r="BP69" s="1056"/>
      <c r="BQ69" s="1056"/>
      <c r="BR69" s="1056"/>
      <c r="BS69" s="1056"/>
      <c r="BT69" s="1056"/>
      <c r="BU69" s="1056"/>
      <c r="BV69" s="1056"/>
      <c r="BW69" s="1056"/>
      <c r="BX69" s="1056"/>
      <c r="BY69" s="1056"/>
      <c r="BZ69" s="1056"/>
      <c r="CA69" s="1056"/>
      <c r="CB69" s="1056"/>
      <c r="CC69" s="1056"/>
      <c r="CD69" s="1056"/>
      <c r="CE69" s="1056"/>
      <c r="CF69" s="1056"/>
      <c r="CG69" s="1056"/>
      <c r="CH69" s="1056"/>
      <c r="CI69" s="1056"/>
      <c r="CJ69" s="1056"/>
      <c r="CK69" s="1056"/>
      <c r="CL69" s="1056"/>
      <c r="CM69" s="1056"/>
      <c r="CN69" s="1056"/>
      <c r="CO69" s="1056"/>
      <c r="CP69" s="1056"/>
      <c r="CQ69" s="1056"/>
      <c r="CR69" s="1056"/>
      <c r="CS69" s="1056"/>
      <c r="CT69" s="1056"/>
      <c r="CU69" s="1056"/>
      <c r="CV69" s="1056"/>
      <c r="CW69" s="1056"/>
      <c r="CX69" s="1056"/>
      <c r="CY69" s="1056"/>
      <c r="CZ69" s="1056"/>
      <c r="DA69" s="1056"/>
      <c r="DB69" s="1056"/>
    </row>
    <row r="70" spans="1:106" ht="15.75">
      <c r="A70" s="1048" t="s">
        <v>1879</v>
      </c>
      <c r="B70" s="1049"/>
      <c r="C70" s="1049"/>
      <c r="D70" s="1049"/>
      <c r="E70" s="1049"/>
      <c r="F70" s="1049"/>
      <c r="G70" s="1050"/>
      <c r="H70" s="1872"/>
      <c r="I70" s="1056"/>
      <c r="K70" s="1042"/>
      <c r="L70" s="1056"/>
      <c r="M70" s="1316"/>
      <c r="N70" s="1056"/>
      <c r="O70" s="1056"/>
      <c r="P70" s="1056"/>
      <c r="Q70" s="1056"/>
      <c r="R70" s="1056"/>
      <c r="S70" s="1056"/>
      <c r="T70" s="1056"/>
      <c r="U70" s="1056"/>
      <c r="V70" s="1056"/>
      <c r="W70" s="1056"/>
      <c r="X70" s="1056"/>
      <c r="Y70" s="1056"/>
      <c r="Z70" s="1056"/>
      <c r="AA70" s="1056"/>
      <c r="AB70" s="1056"/>
      <c r="AC70" s="1056"/>
      <c r="AD70" s="1056"/>
      <c r="AE70" s="1056"/>
      <c r="AF70" s="1056"/>
      <c r="AG70" s="1056"/>
      <c r="AH70" s="1056"/>
      <c r="AI70" s="1056"/>
      <c r="AJ70" s="1056"/>
      <c r="AK70" s="1056"/>
      <c r="AL70" s="1056"/>
      <c r="AM70" s="1056"/>
      <c r="AN70" s="1056"/>
      <c r="AO70" s="1056"/>
      <c r="AP70" s="1056"/>
      <c r="AQ70" s="1056"/>
      <c r="AR70" s="1056"/>
      <c r="AS70" s="1056"/>
      <c r="AT70" s="1056"/>
      <c r="AU70" s="1056"/>
      <c r="AV70" s="1056"/>
      <c r="AW70" s="1056"/>
      <c r="AX70" s="1056"/>
      <c r="AY70" s="1056"/>
      <c r="AZ70" s="1056"/>
      <c r="BA70" s="1056"/>
      <c r="BB70" s="1056"/>
      <c r="BC70" s="1056"/>
      <c r="BD70" s="1056"/>
      <c r="BE70" s="1056"/>
      <c r="BF70" s="1056"/>
      <c r="BG70" s="1056"/>
      <c r="BH70" s="1056"/>
      <c r="BI70" s="1056"/>
      <c r="BJ70" s="1056"/>
      <c r="BK70" s="1056"/>
      <c r="BL70" s="1056"/>
      <c r="BM70" s="1056"/>
      <c r="BN70" s="1056"/>
      <c r="BO70" s="1056"/>
      <c r="BP70" s="1056"/>
      <c r="BQ70" s="1056"/>
      <c r="BR70" s="1056"/>
      <c r="BS70" s="1056"/>
      <c r="BT70" s="1056"/>
      <c r="BU70" s="1056"/>
      <c r="BV70" s="1056"/>
      <c r="BW70" s="1056"/>
      <c r="BX70" s="1056"/>
      <c r="BY70" s="1056"/>
      <c r="BZ70" s="1056"/>
      <c r="CA70" s="1056"/>
      <c r="CB70" s="1056"/>
      <c r="CC70" s="1056"/>
      <c r="CD70" s="1056"/>
      <c r="CE70" s="1056"/>
      <c r="CF70" s="1056"/>
      <c r="CG70" s="1056"/>
      <c r="CH70" s="1056"/>
      <c r="CI70" s="1056"/>
      <c r="CJ70" s="1056"/>
      <c r="CK70" s="1056"/>
      <c r="CL70" s="1056"/>
      <c r="CM70" s="1056"/>
      <c r="CN70" s="1056"/>
      <c r="CO70" s="1056"/>
      <c r="CP70" s="1056"/>
      <c r="CQ70" s="1056"/>
      <c r="CR70" s="1056"/>
      <c r="CS70" s="1056"/>
      <c r="CT70" s="1056"/>
      <c r="CU70" s="1056"/>
      <c r="CV70" s="1056"/>
      <c r="CW70" s="1056"/>
      <c r="CX70" s="1056"/>
      <c r="CY70" s="1056"/>
      <c r="CZ70" s="1056"/>
      <c r="DA70" s="1056"/>
      <c r="DB70" s="1056"/>
    </row>
    <row r="71" spans="1:106">
      <c r="A71" s="1061"/>
      <c r="B71" s="1056"/>
      <c r="C71" s="1056"/>
      <c r="D71" s="1056"/>
      <c r="E71" s="1827"/>
      <c r="F71" s="1253"/>
      <c r="G71" s="1317"/>
      <c r="H71" s="1056"/>
      <c r="I71" s="1433"/>
      <c r="J71" s="1433"/>
      <c r="K71" s="1056"/>
      <c r="L71" s="1827"/>
      <c r="M71" s="1056"/>
      <c r="N71" s="1056"/>
    </row>
    <row r="72" spans="1:106">
      <c r="A72" s="1650" t="s">
        <v>1837</v>
      </c>
      <c r="B72" s="1413"/>
      <c r="C72" s="1413"/>
      <c r="D72" s="1413"/>
      <c r="E72" s="1413"/>
      <c r="F72" s="1413"/>
      <c r="G72" s="1649"/>
      <c r="H72" s="1433"/>
      <c r="I72" s="1056"/>
      <c r="J72" s="1042"/>
      <c r="K72" s="1056"/>
      <c r="L72" s="1056"/>
      <c r="M72" s="1056"/>
      <c r="N72" s="1056"/>
    </row>
    <row r="73" spans="1:106">
      <c r="A73" s="1379"/>
      <c r="B73" s="1066"/>
      <c r="C73" s="1384" t="s">
        <v>153</v>
      </c>
      <c r="D73" s="1384" t="s">
        <v>1333</v>
      </c>
      <c r="E73" s="1384" t="s">
        <v>1334</v>
      </c>
      <c r="F73" s="1384" t="s">
        <v>2949</v>
      </c>
      <c r="G73" s="1063"/>
      <c r="H73" s="1056"/>
      <c r="I73" s="1056"/>
      <c r="J73" s="1851"/>
      <c r="K73" s="1056"/>
      <c r="L73" s="1056"/>
      <c r="M73" s="1056"/>
      <c r="N73" s="1353"/>
    </row>
    <row r="74" spans="1:106">
      <c r="A74" s="1379"/>
      <c r="B74" s="1384" t="s">
        <v>1839</v>
      </c>
      <c r="C74" s="1384" t="s">
        <v>2917</v>
      </c>
      <c r="D74" s="1384" t="s">
        <v>2918</v>
      </c>
      <c r="E74" s="1384" t="s">
        <v>2919</v>
      </c>
      <c r="F74" s="1393" t="s">
        <v>1676</v>
      </c>
      <c r="G74" s="1060"/>
      <c r="H74" s="1056"/>
      <c r="I74" s="1056"/>
      <c r="J74" s="1056"/>
      <c r="K74" s="1056"/>
      <c r="L74" s="1056"/>
      <c r="M74" s="1056"/>
      <c r="N74" s="1353"/>
    </row>
    <row r="75" spans="1:106">
      <c r="A75" s="1379" t="s">
        <v>2263</v>
      </c>
      <c r="B75" s="1384" t="s">
        <v>1347</v>
      </c>
      <c r="C75" s="1384" t="s">
        <v>2931</v>
      </c>
      <c r="D75" s="1384" t="s">
        <v>2932</v>
      </c>
      <c r="E75" s="1384" t="s">
        <v>248</v>
      </c>
      <c r="F75" s="1384" t="s">
        <v>2204</v>
      </c>
      <c r="G75" s="1063" t="s">
        <v>2204</v>
      </c>
      <c r="H75" s="1056"/>
      <c r="I75" s="1056"/>
      <c r="J75" s="1056"/>
      <c r="K75" s="1056"/>
      <c r="L75" s="1056"/>
      <c r="M75" s="1056"/>
      <c r="N75" s="1353"/>
    </row>
    <row r="76" spans="1:106">
      <c r="A76" s="1446" t="s">
        <v>2286</v>
      </c>
      <c r="B76" s="1393" t="s">
        <v>3377</v>
      </c>
      <c r="C76" s="1393" t="s">
        <v>249</v>
      </c>
      <c r="D76" s="1393" t="s">
        <v>250</v>
      </c>
      <c r="E76" s="1393" t="s">
        <v>251</v>
      </c>
      <c r="F76" s="1393" t="s">
        <v>252</v>
      </c>
      <c r="G76" s="1060" t="s">
        <v>253</v>
      </c>
      <c r="H76" s="1056"/>
      <c r="I76" s="1056"/>
      <c r="J76" s="1056"/>
      <c r="K76" s="1056"/>
      <c r="L76" s="1056"/>
      <c r="M76" s="1056"/>
      <c r="N76" s="1353"/>
    </row>
    <row r="77" spans="1:106">
      <c r="A77" s="1379"/>
      <c r="B77" s="1066" t="s">
        <v>3045</v>
      </c>
      <c r="C77" s="1066"/>
      <c r="D77" s="1066"/>
      <c r="E77" s="1066"/>
      <c r="F77" s="1066"/>
      <c r="G77" s="1057"/>
      <c r="H77" s="1056"/>
      <c r="I77" s="1056"/>
      <c r="J77" s="1056"/>
      <c r="K77" s="1056"/>
      <c r="L77" s="1056"/>
      <c r="M77" s="1056"/>
      <c r="N77" s="1353"/>
    </row>
    <row r="78" spans="1:106">
      <c r="A78" s="1379">
        <v>1</v>
      </c>
      <c r="B78" s="1066" t="s">
        <v>3046</v>
      </c>
      <c r="C78" s="1863">
        <v>-5</v>
      </c>
      <c r="D78" s="1366"/>
      <c r="E78" s="1366"/>
      <c r="F78" s="1366"/>
      <c r="G78" s="1865">
        <v>0</v>
      </c>
      <c r="H78" s="1433"/>
      <c r="I78" s="1433"/>
      <c r="J78" s="1056"/>
      <c r="K78" s="1042"/>
      <c r="L78" s="1042"/>
      <c r="M78" s="1433"/>
      <c r="N78" s="1353"/>
    </row>
    <row r="79" spans="1:106">
      <c r="A79" s="1379">
        <v>2</v>
      </c>
      <c r="B79" s="1066" t="s">
        <v>3047</v>
      </c>
      <c r="C79" s="1368"/>
      <c r="D79" s="1368"/>
      <c r="E79" s="1368"/>
      <c r="F79" s="1864">
        <f>E23-J23</f>
        <v>918</v>
      </c>
      <c r="G79" s="666"/>
      <c r="H79" s="1042"/>
      <c r="I79" s="1433"/>
      <c r="J79" s="1056"/>
      <c r="K79" s="1042"/>
      <c r="L79" s="1042"/>
      <c r="M79" s="1042"/>
      <c r="N79" s="1353"/>
    </row>
    <row r="80" spans="1:106">
      <c r="A80" s="1379">
        <v>3</v>
      </c>
      <c r="B80" s="1066" t="s">
        <v>3048</v>
      </c>
      <c r="C80" s="1368"/>
      <c r="D80" s="1368"/>
      <c r="E80" s="1368"/>
      <c r="F80" s="1368">
        <v>2</v>
      </c>
      <c r="G80" s="666"/>
      <c r="H80" s="1042"/>
      <c r="I80" s="1042"/>
      <c r="J80" s="1433"/>
      <c r="K80" s="1042"/>
      <c r="L80" s="1042"/>
      <c r="M80" s="1042"/>
      <c r="N80" s="1353"/>
    </row>
    <row r="81" spans="1:14">
      <c r="A81" s="1379">
        <v>4</v>
      </c>
      <c r="B81" s="1066" t="s">
        <v>3049</v>
      </c>
      <c r="C81" s="1368"/>
      <c r="D81" s="1368"/>
      <c r="E81" s="1368"/>
      <c r="F81" s="1368"/>
      <c r="G81" s="666"/>
      <c r="H81" s="1042"/>
      <c r="I81" s="1042"/>
      <c r="J81" s="1042"/>
      <c r="K81" s="1042"/>
      <c r="L81" s="1042"/>
      <c r="M81" s="1042"/>
      <c r="N81" s="1353"/>
    </row>
    <row r="82" spans="1:14">
      <c r="A82" s="1379">
        <v>5</v>
      </c>
      <c r="B82" s="1066" t="s">
        <v>3050</v>
      </c>
      <c r="C82" s="1401">
        <f>SUM(C78:C81)</f>
        <v>-5</v>
      </c>
      <c r="D82" s="1401">
        <f>SUM(D78:D81)</f>
        <v>0</v>
      </c>
      <c r="E82" s="1401">
        <f>SUM(E78:E81)</f>
        <v>0</v>
      </c>
      <c r="F82" s="1401">
        <f>SUM(F78:F81)</f>
        <v>920</v>
      </c>
      <c r="G82" s="1620">
        <f>SUM(G78:G81)</f>
        <v>0</v>
      </c>
      <c r="H82" s="1042"/>
      <c r="I82" s="1042"/>
      <c r="J82" s="1042"/>
      <c r="K82" s="1042"/>
      <c r="L82" s="1042"/>
      <c r="M82" s="1042"/>
      <c r="N82" s="1353"/>
    </row>
    <row r="83" spans="1:14">
      <c r="A83" s="1379"/>
      <c r="B83" s="1066" t="s">
        <v>3051</v>
      </c>
      <c r="C83" s="1368"/>
      <c r="D83" s="1368"/>
      <c r="E83" s="1368"/>
      <c r="F83" s="1368"/>
      <c r="G83" s="666"/>
      <c r="H83" s="1042"/>
      <c r="I83" s="1042"/>
      <c r="J83" s="1042"/>
      <c r="K83" s="1042"/>
      <c r="L83" s="1042"/>
      <c r="M83" s="1042"/>
      <c r="N83" s="1353"/>
    </row>
    <row r="84" spans="1:14">
      <c r="A84" s="1379">
        <v>6</v>
      </c>
      <c r="B84" s="1066" t="s">
        <v>3052</v>
      </c>
      <c r="C84" s="1368"/>
      <c r="D84" s="1368"/>
      <c r="E84" s="1368"/>
      <c r="F84" s="1368"/>
      <c r="G84" s="666">
        <v>0</v>
      </c>
      <c r="H84" s="1042"/>
      <c r="I84" s="1042"/>
      <c r="J84" s="1042"/>
      <c r="K84" s="1042"/>
      <c r="L84" s="1042"/>
      <c r="M84" s="1042"/>
      <c r="N84" s="1353"/>
    </row>
    <row r="85" spans="1:14" ht="23.25">
      <c r="A85" s="1379">
        <v>7</v>
      </c>
      <c r="B85" s="1066" t="s">
        <v>2706</v>
      </c>
      <c r="C85" s="1368"/>
      <c r="D85" s="1368"/>
      <c r="E85" s="1368"/>
      <c r="F85" s="1368"/>
      <c r="G85" s="666">
        <f t="shared" ref="G85:G95" si="8">E29-J29</f>
        <v>0</v>
      </c>
      <c r="H85" s="1828"/>
      <c r="I85" s="1623"/>
      <c r="J85" s="1623"/>
      <c r="K85" s="1623"/>
      <c r="L85" s="1623"/>
      <c r="M85" s="1623"/>
      <c r="N85" s="1049"/>
    </row>
    <row r="86" spans="1:14">
      <c r="A86" s="1379">
        <v>8</v>
      </c>
      <c r="B86" s="1066" t="s">
        <v>2707</v>
      </c>
      <c r="C86" s="1368"/>
      <c r="D86" s="1368"/>
      <c r="E86" s="1368"/>
      <c r="F86" s="1368"/>
      <c r="G86" s="666">
        <f t="shared" si="8"/>
        <v>0</v>
      </c>
      <c r="H86" s="1042"/>
      <c r="I86" s="1042"/>
      <c r="J86" s="1042"/>
      <c r="K86" s="1042"/>
      <c r="L86" s="1042"/>
      <c r="M86" s="1042"/>
      <c r="N86" s="1353"/>
    </row>
    <row r="87" spans="1:14">
      <c r="A87" s="1379"/>
      <c r="B87" s="1066" t="s">
        <v>274</v>
      </c>
      <c r="C87" s="1368"/>
      <c r="D87" s="1368"/>
      <c r="E87" s="1368"/>
      <c r="F87" s="1368"/>
      <c r="G87" s="666">
        <f t="shared" si="8"/>
        <v>0</v>
      </c>
      <c r="H87" s="1042"/>
      <c r="I87" s="1042"/>
      <c r="J87" s="1042"/>
      <c r="K87" s="1042"/>
      <c r="L87" s="1042"/>
      <c r="M87" s="1042"/>
      <c r="N87" s="1353"/>
    </row>
    <row r="88" spans="1:14">
      <c r="A88" s="1379">
        <v>9</v>
      </c>
      <c r="B88" s="1066" t="s">
        <v>275</v>
      </c>
      <c r="C88" s="1368" t="s">
        <v>2835</v>
      </c>
      <c r="D88" s="1368"/>
      <c r="E88" s="1368" t="s">
        <v>2835</v>
      </c>
      <c r="F88" s="1368" t="s">
        <v>2835</v>
      </c>
      <c r="G88" s="666">
        <f t="shared" si="8"/>
        <v>0</v>
      </c>
      <c r="H88" s="1042"/>
      <c r="I88" s="1042"/>
      <c r="J88" s="1042"/>
      <c r="K88" s="1042"/>
      <c r="L88" s="1042"/>
      <c r="M88" s="1042"/>
      <c r="N88" s="1353"/>
    </row>
    <row r="89" spans="1:14">
      <c r="A89" s="1379">
        <v>10</v>
      </c>
      <c r="B89" s="1066" t="s">
        <v>276</v>
      </c>
      <c r="C89" s="1368"/>
      <c r="D89" s="1368"/>
      <c r="E89" s="1368"/>
      <c r="F89" s="1368"/>
      <c r="G89" s="666">
        <f t="shared" si="8"/>
        <v>0</v>
      </c>
      <c r="H89" s="1042"/>
      <c r="I89" s="1042"/>
      <c r="J89" s="1042"/>
      <c r="K89" s="1042"/>
      <c r="L89" s="1042"/>
      <c r="M89" s="1042"/>
      <c r="N89" s="1353"/>
    </row>
    <row r="90" spans="1:14">
      <c r="A90" s="1379">
        <v>11</v>
      </c>
      <c r="B90" s="1066" t="s">
        <v>277</v>
      </c>
      <c r="C90" s="1368"/>
      <c r="D90" s="1368"/>
      <c r="E90" s="1368"/>
      <c r="F90" s="1368"/>
      <c r="G90" s="666">
        <f t="shared" si="8"/>
        <v>0</v>
      </c>
      <c r="H90" s="1042"/>
      <c r="I90" s="1042"/>
      <c r="J90" s="1042"/>
      <c r="K90" s="1042"/>
      <c r="L90" s="1042"/>
      <c r="M90" s="1042"/>
      <c r="N90" s="1353"/>
    </row>
    <row r="91" spans="1:14">
      <c r="A91" s="1379">
        <v>12</v>
      </c>
      <c r="B91" s="1066" t="s">
        <v>278</v>
      </c>
      <c r="C91" s="1368"/>
      <c r="D91" s="1368"/>
      <c r="E91" s="1368"/>
      <c r="F91" s="1368"/>
      <c r="G91" s="666">
        <v>0</v>
      </c>
      <c r="H91" s="1042"/>
      <c r="I91" s="1042"/>
      <c r="J91" s="1042"/>
      <c r="K91" s="1042"/>
      <c r="L91" s="1042"/>
      <c r="M91" s="1042"/>
      <c r="N91" s="1353"/>
    </row>
    <row r="92" spans="1:14">
      <c r="A92" s="1379">
        <v>13</v>
      </c>
      <c r="B92" s="1066" t="s">
        <v>279</v>
      </c>
      <c r="C92" s="1368"/>
      <c r="D92" s="1368"/>
      <c r="E92" s="1368"/>
      <c r="F92" s="1368">
        <f>E36-J36</f>
        <v>15</v>
      </c>
      <c r="G92" s="666">
        <v>0</v>
      </c>
      <c r="H92" s="1042"/>
      <c r="I92" s="1042"/>
      <c r="J92" s="1042"/>
      <c r="K92" s="1042"/>
      <c r="L92" s="1042"/>
      <c r="M92" s="1042"/>
      <c r="N92" s="1353"/>
    </row>
    <row r="93" spans="1:14">
      <c r="A93" s="1379">
        <v>14</v>
      </c>
      <c r="B93" s="1066" t="s">
        <v>1321</v>
      </c>
      <c r="C93" s="1368"/>
      <c r="D93" s="1368"/>
      <c r="E93" s="1368"/>
      <c r="F93" s="1368"/>
      <c r="G93" s="666">
        <f t="shared" si="8"/>
        <v>0</v>
      </c>
      <c r="H93" s="1042"/>
      <c r="I93" s="1042"/>
      <c r="J93" s="1042"/>
      <c r="K93" s="1042"/>
      <c r="L93" s="1042"/>
      <c r="M93" s="1042"/>
      <c r="N93" s="1353"/>
    </row>
    <row r="94" spans="1:14">
      <c r="A94" s="1379">
        <v>15</v>
      </c>
      <c r="B94" s="1066" t="s">
        <v>1322</v>
      </c>
      <c r="C94" s="1368" t="s">
        <v>2835</v>
      </c>
      <c r="D94" s="1368"/>
      <c r="E94" s="1368" t="s">
        <v>2835</v>
      </c>
      <c r="F94" s="1368"/>
      <c r="G94" s="666">
        <f t="shared" si="8"/>
        <v>0</v>
      </c>
      <c r="H94" s="1042"/>
      <c r="I94" s="1042"/>
      <c r="J94" s="1042"/>
      <c r="K94" s="1042"/>
      <c r="L94" s="1042"/>
      <c r="M94" s="1042"/>
      <c r="N94" s="1353"/>
    </row>
    <row r="95" spans="1:14">
      <c r="A95" s="1379">
        <v>16</v>
      </c>
      <c r="B95" s="1066" t="s">
        <v>1323</v>
      </c>
      <c r="C95" s="1368"/>
      <c r="D95" s="1368"/>
      <c r="E95" s="1368"/>
      <c r="F95" s="1368"/>
      <c r="G95" s="666">
        <f t="shared" si="8"/>
        <v>0</v>
      </c>
      <c r="H95" s="1042"/>
      <c r="I95" s="1042"/>
      <c r="J95" s="1042"/>
      <c r="K95" s="1042"/>
      <c r="L95" s="1042"/>
      <c r="M95" s="1042"/>
      <c r="N95" s="1353"/>
    </row>
    <row r="96" spans="1:14">
      <c r="A96" s="1379">
        <v>17</v>
      </c>
      <c r="B96" s="1066" t="s">
        <v>3049</v>
      </c>
      <c r="C96" s="1864">
        <v>-1</v>
      </c>
      <c r="D96" s="1368"/>
      <c r="E96" s="1368"/>
      <c r="F96" s="1368"/>
      <c r="G96" s="1866">
        <v>0</v>
      </c>
      <c r="H96" s="1042"/>
      <c r="I96" s="1042"/>
      <c r="J96" s="1042"/>
      <c r="K96" s="1042"/>
      <c r="L96" s="1042"/>
      <c r="M96" s="1042"/>
      <c r="N96" s="1353"/>
    </row>
    <row r="97" spans="1:14">
      <c r="A97" s="1379">
        <v>18</v>
      </c>
      <c r="B97" s="1066" t="s">
        <v>3050</v>
      </c>
      <c r="C97" s="1401">
        <f>SUM(C84:C96)</f>
        <v>-1</v>
      </c>
      <c r="D97" s="1401">
        <f>SUM(D84:D96)</f>
        <v>0</v>
      </c>
      <c r="E97" s="1401">
        <f>SUM(E84:E96)</f>
        <v>0</v>
      </c>
      <c r="F97" s="1401">
        <f>SUM(F84:F96)</f>
        <v>15</v>
      </c>
      <c r="G97" s="1620">
        <f>SUM(G84:G96)</f>
        <v>0</v>
      </c>
      <c r="H97" s="1042"/>
      <c r="I97" s="1042"/>
      <c r="J97" s="1042"/>
      <c r="K97" s="1042"/>
      <c r="L97" s="1042"/>
      <c r="M97" s="1042"/>
      <c r="N97" s="1353"/>
    </row>
    <row r="98" spans="1:14">
      <c r="A98" s="1379"/>
      <c r="B98" s="1066" t="s">
        <v>1324</v>
      </c>
      <c r="C98" s="1368"/>
      <c r="D98" s="1368"/>
      <c r="E98" s="1368"/>
      <c r="F98" s="1368"/>
      <c r="G98" s="666"/>
      <c r="H98" s="1042"/>
      <c r="I98" s="1042"/>
      <c r="J98" s="1042"/>
      <c r="K98" s="1042"/>
      <c r="L98" s="1042"/>
      <c r="M98" s="1042"/>
      <c r="N98" s="1353"/>
    </row>
    <row r="99" spans="1:14">
      <c r="A99" s="1379">
        <v>19</v>
      </c>
      <c r="B99" s="1066" t="s">
        <v>1325</v>
      </c>
      <c r="C99" s="1368"/>
      <c r="D99" s="1368"/>
      <c r="E99" s="1368"/>
      <c r="F99" s="1368"/>
      <c r="G99" s="666">
        <v>0</v>
      </c>
      <c r="H99" s="1042"/>
      <c r="I99" s="1042"/>
      <c r="J99" s="1042"/>
      <c r="K99" s="1042"/>
      <c r="L99" s="1042"/>
      <c r="M99" s="1042"/>
      <c r="N99" s="1353"/>
    </row>
    <row r="100" spans="1:14">
      <c r="A100" s="1379">
        <v>20</v>
      </c>
      <c r="B100" s="1066" t="s">
        <v>1326</v>
      </c>
      <c r="C100" s="1368"/>
      <c r="D100" s="1368"/>
      <c r="E100" s="1368"/>
      <c r="F100" s="1368"/>
      <c r="G100" s="666">
        <v>0</v>
      </c>
      <c r="H100" s="1042"/>
      <c r="I100" s="1042"/>
      <c r="J100" s="1042"/>
      <c r="K100" s="1042"/>
      <c r="L100" s="1042"/>
      <c r="M100" s="1042"/>
      <c r="N100" s="1353"/>
    </row>
    <row r="101" spans="1:14">
      <c r="A101" s="1379">
        <v>21</v>
      </c>
      <c r="B101" s="1066" t="s">
        <v>1327</v>
      </c>
      <c r="C101" s="1368"/>
      <c r="D101" s="1368"/>
      <c r="E101" s="1368"/>
      <c r="F101" s="1368"/>
      <c r="G101" s="666">
        <v>0</v>
      </c>
      <c r="H101" s="1042"/>
      <c r="I101" s="1042"/>
      <c r="J101" s="1042"/>
      <c r="K101" s="1042"/>
      <c r="L101" s="1042"/>
      <c r="M101" s="1042"/>
      <c r="N101" s="1353"/>
    </row>
    <row r="102" spans="1:14">
      <c r="A102" s="1379">
        <v>22</v>
      </c>
      <c r="B102" s="1066" t="s">
        <v>1328</v>
      </c>
      <c r="C102" s="1368"/>
      <c r="D102" s="1368"/>
      <c r="E102" s="1368"/>
      <c r="F102" s="1368"/>
      <c r="G102" s="666">
        <f>E46-J46</f>
        <v>0</v>
      </c>
      <c r="H102" s="1042"/>
      <c r="I102" s="1042"/>
      <c r="J102" s="1042"/>
      <c r="K102" s="1042"/>
      <c r="L102" s="1042"/>
      <c r="M102" s="1042"/>
      <c r="N102" s="1353"/>
    </row>
    <row r="103" spans="1:14">
      <c r="A103" s="1379">
        <v>23</v>
      </c>
      <c r="B103" s="1066" t="s">
        <v>1329</v>
      </c>
      <c r="C103" s="1368"/>
      <c r="D103" s="1368"/>
      <c r="E103" s="1368"/>
      <c r="F103" s="1368"/>
      <c r="G103" s="666">
        <f>E47-J47</f>
        <v>0</v>
      </c>
      <c r="H103" s="1042"/>
      <c r="I103" s="1042"/>
      <c r="J103" s="1042"/>
      <c r="K103" s="1042"/>
      <c r="L103" s="1042"/>
      <c r="M103" s="1042"/>
      <c r="N103" s="1353"/>
    </row>
    <row r="104" spans="1:14">
      <c r="A104" s="1379">
        <v>24</v>
      </c>
      <c r="B104" s="1066" t="s">
        <v>1322</v>
      </c>
      <c r="C104" s="1368"/>
      <c r="D104" s="1368"/>
      <c r="E104" s="1368"/>
      <c r="F104" s="1368"/>
      <c r="G104" s="666">
        <f>E48-J48</f>
        <v>0</v>
      </c>
      <c r="H104" s="1042"/>
      <c r="I104" s="1042"/>
      <c r="J104" s="1042"/>
      <c r="K104" s="1042"/>
      <c r="L104" s="1042"/>
      <c r="M104" s="1042"/>
      <c r="N104" s="1353"/>
    </row>
    <row r="105" spans="1:14">
      <c r="A105" s="1379">
        <v>25</v>
      </c>
      <c r="B105" s="1066" t="s">
        <v>3049</v>
      </c>
      <c r="C105" s="1368"/>
      <c r="D105" s="1368"/>
      <c r="E105" s="1368"/>
      <c r="F105" s="1368"/>
      <c r="G105" s="666">
        <f>-G99-G100</f>
        <v>0</v>
      </c>
      <c r="H105" s="1042"/>
      <c r="I105" s="1042"/>
      <c r="J105" s="1042"/>
      <c r="K105" s="1042"/>
      <c r="L105" s="1042"/>
      <c r="M105" s="1042"/>
      <c r="N105" s="1353"/>
    </row>
    <row r="106" spans="1:14">
      <c r="A106" s="1379">
        <v>26</v>
      </c>
      <c r="B106" s="1066" t="s">
        <v>3050</v>
      </c>
      <c r="C106" s="1401">
        <f>SUM(C99:C105)</f>
        <v>0</v>
      </c>
      <c r="D106" s="1401">
        <f>SUM(D99:D105)</f>
        <v>0</v>
      </c>
      <c r="E106" s="1401">
        <f>SUM(E99:E105)</f>
        <v>0</v>
      </c>
      <c r="F106" s="1401">
        <f>SUM(F99:F105)</f>
        <v>0</v>
      </c>
      <c r="G106" s="1620">
        <f>SUM(G99:G105)</f>
        <v>0</v>
      </c>
      <c r="H106" s="1042"/>
      <c r="I106" s="1042"/>
      <c r="J106" s="1042"/>
      <c r="K106" s="1042"/>
      <c r="L106" s="1042"/>
      <c r="M106" s="1042"/>
      <c r="N106" s="1353"/>
    </row>
    <row r="107" spans="1:14">
      <c r="A107" s="1379"/>
      <c r="B107" s="1066" t="s">
        <v>1330</v>
      </c>
      <c r="C107" s="1368"/>
      <c r="D107" s="1368"/>
      <c r="E107" s="1368"/>
      <c r="F107" s="1368"/>
      <c r="G107" s="666"/>
      <c r="H107" s="1042"/>
      <c r="I107" s="1042"/>
      <c r="J107" s="1042"/>
      <c r="K107" s="1042"/>
      <c r="L107" s="1042"/>
      <c r="M107" s="1042"/>
      <c r="N107" s="1353"/>
    </row>
    <row r="108" spans="1:14">
      <c r="A108" s="1379">
        <v>27</v>
      </c>
      <c r="B108" s="1066" t="s">
        <v>4016</v>
      </c>
      <c r="C108" s="1368"/>
      <c r="D108" s="1368"/>
      <c r="E108" s="1368"/>
      <c r="F108" s="1368"/>
      <c r="G108" s="666">
        <f>+E53-J53</f>
        <v>0</v>
      </c>
      <c r="H108" s="1042"/>
      <c r="I108" s="1042"/>
      <c r="J108" s="1042"/>
      <c r="K108" s="1042"/>
      <c r="L108" s="1042"/>
      <c r="M108" s="1042"/>
      <c r="N108" s="1353"/>
    </row>
    <row r="109" spans="1:14">
      <c r="A109" s="1379">
        <v>28</v>
      </c>
      <c r="B109" s="1066"/>
      <c r="C109" s="1368"/>
      <c r="D109" s="1368"/>
      <c r="E109" s="1368"/>
      <c r="F109" s="1368"/>
      <c r="G109" s="666"/>
      <c r="H109" s="1042"/>
      <c r="I109" s="1042"/>
      <c r="J109" s="1042"/>
      <c r="K109" s="1042"/>
      <c r="L109" s="1042"/>
      <c r="M109" s="1042"/>
      <c r="N109" s="1353"/>
    </row>
    <row r="110" spans="1:14">
      <c r="A110" s="1379">
        <v>29</v>
      </c>
      <c r="B110" s="1281"/>
      <c r="C110" s="1277"/>
      <c r="D110" s="1277"/>
      <c r="E110" s="1277"/>
      <c r="F110" s="1277"/>
      <c r="G110" s="667"/>
      <c r="H110" s="1253"/>
      <c r="I110" s="1253"/>
      <c r="J110" s="1253"/>
      <c r="K110" s="1253"/>
      <c r="L110" s="1253"/>
      <c r="M110" s="1253"/>
      <c r="N110" s="1353"/>
    </row>
    <row r="111" spans="1:14">
      <c r="A111" s="1379">
        <v>30</v>
      </c>
      <c r="B111" s="1066"/>
      <c r="C111" s="1368"/>
      <c r="D111" s="1368"/>
      <c r="E111" s="1368"/>
      <c r="F111" s="1368"/>
      <c r="G111" s="666"/>
      <c r="H111" s="1042"/>
      <c r="I111" s="1042"/>
      <c r="J111" s="1042"/>
      <c r="K111" s="1042"/>
      <c r="L111" s="1042"/>
      <c r="M111" s="1042"/>
      <c r="N111" s="1353"/>
    </row>
    <row r="112" spans="1:14">
      <c r="A112" s="1379">
        <v>31</v>
      </c>
      <c r="B112" s="1394"/>
      <c r="C112" s="1368"/>
      <c r="D112" s="1368"/>
      <c r="E112" s="1368"/>
      <c r="F112" s="1368"/>
      <c r="G112" s="666"/>
      <c r="H112" s="1042"/>
      <c r="I112" s="1042"/>
      <c r="J112" s="1042"/>
      <c r="K112" s="1042"/>
      <c r="L112" s="1042"/>
      <c r="M112" s="1042"/>
      <c r="N112" s="1353"/>
    </row>
    <row r="113" spans="1:14">
      <c r="A113" s="1379">
        <v>32</v>
      </c>
      <c r="B113" s="1066"/>
      <c r="C113" s="1368"/>
      <c r="D113" s="1368"/>
      <c r="E113" s="1368"/>
      <c r="F113" s="1368"/>
      <c r="G113" s="666"/>
      <c r="H113" s="1056"/>
      <c r="I113" s="1056"/>
      <c r="J113" s="1056"/>
      <c r="K113" s="1056"/>
      <c r="L113" s="1056"/>
      <c r="M113" s="1056"/>
      <c r="N113" s="1353"/>
    </row>
    <row r="114" spans="1:14">
      <c r="A114" s="1379">
        <v>33</v>
      </c>
      <c r="B114" s="1066"/>
      <c r="C114" s="1368"/>
      <c r="D114" s="1368"/>
      <c r="E114" s="1368"/>
      <c r="F114" s="1368"/>
      <c r="G114" s="666"/>
      <c r="H114" s="1042"/>
      <c r="I114" s="1042"/>
      <c r="J114" s="1042"/>
      <c r="K114" s="1042"/>
      <c r="L114" s="1042"/>
      <c r="M114" s="1042"/>
      <c r="N114" s="1353"/>
    </row>
    <row r="115" spans="1:14">
      <c r="A115" s="1379">
        <v>34</v>
      </c>
      <c r="B115" s="1066"/>
      <c r="C115" s="1368"/>
      <c r="D115" s="1368"/>
      <c r="E115" s="1368"/>
      <c r="F115" s="1368"/>
      <c r="G115" s="666"/>
      <c r="H115" s="1056"/>
      <c r="I115" s="1056"/>
      <c r="J115" s="1056"/>
      <c r="K115" s="1056"/>
      <c r="L115" s="1056"/>
      <c r="M115" s="1056"/>
      <c r="N115" s="1353"/>
    </row>
    <row r="116" spans="1:14">
      <c r="A116" s="1379">
        <v>35</v>
      </c>
      <c r="B116" s="1066"/>
      <c r="C116" s="1368"/>
      <c r="D116" s="1368"/>
      <c r="E116" s="1368"/>
      <c r="F116" s="1368"/>
      <c r="G116" s="666"/>
      <c r="H116" s="1056"/>
      <c r="I116" s="1056"/>
      <c r="J116" s="1056"/>
      <c r="K116" s="1056"/>
      <c r="L116" s="1056"/>
      <c r="M116" s="1056"/>
      <c r="N116" s="1353"/>
    </row>
    <row r="117" spans="1:14">
      <c r="A117" s="1379">
        <v>36</v>
      </c>
      <c r="B117" s="1066"/>
      <c r="C117" s="1368"/>
      <c r="D117" s="1368"/>
      <c r="E117" s="1368"/>
      <c r="F117" s="1368"/>
      <c r="G117" s="1825"/>
      <c r="H117" s="1042"/>
      <c r="I117" s="1042"/>
      <c r="J117" s="1042"/>
      <c r="K117" s="1042"/>
      <c r="L117" s="1042"/>
      <c r="M117" s="1042"/>
      <c r="N117" s="1353"/>
    </row>
    <row r="118" spans="1:14">
      <c r="A118" s="1379">
        <v>37</v>
      </c>
      <c r="B118" s="1066"/>
      <c r="C118" s="1368"/>
      <c r="D118" s="1368"/>
      <c r="E118" s="1368"/>
      <c r="F118" s="1368"/>
      <c r="G118" s="1825"/>
      <c r="H118" s="1042"/>
      <c r="I118" s="1042"/>
      <c r="J118" s="1042"/>
      <c r="K118" s="1042"/>
      <c r="L118" s="1042"/>
      <c r="M118" s="1042"/>
      <c r="N118" s="1353"/>
    </row>
    <row r="119" spans="1:14">
      <c r="A119" s="1379">
        <v>38</v>
      </c>
      <c r="B119" s="1066"/>
      <c r="C119" s="1368"/>
      <c r="D119" s="1368"/>
      <c r="E119" s="1368"/>
      <c r="F119" s="1368"/>
      <c r="G119" s="1825"/>
      <c r="H119" s="1042"/>
      <c r="I119" s="1042"/>
      <c r="J119" s="1042"/>
      <c r="K119" s="1042"/>
      <c r="L119" s="1042"/>
      <c r="M119" s="1042"/>
      <c r="N119" s="1353"/>
    </row>
    <row r="120" spans="1:14">
      <c r="A120" s="1379">
        <v>39</v>
      </c>
      <c r="B120" s="1066"/>
      <c r="C120" s="1368"/>
      <c r="D120" s="1368"/>
      <c r="E120" s="1368"/>
      <c r="F120" s="1368"/>
      <c r="G120" s="1825"/>
      <c r="H120" s="1042"/>
      <c r="I120" s="1042"/>
      <c r="J120" s="1042"/>
      <c r="K120" s="1042"/>
      <c r="L120" s="1042"/>
      <c r="M120" s="1042"/>
      <c r="N120" s="1353"/>
    </row>
    <row r="121" spans="1:14" ht="15.75" thickBot="1">
      <c r="A121" s="1826">
        <v>40</v>
      </c>
      <c r="B121" s="1621" t="s">
        <v>199</v>
      </c>
      <c r="C121" s="1371">
        <f>C82+C97+C106+SUM(C107:C120)</f>
        <v>-6</v>
      </c>
      <c r="D121" s="1371">
        <f>D82+D97+D106+SUM(D107:D120)</f>
        <v>0</v>
      </c>
      <c r="E121" s="1371">
        <f>E82+E97+E106+SUM(E107:E120)</f>
        <v>0</v>
      </c>
      <c r="F121" s="1371">
        <f>F82+F97+F106+SUM(F107:F120)</f>
        <v>935</v>
      </c>
      <c r="G121" s="1235">
        <f>G82+G97+G106+SUM(G107:G120)</f>
        <v>0</v>
      </c>
      <c r="H121" s="1433"/>
      <c r="I121" s="1433"/>
      <c r="J121" s="1433"/>
      <c r="K121" s="1433"/>
      <c r="L121" s="1433"/>
      <c r="M121" s="1433"/>
      <c r="N121" s="1353"/>
    </row>
    <row r="122" spans="1:14">
      <c r="A122" s="1068" t="s">
        <v>254</v>
      </c>
    </row>
    <row r="123" spans="1:14" ht="18">
      <c r="A123" s="1049" t="s">
        <v>255</v>
      </c>
      <c r="B123" s="1249"/>
      <c r="C123" s="1829"/>
      <c r="D123" s="1249"/>
      <c r="E123" s="1049"/>
      <c r="F123" s="1049"/>
      <c r="G123" s="1049"/>
      <c r="H123" s="1253"/>
      <c r="I123" s="1830"/>
      <c r="J123" s="1253"/>
      <c r="K123" s="1253"/>
      <c r="L123" s="1049"/>
      <c r="M123" s="1049"/>
      <c r="N123" s="1049"/>
    </row>
    <row r="132" spans="1:3">
      <c r="A132" s="1056"/>
      <c r="B132" s="1056"/>
      <c r="C132" s="1056"/>
    </row>
    <row r="133" spans="1:3">
      <c r="A133" s="1253"/>
      <c r="B133" s="1056"/>
    </row>
    <row r="134" spans="1:3">
      <c r="A134" s="1253"/>
      <c r="B134" s="1056"/>
    </row>
    <row r="135" spans="1:3">
      <c r="A135" s="1253"/>
      <c r="B135" s="1056"/>
    </row>
    <row r="136" spans="1:3">
      <c r="A136" s="1253"/>
      <c r="B136" s="1056"/>
    </row>
    <row r="137" spans="1:3">
      <c r="A137" s="1253"/>
      <c r="B137" s="1056"/>
    </row>
    <row r="138" spans="1:3">
      <c r="A138" s="1253"/>
      <c r="B138" s="1056"/>
    </row>
    <row r="139" spans="1:3">
      <c r="A139" s="1253"/>
      <c r="B139" s="1056"/>
    </row>
    <row r="140" spans="1:3">
      <c r="A140" s="1253"/>
      <c r="B140" s="1056"/>
    </row>
    <row r="141" spans="1:3">
      <c r="A141" s="1253"/>
      <c r="B141" s="1056"/>
    </row>
    <row r="142" spans="1:3">
      <c r="A142" s="1253"/>
      <c r="B142" s="1056"/>
    </row>
    <row r="143" spans="1:3">
      <c r="A143" s="1253"/>
      <c r="B143" s="1056"/>
    </row>
    <row r="144" spans="1:3">
      <c r="A144" s="1253"/>
      <c r="B144" s="1056"/>
    </row>
  </sheetData>
  <customSheetViews>
    <customSheetView guid="{60A1409A-66AA-463E-93B8-ECD35AF44482}" scale="75" colorId="22" fitToPage="1">
      <selection activeCell="G78" sqref="G78"/>
      <rowBreaks count="1" manualBreakCount="1">
        <brk id="67" max="16383" man="1"/>
      </rowBreaks>
      <colBreaks count="1" manualBreakCount="1">
        <brk id="7" max="1048575" man="1"/>
      </colBreaks>
      <pageMargins left="1.03" right="0.4" top="0.3" bottom="0.3" header="0.5" footer="0.5"/>
      <pageSetup scale="63" pageOrder="overThenDown" orientation="portrait" r:id="rId1"/>
      <headerFooter alignWithMargins="0"/>
    </customSheetView>
    <customSheetView guid="{DF531E20-5321-459E-ADC3-AB7A1AE91EEB}" scale="75" colorId="22" showPageBreaks="1" fitToPage="1" printArea="1">
      <selection activeCell="G78" sqref="G78"/>
      <rowBreaks count="1" manualBreakCount="1">
        <brk id="67" max="16383" man="1"/>
      </rowBreaks>
      <colBreaks count="1" manualBreakCount="1">
        <brk id="7" max="1048575" man="1"/>
      </colBreaks>
      <pageMargins left="1.03" right="0.4" top="0.3" bottom="0.3" header="0.5" footer="0.5"/>
      <pageSetup scale="63" pageOrder="overThenDown" orientation="portrait" r:id="rId2"/>
      <headerFooter alignWithMargins="0"/>
    </customSheetView>
    <customSheetView guid="{D9BAA3C6-1D9B-487C-B947-51E67F089DA8}" scale="75" colorId="22" topLeftCell="A27">
      <selection activeCell="A27" sqref="A27"/>
      <rowBreaks count="1" manualBreakCount="1">
        <brk id="67" max="16383" man="1"/>
      </rowBreaks>
      <colBreaks count="1" manualBreakCount="1">
        <brk id="7" max="1048575" man="1"/>
      </colBreaks>
      <pageMargins left="0.38" right="0.4" top="0.3" bottom="0.3" header="0.5" footer="0.5"/>
      <pageSetup scale="66" pageOrder="overThenDown" orientation="portrait" r:id="rId3"/>
      <headerFooter alignWithMargins="0"/>
    </customSheetView>
    <customSheetView guid="{FE043F0F-666D-484B-8A7C-7EC2529158CA}" scale="75" colorId="22" showPageBreaks="1" printArea="1" topLeftCell="A27">
      <selection activeCell="A27" sqref="A27"/>
      <rowBreaks count="1" manualBreakCount="1">
        <brk id="67" max="16383" man="1"/>
      </rowBreaks>
      <colBreaks count="1" manualBreakCount="1">
        <brk id="7" max="1048575" man="1"/>
      </colBreaks>
      <pageMargins left="0.38" right="0.4" top="0.3" bottom="0.3" header="0.5" footer="0.5"/>
      <pageSetup scale="66" pageOrder="overThenDown" orientation="portrait" r:id="rId4"/>
      <headerFooter alignWithMargins="0"/>
    </customSheetView>
  </customSheetViews>
  <phoneticPr fontId="0" type="noConversion"/>
  <pageMargins left="0.38" right="0.4" top="0.3" bottom="0.3" header="0.5" footer="0.5"/>
  <pageSetup scale="66" pageOrder="overThenDown" orientation="portrait" r:id="rId5"/>
  <headerFooter alignWithMargins="0"/>
  <rowBreaks count="1" manualBreakCount="1">
    <brk id="67" max="16383" man="1"/>
  </rowBreaks>
  <colBreaks count="1" manualBreakCount="1">
    <brk id="7" max="1048575" man="1"/>
  </colBreaks>
  <customProperties>
    <customPr name="_pios_id" r:id="rId6"/>
  </customProperties>
</worksheet>
</file>

<file path=xl/worksheets/sheet4.xml><?xml version="1.0" encoding="utf-8"?>
<worksheet xmlns="http://schemas.openxmlformats.org/spreadsheetml/2006/main" xmlns:r="http://schemas.openxmlformats.org/officeDocument/2006/relationships">
  <sheetPr transitionEvaluation="1" codeName="Sheet3">
    <pageSetUpPr fitToPage="1"/>
  </sheetPr>
  <dimension ref="A1:J43"/>
  <sheetViews>
    <sheetView tabSelected="1" defaultGridColor="0" colorId="22" zoomScale="70" zoomScaleNormal="70" zoomScaleSheetLayoutView="75" workbookViewId="0">
      <selection activeCell="B40" sqref="B40:I40"/>
    </sheetView>
  </sheetViews>
  <sheetFormatPr defaultColWidth="9.77734375" defaultRowHeight="15"/>
  <cols>
    <col min="1" max="1" width="2.77734375" customWidth="1"/>
    <col min="2" max="2" width="12.77734375" customWidth="1"/>
    <col min="3" max="3" width="8.77734375" customWidth="1"/>
    <col min="4" max="4" width="7.77734375" customWidth="1"/>
    <col min="5" max="6" width="12.77734375" customWidth="1"/>
    <col min="7" max="7" width="7.77734375" customWidth="1"/>
    <col min="8" max="8" width="8.77734375" customWidth="1"/>
    <col min="9" max="9" width="12.77734375" customWidth="1"/>
    <col min="10" max="10" width="9.21875" customWidth="1"/>
  </cols>
  <sheetData>
    <row r="1" spans="1:10" ht="15.75" thickBot="1"/>
    <row r="2" spans="1:10" ht="19.899999999999999" customHeight="1">
      <c r="A2" s="2431"/>
      <c r="B2" s="2432"/>
      <c r="C2" s="2432"/>
      <c r="D2" s="2432"/>
      <c r="E2" s="2432"/>
      <c r="F2" s="2432"/>
      <c r="G2" s="2433"/>
      <c r="H2" s="2434"/>
      <c r="I2" s="2432"/>
      <c r="J2" s="2435"/>
    </row>
    <row r="3" spans="1:10" ht="19.899999999999999" customHeight="1">
      <c r="A3" s="2436"/>
      <c r="B3" s="2437"/>
      <c r="C3" s="2437"/>
      <c r="D3" s="2437"/>
      <c r="E3" s="2437"/>
      <c r="F3" s="2437"/>
      <c r="G3" s="2437"/>
      <c r="H3" s="2437"/>
      <c r="I3" s="2437"/>
      <c r="J3" s="2438"/>
    </row>
    <row r="4" spans="1:10" ht="19.899999999999999" customHeight="1">
      <c r="A4" s="2436"/>
      <c r="B4" s="2437"/>
      <c r="C4" s="2437"/>
      <c r="D4" s="2437"/>
      <c r="E4" s="2437"/>
      <c r="F4" s="2437"/>
      <c r="G4" s="2437"/>
      <c r="H4" s="2437"/>
      <c r="I4" s="2437"/>
      <c r="J4" s="2438"/>
    </row>
    <row r="5" spans="1:10" ht="30" customHeight="1">
      <c r="A5" s="2439" t="s">
        <v>2851</v>
      </c>
      <c r="B5" s="2440"/>
      <c r="C5" s="2440"/>
      <c r="D5" s="2440"/>
      <c r="E5" s="2440"/>
      <c r="F5" s="2440"/>
      <c r="G5" s="2440"/>
      <c r="H5" s="2440"/>
      <c r="I5" s="2440"/>
      <c r="J5" s="2441"/>
    </row>
    <row r="6" spans="1:10" ht="30" customHeight="1">
      <c r="A6" s="2442" t="s">
        <v>2852</v>
      </c>
      <c r="B6" s="2440"/>
      <c r="C6" s="2440"/>
      <c r="D6" s="2440"/>
      <c r="E6" s="2440"/>
      <c r="F6" s="2440"/>
      <c r="G6" s="2440"/>
      <c r="H6" s="2440"/>
      <c r="I6" s="2440"/>
      <c r="J6" s="2441"/>
    </row>
    <row r="7" spans="1:10" ht="16.899999999999999" customHeight="1">
      <c r="A7" s="2436"/>
      <c r="B7" s="2437"/>
      <c r="C7" s="2437"/>
      <c r="D7" s="2437"/>
      <c r="E7" s="2437"/>
      <c r="F7" s="2437"/>
      <c r="G7" s="2437"/>
      <c r="H7" s="2437"/>
      <c r="I7" s="2437"/>
      <c r="J7" s="2438"/>
    </row>
    <row r="8" spans="1:10" ht="30" customHeight="1">
      <c r="A8" s="2443" t="s">
        <v>427</v>
      </c>
      <c r="B8" s="2444"/>
      <c r="C8" s="2444"/>
      <c r="D8" s="2444"/>
      <c r="E8" s="2444"/>
      <c r="F8" s="2444"/>
      <c r="G8" s="2444"/>
      <c r="H8" s="2444"/>
      <c r="I8" s="2444"/>
      <c r="J8" s="2445"/>
    </row>
    <row r="9" spans="1:10" ht="16.899999999999999" customHeight="1">
      <c r="A9" s="2436"/>
      <c r="B9" s="2437"/>
      <c r="C9" s="2437"/>
      <c r="D9" s="2437"/>
      <c r="E9" s="2437"/>
      <c r="F9" s="2437"/>
      <c r="G9" s="2437"/>
      <c r="H9" s="2437"/>
      <c r="I9" s="2437"/>
      <c r="J9" s="2438"/>
    </row>
    <row r="10" spans="1:10" ht="16.899999999999999" customHeight="1">
      <c r="A10" s="2436"/>
      <c r="B10" s="2437"/>
      <c r="C10" s="2437"/>
      <c r="D10" s="2437"/>
      <c r="E10" s="2437"/>
      <c r="F10" s="2437"/>
      <c r="G10" s="2437"/>
      <c r="H10" s="2437"/>
      <c r="I10" s="2437"/>
      <c r="J10" s="2438"/>
    </row>
    <row r="11" spans="1:10" ht="16.899999999999999" customHeight="1">
      <c r="A11" s="2446" t="s">
        <v>2853</v>
      </c>
      <c r="B11" s="2440"/>
      <c r="C11" s="2440"/>
      <c r="D11" s="2440"/>
      <c r="E11" s="2440"/>
      <c r="F11" s="2440"/>
      <c r="G11" s="2440"/>
      <c r="H11" s="2440"/>
      <c r="I11" s="2440"/>
      <c r="J11" s="2441"/>
    </row>
    <row r="12" spans="1:10" ht="16.899999999999999" customHeight="1">
      <c r="A12" s="2436"/>
      <c r="B12" s="2437"/>
      <c r="C12" s="2437"/>
      <c r="D12" s="2437"/>
      <c r="E12" s="2437"/>
      <c r="F12" s="2437"/>
      <c r="G12" s="2437"/>
      <c r="H12" s="2437"/>
      <c r="I12" s="2437"/>
      <c r="J12" s="2438"/>
    </row>
    <row r="13" spans="1:10" ht="22.5" customHeight="1" thickBot="1">
      <c r="A13" s="2436"/>
      <c r="B13" s="2467" t="str">
        <f>'Data sheet'!D27</f>
        <v>New York American Water Company, Inc.  (f/k/a Aqua New York of Sea Cliff)</v>
      </c>
      <c r="C13" s="2440"/>
      <c r="D13" s="2440"/>
      <c r="E13" s="2440"/>
      <c r="F13" s="2440"/>
      <c r="G13" s="2440"/>
      <c r="H13" s="2440"/>
      <c r="I13" s="2440"/>
      <c r="J13" s="2438"/>
    </row>
    <row r="14" spans="1:10" ht="15.75">
      <c r="A14" s="2447"/>
      <c r="B14" s="2448" t="s">
        <v>2934</v>
      </c>
      <c r="C14" s="2449"/>
      <c r="D14" s="2449"/>
      <c r="E14" s="2449"/>
      <c r="F14" s="2449"/>
      <c r="G14" s="2449"/>
      <c r="H14" s="2449"/>
      <c r="I14" s="2449"/>
      <c r="J14" s="2438"/>
    </row>
    <row r="15" spans="1:10">
      <c r="A15" s="2450"/>
      <c r="B15" s="2451"/>
      <c r="C15" s="2451"/>
      <c r="D15" s="2451"/>
      <c r="E15" s="2451"/>
      <c r="F15" s="2451"/>
      <c r="G15" s="2451"/>
      <c r="H15" s="2451"/>
      <c r="I15" s="2451"/>
      <c r="J15" s="2452"/>
    </row>
    <row r="16" spans="1:10" ht="19.899999999999999" customHeight="1">
      <c r="A16" s="2436"/>
      <c r="B16" s="2437"/>
      <c r="C16" s="2437"/>
      <c r="D16" s="2437"/>
      <c r="E16" s="2437"/>
      <c r="F16" s="2437"/>
      <c r="G16" s="2437"/>
      <c r="H16" s="2437"/>
      <c r="I16" s="2437"/>
      <c r="J16" s="2438"/>
    </row>
    <row r="17" spans="1:10" ht="19.899999999999999" customHeight="1" thickBot="1">
      <c r="A17" s="2436"/>
      <c r="B17" s="2453" t="str">
        <f>'Data sheet'!D29</f>
        <v>60 Brooklyn Avenue</v>
      </c>
      <c r="C17" s="2454"/>
      <c r="D17" s="2454"/>
      <c r="E17" s="2454"/>
      <c r="F17" s="2454"/>
      <c r="G17" s="2454"/>
      <c r="H17" s="2454"/>
      <c r="I17" s="2454"/>
      <c r="J17" s="2438"/>
    </row>
    <row r="18" spans="1:10" ht="19.899999999999999" customHeight="1">
      <c r="A18" s="2436"/>
      <c r="B18" s="2437"/>
      <c r="C18" s="2437"/>
      <c r="D18" s="2437"/>
      <c r="E18" s="2437"/>
      <c r="F18" s="2437"/>
      <c r="G18" s="2437"/>
      <c r="H18" s="2437"/>
      <c r="I18" s="2437"/>
      <c r="J18" s="2438"/>
    </row>
    <row r="19" spans="1:10" ht="21.95" customHeight="1" thickBot="1">
      <c r="A19" s="2436"/>
      <c r="B19" s="2453" t="str">
        <f>'Data sheet'!D31</f>
        <v>Merrick, NY 11566</v>
      </c>
      <c r="C19" s="2454"/>
      <c r="D19" s="2454"/>
      <c r="E19" s="2454"/>
      <c r="F19" s="2454"/>
      <c r="G19" s="2454"/>
      <c r="H19" s="2454"/>
      <c r="I19" s="2454"/>
      <c r="J19" s="2438"/>
    </row>
    <row r="20" spans="1:10">
      <c r="A20" s="2455"/>
      <c r="B20" s="2456" t="s">
        <v>784</v>
      </c>
      <c r="C20" s="2440"/>
      <c r="D20" s="2440"/>
      <c r="E20" s="2440"/>
      <c r="F20" s="2440"/>
      <c r="G20" s="2440"/>
      <c r="H20" s="2440"/>
      <c r="I20" s="2440"/>
      <c r="J20" s="2438"/>
    </row>
    <row r="21" spans="1:10">
      <c r="A21" s="2436"/>
      <c r="B21" s="2457"/>
      <c r="C21" s="2437"/>
      <c r="D21" s="2437"/>
      <c r="E21" s="2437"/>
      <c r="F21" s="2437"/>
      <c r="G21" s="2437"/>
      <c r="H21" s="2437"/>
      <c r="I21" s="2437"/>
      <c r="J21" s="2438"/>
    </row>
    <row r="22" spans="1:10">
      <c r="A22" s="2436"/>
      <c r="B22" s="2437"/>
      <c r="C22" s="2437"/>
      <c r="D22" s="2437"/>
      <c r="E22" s="2437"/>
      <c r="F22" s="2437"/>
      <c r="G22" s="2437"/>
      <c r="H22" s="2437"/>
      <c r="I22" s="2437"/>
      <c r="J22" s="2438"/>
    </row>
    <row r="23" spans="1:10" ht="18" customHeight="1">
      <c r="A23" s="2436"/>
      <c r="B23" s="2458" t="s">
        <v>785</v>
      </c>
      <c r="C23" s="2440"/>
      <c r="D23" s="2440"/>
      <c r="E23" s="2440"/>
      <c r="F23" s="2440"/>
      <c r="G23" s="2440"/>
      <c r="H23" s="2440"/>
      <c r="I23" s="2440"/>
      <c r="J23" s="2438"/>
    </row>
    <row r="24" spans="1:10">
      <c r="A24" s="2436"/>
      <c r="B24" s="2437"/>
      <c r="C24" s="2437"/>
      <c r="D24" s="2437"/>
      <c r="E24" s="2437"/>
      <c r="F24" s="2437"/>
      <c r="G24" s="2437"/>
      <c r="H24" s="2437"/>
      <c r="I24" s="2437"/>
      <c r="J24" s="2438"/>
    </row>
    <row r="25" spans="1:10" ht="27.95" customHeight="1">
      <c r="A25" s="2459"/>
      <c r="B25" s="2460" t="str">
        <f>'Data sheet'!A47</f>
        <v>Year Ended  December 31, 2013</v>
      </c>
      <c r="C25" s="2440"/>
      <c r="D25" s="2440"/>
      <c r="E25" s="2440"/>
      <c r="F25" s="2440"/>
      <c r="G25" s="2440"/>
      <c r="H25" s="2440"/>
      <c r="I25" s="2440"/>
      <c r="J25" s="2438"/>
    </row>
    <row r="26" spans="1:10" ht="18" customHeight="1">
      <c r="A26" s="2436"/>
      <c r="B26" s="2437"/>
      <c r="C26" s="2437"/>
      <c r="D26" s="2437"/>
      <c r="E26" s="2437"/>
      <c r="F26" s="2437"/>
      <c r="G26" s="2437"/>
      <c r="H26" s="2437"/>
      <c r="I26" s="2437"/>
      <c r="J26" s="2438"/>
    </row>
    <row r="27" spans="1:10" ht="19.899999999999999" customHeight="1">
      <c r="A27" s="2436"/>
      <c r="B27" s="2461" t="s">
        <v>107</v>
      </c>
      <c r="C27" s="2440"/>
      <c r="D27" s="2440"/>
      <c r="E27" s="2440"/>
      <c r="F27" s="2440"/>
      <c r="G27" s="2440"/>
      <c r="H27" s="2440"/>
      <c r="I27" s="2440"/>
      <c r="J27" s="2438"/>
    </row>
    <row r="28" spans="1:10">
      <c r="A28" s="2436"/>
      <c r="B28" s="2437"/>
      <c r="C28" s="2437"/>
      <c r="D28" s="2437"/>
      <c r="E28" s="2437"/>
      <c r="F28" s="2437"/>
      <c r="G28" s="2437"/>
      <c r="H28" s="2437"/>
      <c r="I28" s="2437"/>
      <c r="J28" s="2438"/>
    </row>
    <row r="29" spans="1:10">
      <c r="A29" s="2436"/>
      <c r="B29" s="2437"/>
      <c r="C29" s="2437"/>
      <c r="D29" s="2437"/>
      <c r="E29" s="2437"/>
      <c r="F29" s="2437"/>
      <c r="G29" s="2437"/>
      <c r="H29" s="2437"/>
      <c r="I29" s="2437"/>
      <c r="J29" s="2438"/>
    </row>
    <row r="30" spans="1:10" ht="19.899999999999999" customHeight="1">
      <c r="A30" s="2436"/>
      <c r="B30" s="2461" t="s">
        <v>425</v>
      </c>
      <c r="C30" s="2440"/>
      <c r="D30" s="2440"/>
      <c r="E30" s="2440"/>
      <c r="F30" s="2440"/>
      <c r="G30" s="2440"/>
      <c r="H30" s="2440"/>
      <c r="I30" s="2440"/>
      <c r="J30" s="2438"/>
    </row>
    <row r="31" spans="1:10">
      <c r="A31" s="2436"/>
      <c r="B31" s="2437"/>
      <c r="C31" s="2437"/>
      <c r="D31" s="2437"/>
      <c r="E31" s="2437"/>
      <c r="F31" s="2437"/>
      <c r="G31" s="2437"/>
      <c r="H31" s="2437"/>
      <c r="I31" s="2437"/>
      <c r="J31" s="2438"/>
    </row>
    <row r="32" spans="1:10" ht="12" customHeight="1">
      <c r="A32" s="2436"/>
      <c r="B32" s="2437"/>
      <c r="C32" s="2437"/>
      <c r="D32" s="2437"/>
      <c r="E32" s="2437"/>
      <c r="F32" s="2437"/>
      <c r="G32" s="2437"/>
      <c r="H32" s="2437"/>
      <c r="I32" s="2437"/>
      <c r="J32" s="2438"/>
    </row>
    <row r="33" spans="1:10" ht="19.899999999999999" customHeight="1">
      <c r="A33" s="2436"/>
      <c r="B33" s="2461" t="s">
        <v>426</v>
      </c>
      <c r="C33" s="2440"/>
      <c r="D33" s="2440"/>
      <c r="E33" s="2440"/>
      <c r="F33" s="2440"/>
      <c r="G33" s="2440"/>
      <c r="H33" s="2440"/>
      <c r="I33" s="2440"/>
      <c r="J33" s="2438"/>
    </row>
    <row r="34" spans="1:10" ht="19.899999999999999" customHeight="1">
      <c r="A34" s="2436"/>
      <c r="B34" s="2437"/>
      <c r="C34" s="2437"/>
      <c r="D34" s="2437"/>
      <c r="E34" s="2437"/>
      <c r="F34" s="2437"/>
      <c r="G34" s="2437"/>
      <c r="H34" s="2437"/>
      <c r="I34" s="2437"/>
      <c r="J34" s="2438"/>
    </row>
    <row r="35" spans="1:10" ht="19.899999999999999" customHeight="1" thickBot="1">
      <c r="A35" s="2436"/>
      <c r="B35" s="2462"/>
      <c r="C35" s="2440"/>
      <c r="D35" s="2454"/>
      <c r="E35" s="2454"/>
      <c r="F35" s="2454"/>
      <c r="G35" s="2454"/>
      <c r="H35" s="2440"/>
      <c r="I35" s="2440"/>
      <c r="J35" s="2438"/>
    </row>
    <row r="36" spans="1:10" ht="19.899999999999999" customHeight="1">
      <c r="A36" s="2436"/>
      <c r="B36" s="2437"/>
      <c r="C36" s="2437"/>
      <c r="D36" s="2437"/>
      <c r="E36" s="2437"/>
      <c r="F36" s="2437"/>
      <c r="G36" s="2437"/>
      <c r="H36" s="2437"/>
      <c r="I36" s="2437"/>
      <c r="J36" s="2438"/>
    </row>
    <row r="37" spans="1:10" ht="19.899999999999999" customHeight="1">
      <c r="A37" s="2436"/>
      <c r="B37" s="2437"/>
      <c r="C37" s="2437" t="s">
        <v>108</v>
      </c>
      <c r="D37" s="2437"/>
      <c r="E37" s="2437"/>
      <c r="F37" s="2437"/>
      <c r="G37" s="2437"/>
      <c r="H37" s="2437"/>
      <c r="I37" s="2437"/>
      <c r="J37" s="2438"/>
    </row>
    <row r="38" spans="1:10" ht="19.899999999999999" customHeight="1">
      <c r="A38" s="2436"/>
      <c r="B38" s="2463"/>
      <c r="C38" s="2463" t="s">
        <v>109</v>
      </c>
      <c r="D38" s="2437"/>
      <c r="E38" s="2437"/>
      <c r="F38" s="2437"/>
      <c r="G38" s="2437"/>
      <c r="H38" s="2437"/>
      <c r="I38" s="2437"/>
      <c r="J38" s="2438"/>
    </row>
    <row r="39" spans="1:10" ht="19.899999999999999" customHeight="1">
      <c r="A39" s="2436"/>
      <c r="B39" s="2732" t="s">
        <v>4228</v>
      </c>
      <c r="C39" s="2732"/>
      <c r="D39" s="2732"/>
      <c r="E39" s="2732"/>
      <c r="F39" s="2732"/>
      <c r="G39" s="2732"/>
      <c r="H39" s="2732"/>
      <c r="I39" s="2732"/>
      <c r="J39" s="2438"/>
    </row>
    <row r="40" spans="1:10" ht="19.899999999999999" customHeight="1">
      <c r="A40" s="2436"/>
      <c r="B40" s="2733" t="s">
        <v>4227</v>
      </c>
      <c r="C40" s="2734"/>
      <c r="D40" s="2734"/>
      <c r="E40" s="2734"/>
      <c r="F40" s="2734"/>
      <c r="G40" s="2734"/>
      <c r="H40" s="2734"/>
      <c r="I40" s="2734"/>
      <c r="J40" s="2438"/>
    </row>
    <row r="41" spans="1:10" ht="19.899999999999999" customHeight="1">
      <c r="A41" s="2436"/>
      <c r="B41" s="2437"/>
      <c r="C41" s="2437"/>
      <c r="D41" s="2437"/>
      <c r="E41" s="2437"/>
      <c r="F41" s="2437"/>
      <c r="G41" s="2437"/>
      <c r="H41" s="2437"/>
      <c r="I41" s="2437"/>
      <c r="J41" s="2438"/>
    </row>
    <row r="42" spans="1:10" ht="9.9499999999999993" customHeight="1" thickBot="1">
      <c r="A42" s="2464"/>
      <c r="B42" s="2465"/>
      <c r="C42" s="2465"/>
      <c r="D42" s="2465"/>
      <c r="E42" s="2465"/>
      <c r="F42" s="2465"/>
      <c r="G42" s="2465"/>
      <c r="H42" s="2465"/>
      <c r="I42" s="2465"/>
      <c r="J42" s="2466"/>
    </row>
    <row r="43" spans="1:10">
      <c r="A43" s="49"/>
      <c r="B43" s="49"/>
      <c r="C43" s="49"/>
      <c r="D43" s="49"/>
      <c r="E43" s="49"/>
      <c r="F43" s="49"/>
      <c r="G43" s="49"/>
      <c r="H43" s="49"/>
      <c r="I43" s="50" t="s">
        <v>110</v>
      </c>
      <c r="J43" s="49"/>
    </row>
  </sheetData>
  <customSheetViews>
    <customSheetView guid="{60A1409A-66AA-463E-93B8-ECD35AF44482}" scale="87" colorId="22" fitToPage="1" topLeftCell="A4">
      <selection activeCell="N8" sqref="N8"/>
      <pageMargins left="0.65" right="0.15" top="0.3" bottom="0.3" header="0.5" footer="0.5"/>
      <pageSetup scale="90" orientation="portrait" r:id="rId1"/>
      <headerFooter alignWithMargins="0"/>
    </customSheetView>
    <customSheetView guid="{DF531E20-5321-459E-ADC3-AB7A1AE91EEB}" scale="87" colorId="22" showPageBreaks="1" fitToPage="1" printArea="1">
      <selection activeCell="N8" sqref="N8"/>
      <pageMargins left="0.65" right="0.15" top="0.3" bottom="0.3" header="0.5" footer="0.5"/>
      <pageSetup scale="84" orientation="portrait" r:id="rId2"/>
      <headerFooter alignWithMargins="0"/>
    </customSheetView>
    <customSheetView guid="{D9BAA3C6-1D9B-487C-B947-51E67F089DA8}" scale="70" colorId="22" fitToPage="1">
      <selection activeCell="B40" sqref="B40:I40"/>
      <pageMargins left="0.65" right="0.15" top="0.3" bottom="0.3" header="0.5" footer="0.5"/>
      <pageSetup scale="85" orientation="portrait" r:id="rId3"/>
      <headerFooter alignWithMargins="0"/>
    </customSheetView>
    <customSheetView guid="{FE043F0F-666D-484B-8A7C-7EC2529158CA}" scale="70" colorId="22" showPageBreaks="1" fitToPage="1" printArea="1" topLeftCell="A12">
      <selection activeCell="B40" sqref="B40:I40"/>
      <pageMargins left="0.65" right="0.15" top="0.3" bottom="0.3" header="0.5" footer="0.5"/>
      <pageSetup scale="85" orientation="portrait" r:id="rId4"/>
      <headerFooter alignWithMargins="0"/>
    </customSheetView>
  </customSheetViews>
  <mergeCells count="2">
    <mergeCell ref="B39:I39"/>
    <mergeCell ref="B40:I40"/>
  </mergeCells>
  <phoneticPr fontId="0" type="noConversion"/>
  <pageMargins left="0.65" right="0.15" top="0.3" bottom="0.3" header="0.5" footer="0.5"/>
  <pageSetup scale="85" orientation="portrait" r:id="rId5"/>
  <headerFooter alignWithMargins="0"/>
  <customProperties>
    <customPr name="_pios_id" r:id="rId6"/>
  </customProperties>
</worksheet>
</file>

<file path=xl/worksheets/sheet40.xml><?xml version="1.0" encoding="utf-8"?>
<worksheet xmlns="http://schemas.openxmlformats.org/spreadsheetml/2006/main" xmlns:r="http://schemas.openxmlformats.org/officeDocument/2006/relationships">
  <sheetPr transitionEvaluation="1" codeName="Sheet39">
    <pageSetUpPr fitToPage="1"/>
  </sheetPr>
  <dimension ref="A1:I65"/>
  <sheetViews>
    <sheetView defaultGridColor="0" colorId="22" zoomScale="87" zoomScaleNormal="70" workbookViewId="0"/>
  </sheetViews>
  <sheetFormatPr defaultColWidth="9.77734375" defaultRowHeight="15"/>
  <cols>
    <col min="1" max="1" width="4.77734375" style="1068" customWidth="1"/>
    <col min="2" max="2" width="57.77734375" style="1068" customWidth="1"/>
    <col min="3" max="3" width="16.77734375" style="1068" customWidth="1"/>
    <col min="4" max="4" width="7.77734375" style="1068" customWidth="1"/>
    <col min="5" max="7" width="16.77734375" style="1068" customWidth="1"/>
    <col min="8" max="16384" width="9.77734375" style="1068"/>
  </cols>
  <sheetData>
    <row r="1" spans="1:7" ht="15.75" thickBot="1">
      <c r="A1" s="1347" t="str">
        <f>'Data sheet'!A53</f>
        <v>Annual Report of New York American Water Company, Inc.  (f/k/a Aqua New York of Sea Cliff)                                          Year Ended  December 31, 2013</v>
      </c>
      <c r="G1" s="1348"/>
    </row>
    <row r="2" spans="1:7">
      <c r="A2" s="1349"/>
      <c r="B2" s="1103"/>
      <c r="C2" s="1103"/>
      <c r="D2" s="1103"/>
      <c r="E2" s="1103"/>
      <c r="F2" s="1103"/>
      <c r="G2" s="1104"/>
    </row>
    <row r="3" spans="1:7" ht="15.75">
      <c r="A3" s="1162" t="s">
        <v>256</v>
      </c>
      <c r="B3" s="1159"/>
      <c r="C3" s="1159"/>
      <c r="D3" s="1159"/>
      <c r="E3" s="1159"/>
      <c r="F3" s="1159"/>
      <c r="G3" s="1350"/>
    </row>
    <row r="4" spans="1:7">
      <c r="A4" s="1351" t="s">
        <v>2835</v>
      </c>
      <c r="B4" s="1229"/>
      <c r="C4" s="1229" t="s">
        <v>2835</v>
      </c>
      <c r="D4" s="1229"/>
      <c r="E4" s="1229"/>
      <c r="F4" s="1229"/>
      <c r="G4" s="1352"/>
    </row>
    <row r="5" spans="1:7">
      <c r="A5" s="1354" t="s">
        <v>3440</v>
      </c>
      <c r="B5" s="1067" t="s">
        <v>257</v>
      </c>
      <c r="C5" s="1067"/>
      <c r="D5" s="1067"/>
      <c r="E5" s="1067"/>
      <c r="F5" s="1067"/>
      <c r="G5" s="887"/>
    </row>
    <row r="6" spans="1:7">
      <c r="A6" s="1355" t="s">
        <v>418</v>
      </c>
      <c r="B6" s="1067" t="s">
        <v>258</v>
      </c>
      <c r="C6" s="1067"/>
      <c r="D6" s="1067"/>
      <c r="E6" s="1067"/>
      <c r="F6" s="1067"/>
      <c r="G6" s="887"/>
    </row>
    <row r="7" spans="1:7">
      <c r="A7" s="1355" t="s">
        <v>3619</v>
      </c>
      <c r="B7" s="1067" t="s">
        <v>259</v>
      </c>
      <c r="C7" s="1067"/>
      <c r="D7" s="1067"/>
      <c r="E7" s="1067"/>
      <c r="F7" s="1067"/>
      <c r="G7" s="887"/>
    </row>
    <row r="8" spans="1:7">
      <c r="A8" s="1356"/>
      <c r="B8" s="1126" t="s">
        <v>2835</v>
      </c>
      <c r="C8" s="1126"/>
      <c r="D8" s="1126"/>
      <c r="E8" s="1126"/>
      <c r="F8" s="1126"/>
      <c r="G8" s="1127"/>
    </row>
    <row r="9" spans="1:7">
      <c r="A9" s="1357"/>
      <c r="B9" s="1358"/>
      <c r="C9" s="1359" t="s">
        <v>3465</v>
      </c>
      <c r="D9" s="1360" t="s">
        <v>3898</v>
      </c>
      <c r="E9" s="1229"/>
      <c r="F9" s="1358"/>
      <c r="G9" s="1361" t="s">
        <v>3465</v>
      </c>
    </row>
    <row r="10" spans="1:7">
      <c r="A10" s="1357"/>
      <c r="B10" s="1362" t="s">
        <v>260</v>
      </c>
      <c r="C10" s="1359" t="s">
        <v>3510</v>
      </c>
      <c r="D10" s="1362" t="s">
        <v>860</v>
      </c>
      <c r="E10" s="1358"/>
      <c r="F10" s="1362" t="s">
        <v>3899</v>
      </c>
      <c r="G10" s="1361" t="s">
        <v>3917</v>
      </c>
    </row>
    <row r="11" spans="1:7">
      <c r="A11" s="1357" t="s">
        <v>2263</v>
      </c>
      <c r="B11" s="1362" t="s">
        <v>1643</v>
      </c>
      <c r="C11" s="1359" t="s">
        <v>3512</v>
      </c>
      <c r="D11" s="1362" t="s">
        <v>307</v>
      </c>
      <c r="E11" s="1359" t="s">
        <v>863</v>
      </c>
      <c r="F11" s="1358"/>
      <c r="G11" s="1361"/>
    </row>
    <row r="12" spans="1:7">
      <c r="A12" s="1363" t="s">
        <v>2286</v>
      </c>
      <c r="B12" s="1364" t="s">
        <v>3377</v>
      </c>
      <c r="C12" s="1364" t="s">
        <v>3378</v>
      </c>
      <c r="D12" s="1364" t="s">
        <v>3379</v>
      </c>
      <c r="E12" s="1364" t="s">
        <v>3380</v>
      </c>
      <c r="F12" s="1360" t="s">
        <v>189</v>
      </c>
      <c r="G12" s="1365" t="s">
        <v>190</v>
      </c>
    </row>
    <row r="13" spans="1:7">
      <c r="A13" s="1357">
        <v>1</v>
      </c>
      <c r="B13" s="1358" t="s">
        <v>2497</v>
      </c>
      <c r="C13" s="2384">
        <v>58244</v>
      </c>
      <c r="D13" s="2385"/>
      <c r="E13" s="2384"/>
      <c r="F13" s="2384"/>
      <c r="G13" s="2386">
        <f t="shared" ref="G13:G58" si="0">C13-E13+F13</f>
        <v>58244</v>
      </c>
    </row>
    <row r="14" spans="1:7">
      <c r="A14" s="1357">
        <v>2</v>
      </c>
      <c r="B14" s="1358" t="s">
        <v>4131</v>
      </c>
      <c r="C14" s="1368">
        <v>175036</v>
      </c>
      <c r="D14" s="1358"/>
      <c r="E14" s="1368">
        <v>186307</v>
      </c>
      <c r="F14" s="1368">
        <v>60582</v>
      </c>
      <c r="G14" s="2383">
        <f t="shared" si="0"/>
        <v>49311</v>
      </c>
    </row>
    <row r="15" spans="1:7">
      <c r="A15" s="1357">
        <v>3</v>
      </c>
      <c r="B15" s="1358" t="s">
        <v>2139</v>
      </c>
      <c r="C15" s="1368">
        <v>118122</v>
      </c>
      <c r="D15" s="1358"/>
      <c r="E15" s="1368">
        <v>102404</v>
      </c>
      <c r="F15" s="1368">
        <v>6393</v>
      </c>
      <c r="G15" s="2383">
        <f t="shared" si="0"/>
        <v>22111</v>
      </c>
    </row>
    <row r="16" spans="1:7">
      <c r="A16" s="1357">
        <v>4</v>
      </c>
      <c r="B16" s="1358" t="s">
        <v>3943</v>
      </c>
      <c r="C16" s="1368">
        <v>11465</v>
      </c>
      <c r="D16" s="1358"/>
      <c r="E16" s="1368"/>
      <c r="F16" s="1368"/>
      <c r="G16" s="2383">
        <f t="shared" si="0"/>
        <v>11465</v>
      </c>
    </row>
    <row r="17" spans="1:9">
      <c r="A17" s="1357">
        <v>5</v>
      </c>
      <c r="B17" s="2361" t="s">
        <v>4132</v>
      </c>
      <c r="C17" s="1368">
        <v>250147</v>
      </c>
      <c r="D17" s="1358"/>
      <c r="E17" s="1368">
        <v>35068</v>
      </c>
      <c r="F17" s="1368">
        <v>15384</v>
      </c>
      <c r="G17" s="666">
        <f t="shared" si="0"/>
        <v>230463</v>
      </c>
    </row>
    <row r="18" spans="1:9">
      <c r="A18" s="1357">
        <v>6</v>
      </c>
      <c r="B18" s="1358" t="s">
        <v>4005</v>
      </c>
      <c r="C18" s="1368">
        <v>237617</v>
      </c>
      <c r="D18" s="1358"/>
      <c r="E18" s="1368">
        <v>239352</v>
      </c>
      <c r="F18" s="1368">
        <v>1735</v>
      </c>
      <c r="G18" s="666">
        <f t="shared" si="0"/>
        <v>0</v>
      </c>
    </row>
    <row r="19" spans="1:9">
      <c r="A19" s="1357">
        <v>7</v>
      </c>
      <c r="B19" s="1358" t="s">
        <v>4136</v>
      </c>
      <c r="C19" s="1368">
        <v>19631</v>
      </c>
      <c r="D19" s="1358"/>
      <c r="E19" s="1368">
        <v>19631</v>
      </c>
      <c r="F19" s="1368"/>
      <c r="G19" s="666">
        <f t="shared" ref="G19:G25" si="1">C19-E19+F19</f>
        <v>0</v>
      </c>
    </row>
    <row r="20" spans="1:9">
      <c r="A20" s="1357">
        <v>18</v>
      </c>
      <c r="B20" s="1358" t="s">
        <v>4006</v>
      </c>
      <c r="C20" s="1368">
        <v>-24071</v>
      </c>
      <c r="D20" s="1358"/>
      <c r="E20" s="1368"/>
      <c r="F20" s="1368">
        <v>24071</v>
      </c>
      <c r="G20" s="666">
        <f>C20-E20+F20</f>
        <v>0</v>
      </c>
    </row>
    <row r="21" spans="1:9">
      <c r="A21" s="1357">
        <v>9</v>
      </c>
      <c r="B21" s="1358" t="s">
        <v>4133</v>
      </c>
      <c r="C21" s="1368">
        <v>377858</v>
      </c>
      <c r="D21" s="1358"/>
      <c r="E21" s="1368">
        <v>7484</v>
      </c>
      <c r="F21" s="1368"/>
      <c r="G21" s="666">
        <f t="shared" si="1"/>
        <v>370374</v>
      </c>
    </row>
    <row r="22" spans="1:9">
      <c r="A22" s="1357">
        <v>10</v>
      </c>
      <c r="B22" s="1358" t="s">
        <v>4134</v>
      </c>
      <c r="C22" s="1368"/>
      <c r="D22" s="1358"/>
      <c r="E22" s="1368"/>
      <c r="F22" s="1368">
        <v>114414</v>
      </c>
      <c r="G22" s="666">
        <f t="shared" si="1"/>
        <v>114414</v>
      </c>
    </row>
    <row r="23" spans="1:9">
      <c r="A23" s="1357">
        <f>+A22+1</f>
        <v>11</v>
      </c>
      <c r="B23" s="1358" t="s">
        <v>4135</v>
      </c>
      <c r="C23" s="1368"/>
      <c r="D23" s="1358"/>
      <c r="E23" s="1368"/>
      <c r="F23" s="1368">
        <v>148240</v>
      </c>
      <c r="G23" s="666">
        <f t="shared" si="1"/>
        <v>148240</v>
      </c>
      <c r="I23" s="1067"/>
    </row>
    <row r="24" spans="1:9">
      <c r="A24" s="1357">
        <f t="shared" ref="A24:A58" si="2">+A23+1</f>
        <v>12</v>
      </c>
      <c r="B24" s="1358"/>
      <c r="C24" s="1368"/>
      <c r="D24" s="1358"/>
      <c r="E24" s="1368"/>
      <c r="F24" s="1368"/>
      <c r="G24" s="666">
        <f t="shared" si="1"/>
        <v>0</v>
      </c>
    </row>
    <row r="25" spans="1:9">
      <c r="A25" s="1357">
        <f t="shared" si="2"/>
        <v>13</v>
      </c>
      <c r="B25" s="1358"/>
      <c r="C25" s="1368"/>
      <c r="D25" s="1358"/>
      <c r="E25" s="1368"/>
      <c r="F25" s="1368"/>
      <c r="G25" s="666">
        <f t="shared" si="1"/>
        <v>0</v>
      </c>
    </row>
    <row r="26" spans="1:9">
      <c r="A26" s="1357">
        <f t="shared" si="2"/>
        <v>14</v>
      </c>
      <c r="B26" s="1358"/>
      <c r="C26" s="1368"/>
      <c r="D26" s="1358"/>
      <c r="E26" s="1368"/>
      <c r="F26" s="1368"/>
      <c r="G26" s="666">
        <f t="shared" si="0"/>
        <v>0</v>
      </c>
    </row>
    <row r="27" spans="1:9">
      <c r="A27" s="1357">
        <f t="shared" si="2"/>
        <v>15</v>
      </c>
      <c r="B27" s="1358"/>
      <c r="C27" s="1368"/>
      <c r="D27" s="1358"/>
      <c r="E27" s="1368"/>
      <c r="F27" s="1368"/>
      <c r="G27" s="666">
        <f t="shared" si="0"/>
        <v>0</v>
      </c>
    </row>
    <row r="28" spans="1:9">
      <c r="A28" s="1357">
        <f t="shared" si="2"/>
        <v>16</v>
      </c>
      <c r="B28" s="1358"/>
      <c r="C28" s="1368"/>
      <c r="D28" s="1358"/>
      <c r="E28" s="1368"/>
      <c r="F28" s="1368"/>
      <c r="G28" s="666">
        <f t="shared" si="0"/>
        <v>0</v>
      </c>
    </row>
    <row r="29" spans="1:9">
      <c r="A29" s="1357">
        <f t="shared" si="2"/>
        <v>17</v>
      </c>
      <c r="B29" s="1358"/>
      <c r="C29" s="1368"/>
      <c r="D29" s="1358"/>
      <c r="E29" s="1368"/>
      <c r="F29" s="1368"/>
      <c r="G29" s="666">
        <f t="shared" si="0"/>
        <v>0</v>
      </c>
    </row>
    <row r="30" spans="1:9">
      <c r="A30" s="1357">
        <f t="shared" si="2"/>
        <v>18</v>
      </c>
      <c r="B30" s="1358"/>
      <c r="C30" s="1368"/>
      <c r="D30" s="1358"/>
      <c r="E30" s="1368"/>
      <c r="F30" s="1368"/>
      <c r="G30" s="666">
        <f t="shared" si="0"/>
        <v>0</v>
      </c>
    </row>
    <row r="31" spans="1:9">
      <c r="A31" s="1357">
        <f t="shared" si="2"/>
        <v>19</v>
      </c>
      <c r="B31" s="1358"/>
      <c r="C31" s="1368"/>
      <c r="D31" s="1358"/>
      <c r="E31" s="1368"/>
      <c r="F31" s="1368"/>
      <c r="G31" s="666">
        <f t="shared" si="0"/>
        <v>0</v>
      </c>
    </row>
    <row r="32" spans="1:9">
      <c r="A32" s="1357">
        <f t="shared" si="2"/>
        <v>20</v>
      </c>
      <c r="B32" s="1358"/>
      <c r="C32" s="1368"/>
      <c r="D32" s="1358"/>
      <c r="E32" s="1368"/>
      <c r="F32" s="1368"/>
      <c r="G32" s="666">
        <f t="shared" si="0"/>
        <v>0</v>
      </c>
    </row>
    <row r="33" spans="1:7">
      <c r="A33" s="1357">
        <f t="shared" si="2"/>
        <v>21</v>
      </c>
      <c r="B33" s="1358"/>
      <c r="C33" s="1368"/>
      <c r="D33" s="1358"/>
      <c r="E33" s="1368"/>
      <c r="F33" s="1368"/>
      <c r="G33" s="666">
        <f t="shared" si="0"/>
        <v>0</v>
      </c>
    </row>
    <row r="34" spans="1:7">
      <c r="A34" s="1357">
        <f t="shared" si="2"/>
        <v>22</v>
      </c>
      <c r="B34" s="1358"/>
      <c r="C34" s="1368"/>
      <c r="D34" s="1358"/>
      <c r="E34" s="1368"/>
      <c r="F34" s="1368"/>
      <c r="G34" s="666">
        <f t="shared" si="0"/>
        <v>0</v>
      </c>
    </row>
    <row r="35" spans="1:7">
      <c r="A35" s="1357">
        <f t="shared" si="2"/>
        <v>23</v>
      </c>
      <c r="B35" s="1358"/>
      <c r="C35" s="1368"/>
      <c r="D35" s="1358"/>
      <c r="E35" s="1368"/>
      <c r="F35" s="1368"/>
      <c r="G35" s="666">
        <f t="shared" si="0"/>
        <v>0</v>
      </c>
    </row>
    <row r="36" spans="1:7">
      <c r="A36" s="1357">
        <f t="shared" si="2"/>
        <v>24</v>
      </c>
      <c r="B36" s="1358"/>
      <c r="C36" s="1368"/>
      <c r="D36" s="1358"/>
      <c r="E36" s="1368"/>
      <c r="F36" s="1368"/>
      <c r="G36" s="666">
        <f t="shared" si="0"/>
        <v>0</v>
      </c>
    </row>
    <row r="37" spans="1:7">
      <c r="A37" s="1357">
        <f t="shared" si="2"/>
        <v>25</v>
      </c>
      <c r="B37" s="1358"/>
      <c r="C37" s="1368"/>
      <c r="D37" s="1358"/>
      <c r="E37" s="1368"/>
      <c r="F37" s="1368"/>
      <c r="G37" s="666">
        <f t="shared" si="0"/>
        <v>0</v>
      </c>
    </row>
    <row r="38" spans="1:7">
      <c r="A38" s="1357">
        <f t="shared" si="2"/>
        <v>26</v>
      </c>
      <c r="B38" s="1358"/>
      <c r="C38" s="1368"/>
      <c r="D38" s="1358"/>
      <c r="E38" s="1368"/>
      <c r="F38" s="1368"/>
      <c r="G38" s="666">
        <f t="shared" si="0"/>
        <v>0</v>
      </c>
    </row>
    <row r="39" spans="1:7">
      <c r="A39" s="1357">
        <f t="shared" si="2"/>
        <v>27</v>
      </c>
      <c r="B39" s="1358"/>
      <c r="C39" s="1368"/>
      <c r="D39" s="1358"/>
      <c r="E39" s="1368"/>
      <c r="F39" s="1368"/>
      <c r="G39" s="666">
        <f t="shared" si="0"/>
        <v>0</v>
      </c>
    </row>
    <row r="40" spans="1:7">
      <c r="A40" s="1357">
        <f t="shared" si="2"/>
        <v>28</v>
      </c>
      <c r="B40" s="1358"/>
      <c r="C40" s="1368"/>
      <c r="D40" s="1358"/>
      <c r="E40" s="1368"/>
      <c r="F40" s="1368"/>
      <c r="G40" s="666">
        <f t="shared" si="0"/>
        <v>0</v>
      </c>
    </row>
    <row r="41" spans="1:7">
      <c r="A41" s="1357">
        <f t="shared" si="2"/>
        <v>29</v>
      </c>
      <c r="B41" s="1358"/>
      <c r="C41" s="1368"/>
      <c r="D41" s="1358"/>
      <c r="E41" s="1368"/>
      <c r="F41" s="1368"/>
      <c r="G41" s="666">
        <f t="shared" si="0"/>
        <v>0</v>
      </c>
    </row>
    <row r="42" spans="1:7">
      <c r="A42" s="1357">
        <f t="shared" si="2"/>
        <v>30</v>
      </c>
      <c r="B42" s="1358"/>
      <c r="C42" s="1368"/>
      <c r="D42" s="1358"/>
      <c r="E42" s="1368"/>
      <c r="F42" s="1368"/>
      <c r="G42" s="666">
        <f t="shared" si="0"/>
        <v>0</v>
      </c>
    </row>
    <row r="43" spans="1:7">
      <c r="A43" s="1357">
        <f t="shared" si="2"/>
        <v>31</v>
      </c>
      <c r="B43" s="1358"/>
      <c r="C43" s="1368"/>
      <c r="D43" s="1358"/>
      <c r="E43" s="1368"/>
      <c r="F43" s="1368"/>
      <c r="G43" s="666">
        <f t="shared" si="0"/>
        <v>0</v>
      </c>
    </row>
    <row r="44" spans="1:7">
      <c r="A44" s="1357">
        <f t="shared" si="2"/>
        <v>32</v>
      </c>
      <c r="B44" s="1358"/>
      <c r="C44" s="1368"/>
      <c r="D44" s="1358"/>
      <c r="E44" s="1368"/>
      <c r="F44" s="1368"/>
      <c r="G44" s="666">
        <f t="shared" si="0"/>
        <v>0</v>
      </c>
    </row>
    <row r="45" spans="1:7">
      <c r="A45" s="1357">
        <f t="shared" si="2"/>
        <v>33</v>
      </c>
      <c r="B45" s="1358"/>
      <c r="C45" s="1368"/>
      <c r="D45" s="1358"/>
      <c r="E45" s="1368"/>
      <c r="F45" s="1368"/>
      <c r="G45" s="666">
        <f t="shared" si="0"/>
        <v>0</v>
      </c>
    </row>
    <row r="46" spans="1:7">
      <c r="A46" s="1357">
        <f t="shared" si="2"/>
        <v>34</v>
      </c>
      <c r="B46" s="1358"/>
      <c r="C46" s="1368"/>
      <c r="D46" s="1358"/>
      <c r="E46" s="1368"/>
      <c r="F46" s="1368"/>
      <c r="G46" s="666">
        <f t="shared" si="0"/>
        <v>0</v>
      </c>
    </row>
    <row r="47" spans="1:7">
      <c r="A47" s="1357">
        <f t="shared" si="2"/>
        <v>35</v>
      </c>
      <c r="B47" s="1358"/>
      <c r="C47" s="1368"/>
      <c r="D47" s="1358"/>
      <c r="E47" s="1368"/>
      <c r="F47" s="1368"/>
      <c r="G47" s="666">
        <f t="shared" si="0"/>
        <v>0</v>
      </c>
    </row>
    <row r="48" spans="1:7">
      <c r="A48" s="1357">
        <f t="shared" si="2"/>
        <v>36</v>
      </c>
      <c r="B48" s="1358"/>
      <c r="C48" s="1368"/>
      <c r="D48" s="1358"/>
      <c r="E48" s="1368"/>
      <c r="F48" s="1368"/>
      <c r="G48" s="666">
        <f t="shared" si="0"/>
        <v>0</v>
      </c>
    </row>
    <row r="49" spans="1:7">
      <c r="A49" s="1357">
        <f t="shared" si="2"/>
        <v>37</v>
      </c>
      <c r="B49" s="1358"/>
      <c r="C49" s="1368"/>
      <c r="D49" s="1358"/>
      <c r="E49" s="1368"/>
      <c r="F49" s="1368"/>
      <c r="G49" s="666">
        <f t="shared" si="0"/>
        <v>0</v>
      </c>
    </row>
    <row r="50" spans="1:7">
      <c r="A50" s="1357">
        <f t="shared" si="2"/>
        <v>38</v>
      </c>
      <c r="B50" s="1358"/>
      <c r="C50" s="1368"/>
      <c r="D50" s="1358"/>
      <c r="E50" s="1368"/>
      <c r="F50" s="1368"/>
      <c r="G50" s="666">
        <f t="shared" si="0"/>
        <v>0</v>
      </c>
    </row>
    <row r="51" spans="1:7">
      <c r="A51" s="1357">
        <f t="shared" si="2"/>
        <v>39</v>
      </c>
      <c r="B51" s="1358"/>
      <c r="C51" s="1368"/>
      <c r="D51" s="1358"/>
      <c r="E51" s="1368"/>
      <c r="F51" s="1368"/>
      <c r="G51" s="666">
        <f t="shared" si="0"/>
        <v>0</v>
      </c>
    </row>
    <row r="52" spans="1:7">
      <c r="A52" s="1357">
        <f t="shared" si="2"/>
        <v>40</v>
      </c>
      <c r="B52" s="1358"/>
      <c r="C52" s="1368"/>
      <c r="D52" s="1358"/>
      <c r="E52" s="1368"/>
      <c r="F52" s="1368"/>
      <c r="G52" s="666">
        <f t="shared" si="0"/>
        <v>0</v>
      </c>
    </row>
    <row r="53" spans="1:7">
      <c r="A53" s="1357">
        <f t="shared" si="2"/>
        <v>41</v>
      </c>
      <c r="B53" s="1358"/>
      <c r="C53" s="1368"/>
      <c r="D53" s="1358"/>
      <c r="E53" s="1368"/>
      <c r="F53" s="1368"/>
      <c r="G53" s="666">
        <f t="shared" si="0"/>
        <v>0</v>
      </c>
    </row>
    <row r="54" spans="1:7">
      <c r="A54" s="1357">
        <f t="shared" si="2"/>
        <v>42</v>
      </c>
      <c r="B54" s="1358"/>
      <c r="C54" s="1368"/>
      <c r="D54" s="1358"/>
      <c r="E54" s="1368"/>
      <c r="F54" s="1368"/>
      <c r="G54" s="666">
        <f t="shared" si="0"/>
        <v>0</v>
      </c>
    </row>
    <row r="55" spans="1:7">
      <c r="A55" s="1357">
        <f t="shared" si="2"/>
        <v>43</v>
      </c>
      <c r="B55" s="1358"/>
      <c r="C55" s="1368"/>
      <c r="D55" s="1358"/>
      <c r="E55" s="1368"/>
      <c r="F55" s="1368"/>
      <c r="G55" s="666">
        <f t="shared" si="0"/>
        <v>0</v>
      </c>
    </row>
    <row r="56" spans="1:7">
      <c r="A56" s="1357">
        <f t="shared" si="2"/>
        <v>44</v>
      </c>
      <c r="B56" s="1358"/>
      <c r="C56" s="1368"/>
      <c r="D56" s="1358"/>
      <c r="E56" s="1368"/>
      <c r="F56" s="1368"/>
      <c r="G56" s="666">
        <f t="shared" si="0"/>
        <v>0</v>
      </c>
    </row>
    <row r="57" spans="1:7">
      <c r="A57" s="1357">
        <f t="shared" si="2"/>
        <v>45</v>
      </c>
      <c r="B57" s="1358"/>
      <c r="C57" s="1368"/>
      <c r="D57" s="1358"/>
      <c r="E57" s="1368"/>
      <c r="F57" s="1368"/>
      <c r="G57" s="666">
        <f t="shared" si="0"/>
        <v>0</v>
      </c>
    </row>
    <row r="58" spans="1:7">
      <c r="A58" s="1357">
        <f t="shared" si="2"/>
        <v>46</v>
      </c>
      <c r="B58" s="1358"/>
      <c r="C58" s="1368"/>
      <c r="D58" s="1358"/>
      <c r="E58" s="1368"/>
      <c r="F58" s="1368"/>
      <c r="G58" s="666">
        <f t="shared" si="0"/>
        <v>0</v>
      </c>
    </row>
    <row r="59" spans="1:7" ht="15.75" thickBot="1">
      <c r="A59" s="1369">
        <v>47</v>
      </c>
      <c r="B59" s="1370" t="s">
        <v>199</v>
      </c>
      <c r="C59" s="1371">
        <f>SUM(C13:C58)</f>
        <v>1224049</v>
      </c>
      <c r="D59" s="1370"/>
      <c r="E59" s="1371">
        <f>SUM(E13:E58)</f>
        <v>590246</v>
      </c>
      <c r="F59" s="1371">
        <f>SUM(F13:F58)</f>
        <v>370819</v>
      </c>
      <c r="G59" s="1235">
        <f>SUM(G13:G58)</f>
        <v>1004622</v>
      </c>
    </row>
    <row r="60" spans="1:7">
      <c r="A60" s="1067"/>
      <c r="B60" s="1067"/>
      <c r="C60" s="1067"/>
      <c r="D60" s="1067"/>
      <c r="E60" s="1067"/>
      <c r="F60" s="1067"/>
      <c r="G60" s="1067" t="s">
        <v>110</v>
      </c>
    </row>
    <row r="61" spans="1:7">
      <c r="A61" s="1372" t="s">
        <v>1644</v>
      </c>
      <c r="B61" s="1075"/>
      <c r="C61" s="1075"/>
      <c r="D61" s="1075"/>
      <c r="E61" s="1075"/>
      <c r="F61" s="1075"/>
      <c r="G61" s="1075"/>
    </row>
    <row r="62" spans="1:7">
      <c r="A62" s="1067"/>
      <c r="B62" s="1067"/>
      <c r="C62" s="1067"/>
      <c r="D62" s="1067"/>
      <c r="E62" s="1067"/>
      <c r="F62" s="1067"/>
      <c r="G62" s="1067"/>
    </row>
    <row r="63" spans="1:7">
      <c r="A63" s="1067"/>
      <c r="B63" s="1067"/>
      <c r="C63" s="1067"/>
      <c r="D63" s="1067"/>
      <c r="E63" s="1067"/>
      <c r="F63" s="1067"/>
      <c r="G63" s="1067"/>
    </row>
    <row r="64" spans="1:7">
      <c r="A64" s="1067"/>
      <c r="B64" s="1067"/>
      <c r="C64" s="1928"/>
      <c r="D64" s="1067"/>
      <c r="E64" s="1067"/>
      <c r="F64" s="1067"/>
      <c r="G64" s="1925"/>
    </row>
    <row r="65" spans="3:3">
      <c r="C65" s="1851"/>
    </row>
  </sheetData>
  <customSheetViews>
    <customSheetView guid="{60A1409A-66AA-463E-93B8-ECD35AF44482}" scale="87" colorId="22" fitToPage="1">
      <selection activeCell="F13" sqref="F13:F15"/>
      <pageMargins left="0.4" right="0.65" top="0.3" bottom="0.3" header="0.5" footer="0"/>
      <pageSetup scale="72" orientation="portrait" r:id="rId1"/>
      <headerFooter alignWithMargins="0"/>
    </customSheetView>
    <customSheetView guid="{DF531E20-5321-459E-ADC3-AB7A1AE91EEB}" scale="87" colorId="22" showPageBreaks="1" fitToPage="1" printArea="1">
      <selection activeCell="F13" sqref="F13:F15"/>
      <pageMargins left="0.4" right="0.65" top="0.3" bottom="0.3" header="0.5" footer="0"/>
      <pageSetup scale="72" orientation="portrait" r:id="rId2"/>
      <headerFooter alignWithMargins="0"/>
    </customSheetView>
    <customSheetView guid="{D9BAA3C6-1D9B-487C-B947-51E67F089DA8}" scale="87" colorId="22" fitToPage="1">
      <selection activeCell="H19" sqref="H19"/>
      <pageMargins left="0.4" right="0.65" top="0.3" bottom="0.3" header="0.5" footer="0"/>
      <pageSetup scale="57" orientation="portrait" r:id="rId3"/>
      <headerFooter alignWithMargins="0"/>
    </customSheetView>
    <customSheetView guid="{FE043F0F-666D-484B-8A7C-7EC2529158CA}" scale="87" colorId="22" showPageBreaks="1" fitToPage="1" printArea="1">
      <selection activeCell="H19" sqref="H19"/>
      <pageMargins left="0.4" right="0.65" top="0.3" bottom="0.3" header="0.5" footer="0"/>
      <pageSetup scale="10" orientation="portrait" r:id="rId4"/>
      <headerFooter alignWithMargins="0"/>
    </customSheetView>
  </customSheetViews>
  <phoneticPr fontId="0" type="noConversion"/>
  <pageMargins left="0.4" right="0.65" top="0.3" bottom="0.3" header="0.5" footer="0"/>
  <pageSetup scale="57" orientation="portrait" r:id="rId5"/>
  <headerFooter alignWithMargins="0"/>
  <customProperties>
    <customPr name="_pios_id" r:id="rId6"/>
  </customProperties>
</worksheet>
</file>

<file path=xl/worksheets/sheet41.xml><?xml version="1.0" encoding="utf-8"?>
<worksheet xmlns="http://schemas.openxmlformats.org/spreadsheetml/2006/main" xmlns:r="http://schemas.openxmlformats.org/officeDocument/2006/relationships">
  <sheetPr transitionEvaluation="1" codeName="Sheet40"/>
  <dimension ref="A1:O73"/>
  <sheetViews>
    <sheetView defaultGridColor="0" colorId="22" zoomScale="87" zoomScaleNormal="87" workbookViewId="0">
      <selection activeCell="B1" sqref="B1"/>
    </sheetView>
  </sheetViews>
  <sheetFormatPr defaultColWidth="9.77734375" defaultRowHeight="15"/>
  <cols>
    <col min="1" max="1" width="4.77734375" style="1068" customWidth="1"/>
    <col min="2" max="2" width="17.77734375" style="1068" customWidth="1"/>
    <col min="3" max="3" width="15.77734375" style="1068" customWidth="1"/>
    <col min="4" max="4" width="7.77734375" style="1068" customWidth="1"/>
    <col min="5" max="5" width="15.77734375" style="1068" customWidth="1"/>
    <col min="6" max="6" width="7.77734375" style="1068" customWidth="1"/>
    <col min="7" max="7" width="15.77734375" style="1068" customWidth="1"/>
    <col min="8" max="8" width="18.109375" style="1068" customWidth="1"/>
    <col min="9" max="10" width="18.77734375" style="1068" customWidth="1"/>
    <col min="11" max="12" width="20.77734375" style="1068" customWidth="1"/>
    <col min="13" max="13" width="16.33203125" style="1068" customWidth="1"/>
    <col min="14" max="14" width="9.21875" style="1068" customWidth="1"/>
    <col min="15" max="16384" width="9.77734375" style="1068"/>
  </cols>
  <sheetData>
    <row r="1" spans="1:15" ht="15.75" thickBot="1">
      <c r="A1" s="1347" t="str">
        <f>'Data sheet'!A53</f>
        <v>Annual Report of New York American Water Company, Inc.  (f/k/a Aqua New York of Sea Cliff)                                          Year Ended  December 31, 2013</v>
      </c>
      <c r="I1" s="1347" t="str">
        <f>'Data sheet'!A53</f>
        <v>Annual Report of New York American Water Company, Inc.  (f/k/a Aqua New York of Sea Cliff)                                          Year Ended  December 31, 2013</v>
      </c>
    </row>
    <row r="2" spans="1:15">
      <c r="A2" s="1045"/>
      <c r="B2" s="1046"/>
      <c r="C2" s="1046"/>
      <c r="D2" s="1046"/>
      <c r="E2" s="1046"/>
      <c r="F2" s="1046"/>
      <c r="G2" s="1046"/>
      <c r="H2" s="1481"/>
      <c r="I2" s="1045"/>
      <c r="J2" s="1046"/>
      <c r="K2" s="1046"/>
      <c r="L2" s="1046"/>
      <c r="M2" s="1046"/>
      <c r="N2" s="1047"/>
    </row>
    <row r="3" spans="1:15" ht="15.75">
      <c r="A3" s="1048" t="s">
        <v>342</v>
      </c>
      <c r="B3" s="1049"/>
      <c r="C3" s="1049"/>
      <c r="D3" s="1049"/>
      <c r="E3" s="1049"/>
      <c r="F3" s="1049"/>
      <c r="G3" s="1049"/>
      <c r="H3" s="1050"/>
      <c r="I3" s="1048" t="s">
        <v>3207</v>
      </c>
      <c r="J3" s="1049"/>
      <c r="K3" s="1049"/>
      <c r="L3" s="1049"/>
      <c r="M3" s="1049"/>
      <c r="N3" s="1050"/>
    </row>
    <row r="4" spans="1:15">
      <c r="A4" s="1458"/>
      <c r="B4" s="1253"/>
      <c r="C4" s="1253"/>
      <c r="D4" s="1253"/>
      <c r="E4" s="1253"/>
      <c r="F4" s="1253"/>
      <c r="G4" s="1253"/>
      <c r="H4" s="1251"/>
      <c r="I4" s="1458"/>
      <c r="J4" s="1253"/>
      <c r="K4" s="1253"/>
      <c r="L4" s="1253"/>
      <c r="M4" s="1253"/>
      <c r="N4" s="1251"/>
    </row>
    <row r="5" spans="1:15">
      <c r="A5" s="1061"/>
      <c r="B5" s="1417" t="s">
        <v>1616</v>
      </c>
      <c r="C5" s="1417"/>
      <c r="D5" s="1417"/>
      <c r="E5" s="1417"/>
      <c r="F5" s="1417"/>
      <c r="G5" s="1417"/>
      <c r="H5" s="1482"/>
      <c r="I5" s="1061"/>
      <c r="J5" s="1417"/>
      <c r="K5" s="1417"/>
      <c r="L5" s="1417"/>
      <c r="M5" s="1417"/>
      <c r="N5" s="1482"/>
      <c r="O5" s="1241"/>
    </row>
    <row r="6" spans="1:15">
      <c r="A6" s="1061"/>
      <c r="B6" s="1056" t="s">
        <v>1617</v>
      </c>
      <c r="C6" s="1056"/>
      <c r="D6" s="1056"/>
      <c r="E6" s="1056"/>
      <c r="F6" s="1056"/>
      <c r="G6" s="1056"/>
      <c r="H6" s="1317"/>
      <c r="I6" s="1061"/>
      <c r="J6" s="1056"/>
      <c r="K6" s="1056"/>
      <c r="L6" s="1056"/>
      <c r="M6" s="1056"/>
      <c r="N6" s="1317"/>
    </row>
    <row r="7" spans="1:15">
      <c r="A7" s="1061"/>
      <c r="B7" s="1056" t="s">
        <v>1618</v>
      </c>
      <c r="C7" s="1056"/>
      <c r="D7" s="1056"/>
      <c r="E7" s="1056"/>
      <c r="F7" s="1056"/>
      <c r="G7" s="1056"/>
      <c r="H7" s="1317"/>
      <c r="I7" s="1061"/>
      <c r="J7" s="1056"/>
      <c r="K7" s="1056"/>
      <c r="L7" s="1056"/>
      <c r="M7" s="1056"/>
      <c r="N7" s="1317"/>
    </row>
    <row r="8" spans="1:15">
      <c r="A8" s="1061"/>
      <c r="B8" s="1056"/>
      <c r="C8" s="1056"/>
      <c r="D8" s="1056"/>
      <c r="E8" s="1056"/>
      <c r="F8" s="1056"/>
      <c r="G8" s="1056"/>
      <c r="H8" s="1317"/>
      <c r="I8" s="1301"/>
      <c r="J8" s="1302"/>
      <c r="K8" s="1302"/>
      <c r="L8" s="1302"/>
      <c r="M8" s="1302"/>
      <c r="N8" s="1053"/>
    </row>
    <row r="9" spans="1:15">
      <c r="A9" s="1382" t="s">
        <v>2263</v>
      </c>
      <c r="B9" s="1483"/>
      <c r="C9" s="1429"/>
      <c r="D9" s="1320" t="s">
        <v>1133</v>
      </c>
      <c r="E9" s="1320"/>
      <c r="F9" s="1484" t="s">
        <v>3357</v>
      </c>
      <c r="G9" s="1320"/>
      <c r="H9" s="1485"/>
      <c r="I9" s="1061"/>
      <c r="J9" s="1066"/>
      <c r="K9" s="1486"/>
      <c r="L9" s="1308" t="s">
        <v>3534</v>
      </c>
      <c r="M9" s="1302"/>
      <c r="N9" s="1063" t="s">
        <v>2263</v>
      </c>
    </row>
    <row r="10" spans="1:15">
      <c r="A10" s="1379" t="s">
        <v>2286</v>
      </c>
      <c r="B10" s="1064"/>
      <c r="C10" s="1170" t="s">
        <v>3465</v>
      </c>
      <c r="D10" s="1308" t="s">
        <v>3900</v>
      </c>
      <c r="E10" s="1308"/>
      <c r="F10" s="1059" t="s">
        <v>3535</v>
      </c>
      <c r="G10" s="1308"/>
      <c r="H10" s="1057"/>
      <c r="I10" s="1379" t="s">
        <v>3465</v>
      </c>
      <c r="J10" s="1384" t="s">
        <v>3758</v>
      </c>
      <c r="K10" s="1066"/>
      <c r="L10" s="1056"/>
      <c r="M10" s="1056"/>
      <c r="N10" s="1063" t="s">
        <v>2286</v>
      </c>
    </row>
    <row r="11" spans="1:15">
      <c r="A11" s="1379"/>
      <c r="B11" s="1062" t="s">
        <v>307</v>
      </c>
      <c r="C11" s="1170" t="s">
        <v>3510</v>
      </c>
      <c r="D11" s="1049" t="s">
        <v>307</v>
      </c>
      <c r="E11" s="1064"/>
      <c r="F11" s="1049" t="s">
        <v>307</v>
      </c>
      <c r="G11" s="1066"/>
      <c r="H11" s="1057"/>
      <c r="I11" s="1379" t="s">
        <v>564</v>
      </c>
      <c r="J11" s="1384" t="s">
        <v>3759</v>
      </c>
      <c r="K11" s="1066"/>
      <c r="L11" s="1056"/>
      <c r="M11" s="1056"/>
      <c r="N11" s="1063"/>
    </row>
    <row r="12" spans="1:15">
      <c r="A12" s="1379"/>
      <c r="B12" s="1062" t="s">
        <v>3760</v>
      </c>
      <c r="C12" s="1170" t="s">
        <v>3512</v>
      </c>
      <c r="D12" s="1353" t="s">
        <v>2286</v>
      </c>
      <c r="E12" s="1062" t="s">
        <v>863</v>
      </c>
      <c r="F12" s="1353" t="s">
        <v>2286</v>
      </c>
      <c r="G12" s="1384" t="s">
        <v>863</v>
      </c>
      <c r="H12" s="1063" t="s">
        <v>1790</v>
      </c>
      <c r="I12" s="1379" t="s">
        <v>180</v>
      </c>
      <c r="J12" s="1384" t="s">
        <v>3761</v>
      </c>
      <c r="K12" s="1066"/>
      <c r="L12" s="1056"/>
      <c r="M12" s="1056"/>
      <c r="N12" s="1063"/>
    </row>
    <row r="13" spans="1:15">
      <c r="A13" s="1446"/>
      <c r="B13" s="1390" t="s">
        <v>3377</v>
      </c>
      <c r="C13" s="1487" t="s">
        <v>3378</v>
      </c>
      <c r="D13" s="1392" t="s">
        <v>3379</v>
      </c>
      <c r="E13" s="1390" t="s">
        <v>3380</v>
      </c>
      <c r="F13" s="1392" t="s">
        <v>189</v>
      </c>
      <c r="G13" s="1393" t="s">
        <v>190</v>
      </c>
      <c r="H13" s="1060" t="s">
        <v>191</v>
      </c>
      <c r="I13" s="1446" t="s">
        <v>192</v>
      </c>
      <c r="J13" s="1393" t="s">
        <v>193</v>
      </c>
      <c r="K13" s="1059"/>
      <c r="L13" s="1308"/>
      <c r="M13" s="1308"/>
      <c r="N13" s="1060"/>
    </row>
    <row r="14" spans="1:15">
      <c r="A14" s="1379">
        <v>1</v>
      </c>
      <c r="B14" s="1062" t="s">
        <v>200</v>
      </c>
      <c r="C14" s="1044"/>
      <c r="D14" s="1056"/>
      <c r="E14" s="1041"/>
      <c r="F14" s="1056"/>
      <c r="G14" s="1368"/>
      <c r="H14" s="666"/>
      <c r="I14" s="1450"/>
      <c r="J14" s="1385"/>
      <c r="K14" s="1066"/>
      <c r="L14" s="1056"/>
      <c r="M14" s="1056"/>
      <c r="N14" s="1063">
        <v>1</v>
      </c>
    </row>
    <row r="15" spans="1:15">
      <c r="A15" s="1379">
        <v>2</v>
      </c>
      <c r="B15" s="1062"/>
      <c r="C15" s="1488">
        <v>0</v>
      </c>
      <c r="D15" s="1056"/>
      <c r="E15" s="1232"/>
      <c r="F15" s="1056"/>
      <c r="G15" s="1366"/>
      <c r="H15" s="1367"/>
      <c r="I15" s="1489">
        <f t="shared" ref="I15:I32" si="0">C15+E15-G15+H15</f>
        <v>0</v>
      </c>
      <c r="J15" s="1066"/>
      <c r="K15" s="1066"/>
      <c r="L15" s="1056"/>
      <c r="M15" s="1056"/>
      <c r="N15" s="1063">
        <v>2</v>
      </c>
    </row>
    <row r="16" spans="1:15">
      <c r="A16" s="1379">
        <v>3</v>
      </c>
      <c r="B16" s="1062" t="s">
        <v>27</v>
      </c>
      <c r="C16" s="1044"/>
      <c r="D16" s="1056"/>
      <c r="E16" s="1041"/>
      <c r="F16" s="1056"/>
      <c r="G16" s="1368"/>
      <c r="H16" s="1284"/>
      <c r="I16" s="1395">
        <f t="shared" si="0"/>
        <v>0</v>
      </c>
      <c r="J16" s="1066"/>
      <c r="K16" s="1066"/>
      <c r="L16" s="1056" t="s">
        <v>27</v>
      </c>
      <c r="M16" s="1056"/>
      <c r="N16" s="1063">
        <v>3</v>
      </c>
    </row>
    <row r="17" spans="1:14">
      <c r="A17" s="1379">
        <v>4</v>
      </c>
      <c r="B17" s="1064"/>
      <c r="C17" s="1044"/>
      <c r="D17" s="1056"/>
      <c r="E17" s="1041"/>
      <c r="F17" s="1056"/>
      <c r="G17" s="1368"/>
      <c r="H17" s="1284"/>
      <c r="I17" s="1395">
        <f t="shared" si="0"/>
        <v>0</v>
      </c>
      <c r="J17" s="1066"/>
      <c r="K17" s="1066"/>
      <c r="L17" s="1056"/>
      <c r="M17" s="1056"/>
      <c r="N17" s="1063">
        <v>4</v>
      </c>
    </row>
    <row r="18" spans="1:14">
      <c r="A18" s="1379">
        <v>5</v>
      </c>
      <c r="B18" s="1064"/>
      <c r="C18" s="1044"/>
      <c r="D18" s="1056"/>
      <c r="E18" s="1041"/>
      <c r="F18" s="1056"/>
      <c r="G18" s="1368"/>
      <c r="H18" s="1284"/>
      <c r="I18" s="1395">
        <f t="shared" si="0"/>
        <v>0</v>
      </c>
      <c r="J18" s="1066"/>
      <c r="K18" s="1066"/>
      <c r="L18" s="1056"/>
      <c r="M18" s="1056"/>
      <c r="N18" s="1063">
        <v>5</v>
      </c>
    </row>
    <row r="19" spans="1:14">
      <c r="A19" s="1379">
        <v>6</v>
      </c>
      <c r="B19" s="1064"/>
      <c r="C19" s="1044"/>
      <c r="D19" s="1056"/>
      <c r="E19" s="1041"/>
      <c r="F19" s="1056"/>
      <c r="G19" s="1368"/>
      <c r="H19" s="1284"/>
      <c r="I19" s="1395">
        <f t="shared" si="0"/>
        <v>0</v>
      </c>
      <c r="J19" s="1066"/>
      <c r="K19" s="1066"/>
      <c r="L19" s="1056"/>
      <c r="M19" s="1056"/>
      <c r="N19" s="1063">
        <v>6</v>
      </c>
    </row>
    <row r="20" spans="1:14">
      <c r="A20" s="1379">
        <v>7</v>
      </c>
      <c r="B20" s="1064"/>
      <c r="C20" s="1044"/>
      <c r="D20" s="1056"/>
      <c r="E20" s="1041"/>
      <c r="F20" s="1056"/>
      <c r="G20" s="1368"/>
      <c r="H20" s="1284"/>
      <c r="I20" s="1395">
        <f t="shared" si="0"/>
        <v>0</v>
      </c>
      <c r="J20" s="1066"/>
      <c r="K20" s="1066"/>
      <c r="L20" s="1056"/>
      <c r="M20" s="1056"/>
      <c r="N20" s="1063">
        <v>7</v>
      </c>
    </row>
    <row r="21" spans="1:14">
      <c r="A21" s="1379">
        <v>8</v>
      </c>
      <c r="B21" s="1064"/>
      <c r="C21" s="1044"/>
      <c r="D21" s="1056"/>
      <c r="E21" s="1041"/>
      <c r="F21" s="1056"/>
      <c r="G21" s="1368"/>
      <c r="H21" s="1284"/>
      <c r="I21" s="1395">
        <f t="shared" si="0"/>
        <v>0</v>
      </c>
      <c r="J21" s="1066"/>
      <c r="K21" s="1066"/>
      <c r="L21" s="1056"/>
      <c r="M21" s="1056"/>
      <c r="N21" s="1063">
        <v>8</v>
      </c>
    </row>
    <row r="22" spans="1:14">
      <c r="A22" s="1379">
        <v>9</v>
      </c>
      <c r="B22" s="1064"/>
      <c r="C22" s="1044"/>
      <c r="D22" s="1056"/>
      <c r="E22" s="1041"/>
      <c r="F22" s="1056"/>
      <c r="G22" s="1368"/>
      <c r="H22" s="1284"/>
      <c r="I22" s="1395">
        <f t="shared" si="0"/>
        <v>0</v>
      </c>
      <c r="J22" s="1066"/>
      <c r="K22" s="1066"/>
      <c r="L22" s="1056"/>
      <c r="M22" s="1056"/>
      <c r="N22" s="1063">
        <v>9</v>
      </c>
    </row>
    <row r="23" spans="1:14">
      <c r="A23" s="1379">
        <v>10</v>
      </c>
      <c r="B23" s="1064"/>
      <c r="C23" s="1044"/>
      <c r="D23" s="1056"/>
      <c r="E23" s="1041"/>
      <c r="F23" s="1056"/>
      <c r="G23" s="1368"/>
      <c r="H23" s="1284"/>
      <c r="I23" s="1395">
        <f t="shared" si="0"/>
        <v>0</v>
      </c>
      <c r="J23" s="1066"/>
      <c r="K23" s="1066"/>
      <c r="L23" s="1056"/>
      <c r="M23" s="1056"/>
      <c r="N23" s="1063">
        <v>10</v>
      </c>
    </row>
    <row r="24" spans="1:14">
      <c r="A24" s="1379">
        <v>11</v>
      </c>
      <c r="B24" s="1064"/>
      <c r="C24" s="1044"/>
      <c r="D24" s="1056"/>
      <c r="E24" s="1041"/>
      <c r="F24" s="1056"/>
      <c r="G24" s="1368"/>
      <c r="H24" s="1284"/>
      <c r="I24" s="1395">
        <f t="shared" si="0"/>
        <v>0</v>
      </c>
      <c r="J24" s="1066"/>
      <c r="K24" s="1066"/>
      <c r="L24" s="1056"/>
      <c r="M24" s="1056"/>
      <c r="N24" s="1063">
        <v>11</v>
      </c>
    </row>
    <row r="25" spans="1:14">
      <c r="A25" s="1379">
        <v>12</v>
      </c>
      <c r="B25" s="1064"/>
      <c r="C25" s="1044"/>
      <c r="D25" s="1056"/>
      <c r="E25" s="1041"/>
      <c r="F25" s="1056"/>
      <c r="G25" s="1368"/>
      <c r="H25" s="1284"/>
      <c r="I25" s="1395">
        <f t="shared" si="0"/>
        <v>0</v>
      </c>
      <c r="J25" s="1066"/>
      <c r="K25" s="1066"/>
      <c r="L25" s="1056"/>
      <c r="M25" s="1056"/>
      <c r="N25" s="1063">
        <v>12</v>
      </c>
    </row>
    <row r="26" spans="1:14">
      <c r="A26" s="1379">
        <v>13</v>
      </c>
      <c r="B26" s="1064"/>
      <c r="C26" s="1044"/>
      <c r="D26" s="1056"/>
      <c r="E26" s="1041"/>
      <c r="F26" s="1056"/>
      <c r="G26" s="1368"/>
      <c r="H26" s="1284"/>
      <c r="I26" s="1395">
        <f t="shared" si="0"/>
        <v>0</v>
      </c>
      <c r="J26" s="1066"/>
      <c r="K26" s="1066"/>
      <c r="L26" s="1056"/>
      <c r="M26" s="1056"/>
      <c r="N26" s="1063">
        <v>13</v>
      </c>
    </row>
    <row r="27" spans="1:14">
      <c r="A27" s="1379">
        <v>14</v>
      </c>
      <c r="B27" s="1064"/>
      <c r="C27" s="1044"/>
      <c r="D27" s="1056"/>
      <c r="E27" s="1041"/>
      <c r="F27" s="1056"/>
      <c r="G27" s="1368"/>
      <c r="H27" s="1284"/>
      <c r="I27" s="1395">
        <f t="shared" si="0"/>
        <v>0</v>
      </c>
      <c r="J27" s="1066"/>
      <c r="K27" s="1066"/>
      <c r="L27" s="1056"/>
      <c r="M27" s="1056"/>
      <c r="N27" s="1063">
        <v>14</v>
      </c>
    </row>
    <row r="28" spans="1:14">
      <c r="A28" s="1379">
        <v>15</v>
      </c>
      <c r="B28" s="1490"/>
      <c r="C28" s="1044"/>
      <c r="D28" s="1433"/>
      <c r="E28" s="1041"/>
      <c r="F28" s="1433"/>
      <c r="G28" s="1368"/>
      <c r="H28" s="1284"/>
      <c r="I28" s="1395">
        <f t="shared" si="0"/>
        <v>0</v>
      </c>
      <c r="J28" s="1066"/>
      <c r="K28" s="1066"/>
      <c r="L28" s="1056"/>
      <c r="M28" s="1056"/>
      <c r="N28" s="1063">
        <v>15</v>
      </c>
    </row>
    <row r="29" spans="1:14">
      <c r="A29" s="1379">
        <v>16</v>
      </c>
      <c r="B29" s="1490"/>
      <c r="C29" s="1044"/>
      <c r="D29" s="1433"/>
      <c r="E29" s="1041"/>
      <c r="F29" s="1433"/>
      <c r="G29" s="1368"/>
      <c r="H29" s="1284"/>
      <c r="I29" s="1395">
        <f t="shared" si="0"/>
        <v>0</v>
      </c>
      <c r="J29" s="1066"/>
      <c r="K29" s="1066"/>
      <c r="L29" s="1056"/>
      <c r="M29" s="1056"/>
      <c r="N29" s="1063">
        <v>16</v>
      </c>
    </row>
    <row r="30" spans="1:14">
      <c r="A30" s="1379">
        <v>17</v>
      </c>
      <c r="B30" s="1490"/>
      <c r="C30" s="1044"/>
      <c r="D30" s="1433"/>
      <c r="E30" s="1041"/>
      <c r="F30" s="1433"/>
      <c r="G30" s="1368"/>
      <c r="H30" s="1284"/>
      <c r="I30" s="1395">
        <f t="shared" si="0"/>
        <v>0</v>
      </c>
      <c r="J30" s="1066"/>
      <c r="K30" s="1066"/>
      <c r="L30" s="1056"/>
      <c r="M30" s="1056"/>
      <c r="N30" s="1063">
        <v>17</v>
      </c>
    </row>
    <row r="31" spans="1:14">
      <c r="A31" s="1379">
        <v>18</v>
      </c>
      <c r="B31" s="1064"/>
      <c r="C31" s="1044"/>
      <c r="D31" s="1056"/>
      <c r="E31" s="1041"/>
      <c r="F31" s="1056"/>
      <c r="G31" s="1368"/>
      <c r="H31" s="1284"/>
      <c r="I31" s="1395">
        <f t="shared" si="0"/>
        <v>0</v>
      </c>
      <c r="J31" s="1066"/>
      <c r="K31" s="1066"/>
      <c r="L31" s="1056"/>
      <c r="M31" s="1056"/>
      <c r="N31" s="1063">
        <v>18</v>
      </c>
    </row>
    <row r="32" spans="1:14">
      <c r="A32" s="1379">
        <v>19</v>
      </c>
      <c r="B32" s="1491" t="s">
        <v>3762</v>
      </c>
      <c r="C32" s="1492">
        <f>SUM(C15:C31)</f>
        <v>0</v>
      </c>
      <c r="D32" s="1433"/>
      <c r="E32" s="1493">
        <f>SUM(E15:E31)</f>
        <v>0</v>
      </c>
      <c r="F32" s="1433"/>
      <c r="G32" s="1404">
        <f>SUM(G15:G31)</f>
        <v>0</v>
      </c>
      <c r="H32" s="1494">
        <f>SUM(H15:H31)</f>
        <v>0</v>
      </c>
      <c r="I32" s="1495">
        <f t="shared" si="0"/>
        <v>0</v>
      </c>
      <c r="J32" s="1496"/>
      <c r="K32" s="1066"/>
      <c r="L32" s="1056"/>
      <c r="M32" s="1056"/>
      <c r="N32" s="1063">
        <v>19</v>
      </c>
    </row>
    <row r="33" spans="1:14">
      <c r="A33" s="1379">
        <v>20</v>
      </c>
      <c r="B33" s="1062" t="s">
        <v>2204</v>
      </c>
      <c r="C33" s="1044"/>
      <c r="D33" s="1056"/>
      <c r="E33" s="1041"/>
      <c r="F33" s="1056"/>
      <c r="G33" s="1368"/>
      <c r="H33" s="666"/>
      <c r="I33" s="1395"/>
      <c r="J33" s="1066"/>
      <c r="K33" s="1066"/>
      <c r="L33" s="1056"/>
      <c r="M33" s="1056"/>
      <c r="N33" s="1063">
        <v>20</v>
      </c>
    </row>
    <row r="34" spans="1:14">
      <c r="A34" s="1379">
        <v>21</v>
      </c>
      <c r="B34" s="1064"/>
      <c r="C34" s="1044"/>
      <c r="D34" s="1056"/>
      <c r="E34" s="1041"/>
      <c r="F34" s="1056"/>
      <c r="G34" s="1368"/>
      <c r="H34" s="1284"/>
      <c r="I34" s="1489">
        <f t="shared" ref="I34:I53" si="1">C34+E34-G34+H34</f>
        <v>0</v>
      </c>
      <c r="J34" s="1066"/>
      <c r="K34" s="1066"/>
      <c r="L34" s="1056"/>
      <c r="M34" s="1056"/>
      <c r="N34" s="1063">
        <v>21</v>
      </c>
    </row>
    <row r="35" spans="1:14">
      <c r="A35" s="1379">
        <v>22</v>
      </c>
      <c r="B35" s="1062" t="s">
        <v>27</v>
      </c>
      <c r="C35" s="1044"/>
      <c r="D35" s="1056"/>
      <c r="E35" s="1041"/>
      <c r="F35" s="1056"/>
      <c r="G35" s="1368"/>
      <c r="H35" s="1284"/>
      <c r="I35" s="1395">
        <f t="shared" si="1"/>
        <v>0</v>
      </c>
      <c r="J35" s="1066"/>
      <c r="K35" s="1066"/>
      <c r="L35" s="1056" t="s">
        <v>27</v>
      </c>
      <c r="M35" s="1056"/>
      <c r="N35" s="1063">
        <v>22</v>
      </c>
    </row>
    <row r="36" spans="1:14">
      <c r="A36" s="1379">
        <v>23</v>
      </c>
      <c r="B36" s="1064"/>
      <c r="C36" s="1044"/>
      <c r="D36" s="1067"/>
      <c r="E36" s="1041"/>
      <c r="F36" s="1056"/>
      <c r="G36" s="1368"/>
      <c r="H36" s="1284"/>
      <c r="I36" s="1395">
        <f t="shared" si="1"/>
        <v>0</v>
      </c>
      <c r="J36" s="1066"/>
      <c r="K36" s="1066"/>
      <c r="L36" s="1056"/>
      <c r="M36" s="1056"/>
      <c r="N36" s="1063">
        <v>23</v>
      </c>
    </row>
    <row r="37" spans="1:14">
      <c r="A37" s="1379">
        <v>24</v>
      </c>
      <c r="B37" s="1064"/>
      <c r="C37" s="1044"/>
      <c r="D37" s="1067"/>
      <c r="E37" s="1041"/>
      <c r="F37" s="1056"/>
      <c r="G37" s="1368"/>
      <c r="H37" s="1284"/>
      <c r="I37" s="1395">
        <f t="shared" si="1"/>
        <v>0</v>
      </c>
      <c r="J37" s="1066"/>
      <c r="K37" s="1066"/>
      <c r="L37" s="1056"/>
      <c r="M37" s="1056"/>
      <c r="N37" s="1063">
        <v>24</v>
      </c>
    </row>
    <row r="38" spans="1:14">
      <c r="A38" s="1379">
        <v>25</v>
      </c>
      <c r="B38" s="1064"/>
      <c r="C38" s="1044"/>
      <c r="D38" s="1067"/>
      <c r="E38" s="1041"/>
      <c r="F38" s="1067"/>
      <c r="G38" s="1368"/>
      <c r="H38" s="1284"/>
      <c r="I38" s="1395">
        <f t="shared" si="1"/>
        <v>0</v>
      </c>
      <c r="J38" s="1066"/>
      <c r="K38" s="1066"/>
      <c r="L38" s="1056"/>
      <c r="M38" s="1056"/>
      <c r="N38" s="1063">
        <v>25</v>
      </c>
    </row>
    <row r="39" spans="1:14">
      <c r="A39" s="1379">
        <v>26</v>
      </c>
      <c r="B39" s="1064"/>
      <c r="C39" s="1044"/>
      <c r="D39" s="1067"/>
      <c r="E39" s="1041"/>
      <c r="F39" s="1067"/>
      <c r="G39" s="1368"/>
      <c r="H39" s="1284"/>
      <c r="I39" s="1395">
        <f t="shared" si="1"/>
        <v>0</v>
      </c>
      <c r="J39" s="1066"/>
      <c r="K39" s="1066"/>
      <c r="L39" s="1056"/>
      <c r="M39" s="1056"/>
      <c r="N39" s="1063">
        <v>26</v>
      </c>
    </row>
    <row r="40" spans="1:14">
      <c r="A40" s="1379">
        <v>27</v>
      </c>
      <c r="B40" s="1064"/>
      <c r="C40" s="1044"/>
      <c r="D40" s="1067"/>
      <c r="E40" s="1041"/>
      <c r="F40" s="1067"/>
      <c r="G40" s="1368"/>
      <c r="H40" s="1284"/>
      <c r="I40" s="1395">
        <f t="shared" si="1"/>
        <v>0</v>
      </c>
      <c r="J40" s="1066"/>
      <c r="K40" s="1066"/>
      <c r="L40" s="1056"/>
      <c r="M40" s="1056"/>
      <c r="N40" s="1063">
        <v>27</v>
      </c>
    </row>
    <row r="41" spans="1:14">
      <c r="A41" s="1379">
        <v>28</v>
      </c>
      <c r="B41" s="1064"/>
      <c r="C41" s="1044"/>
      <c r="D41" s="1067"/>
      <c r="E41" s="1041"/>
      <c r="F41" s="1067"/>
      <c r="G41" s="1368"/>
      <c r="H41" s="1284"/>
      <c r="I41" s="1395">
        <f t="shared" si="1"/>
        <v>0</v>
      </c>
      <c r="J41" s="1066"/>
      <c r="K41" s="1066"/>
      <c r="L41" s="1056"/>
      <c r="M41" s="1056"/>
      <c r="N41" s="1063">
        <v>28</v>
      </c>
    </row>
    <row r="42" spans="1:14">
      <c r="A42" s="1379">
        <v>29</v>
      </c>
      <c r="B42" s="1064"/>
      <c r="C42" s="1044"/>
      <c r="D42" s="1067"/>
      <c r="E42" s="1041"/>
      <c r="F42" s="1067"/>
      <c r="G42" s="1368"/>
      <c r="H42" s="1284"/>
      <c r="I42" s="1395">
        <f t="shared" si="1"/>
        <v>0</v>
      </c>
      <c r="J42" s="1066"/>
      <c r="K42" s="1066"/>
      <c r="L42" s="1056"/>
      <c r="M42" s="1056"/>
      <c r="N42" s="1063">
        <v>29</v>
      </c>
    </row>
    <row r="43" spans="1:14">
      <c r="A43" s="1379">
        <v>30</v>
      </c>
      <c r="B43" s="1064"/>
      <c r="C43" s="1044"/>
      <c r="D43" s="1067"/>
      <c r="E43" s="1041"/>
      <c r="F43" s="1067"/>
      <c r="G43" s="1368"/>
      <c r="H43" s="1284"/>
      <c r="I43" s="1395">
        <f t="shared" si="1"/>
        <v>0</v>
      </c>
      <c r="J43" s="1066"/>
      <c r="K43" s="1066"/>
      <c r="L43" s="1056"/>
      <c r="M43" s="1056"/>
      <c r="N43" s="1063">
        <v>30</v>
      </c>
    </row>
    <row r="44" spans="1:14">
      <c r="A44" s="1379">
        <v>31</v>
      </c>
      <c r="B44" s="1064"/>
      <c r="C44" s="1044"/>
      <c r="D44" s="1067"/>
      <c r="E44" s="1041"/>
      <c r="F44" s="1067"/>
      <c r="G44" s="1368"/>
      <c r="H44" s="1284"/>
      <c r="I44" s="1395">
        <f t="shared" si="1"/>
        <v>0</v>
      </c>
      <c r="J44" s="1066"/>
      <c r="K44" s="1066"/>
      <c r="L44" s="1056"/>
      <c r="M44" s="1056"/>
      <c r="N44" s="1063">
        <v>31</v>
      </c>
    </row>
    <row r="45" spans="1:14">
      <c r="A45" s="1379">
        <v>32</v>
      </c>
      <c r="B45" s="1064"/>
      <c r="C45" s="1044"/>
      <c r="D45" s="1067"/>
      <c r="E45" s="1041"/>
      <c r="F45" s="1067"/>
      <c r="G45" s="1368"/>
      <c r="H45" s="1284"/>
      <c r="I45" s="1395">
        <f t="shared" si="1"/>
        <v>0</v>
      </c>
      <c r="J45" s="1066"/>
      <c r="K45" s="1066"/>
      <c r="L45" s="1056"/>
      <c r="M45" s="1056"/>
      <c r="N45" s="1063">
        <v>32</v>
      </c>
    </row>
    <row r="46" spans="1:14">
      <c r="A46" s="1379">
        <v>33</v>
      </c>
      <c r="B46" s="1490"/>
      <c r="C46" s="1044"/>
      <c r="D46" s="1067"/>
      <c r="E46" s="1041"/>
      <c r="F46" s="1067"/>
      <c r="G46" s="1368"/>
      <c r="H46" s="1284"/>
      <c r="I46" s="1395">
        <f t="shared" si="1"/>
        <v>0</v>
      </c>
      <c r="J46" s="1066"/>
      <c r="K46" s="1066"/>
      <c r="L46" s="1056"/>
      <c r="M46" s="1056"/>
      <c r="N46" s="1063">
        <v>33</v>
      </c>
    </row>
    <row r="47" spans="1:14">
      <c r="A47" s="1379">
        <v>34</v>
      </c>
      <c r="B47" s="1064"/>
      <c r="C47" s="1044"/>
      <c r="D47" s="1067"/>
      <c r="E47" s="1041"/>
      <c r="F47" s="1056" t="s">
        <v>2835</v>
      </c>
      <c r="G47" s="1368"/>
      <c r="H47" s="1284"/>
      <c r="I47" s="1395">
        <f t="shared" si="1"/>
        <v>0</v>
      </c>
      <c r="J47" s="1066"/>
      <c r="K47" s="1066"/>
      <c r="L47" s="1056"/>
      <c r="M47" s="1056"/>
      <c r="N47" s="1063">
        <v>34</v>
      </c>
    </row>
    <row r="48" spans="1:14">
      <c r="A48" s="1379">
        <v>35</v>
      </c>
      <c r="B48" s="1064"/>
      <c r="C48" s="1044"/>
      <c r="D48" s="1067"/>
      <c r="E48" s="1041"/>
      <c r="F48" s="1067"/>
      <c r="G48" s="1368"/>
      <c r="H48" s="666"/>
      <c r="I48" s="1395">
        <f t="shared" si="1"/>
        <v>0</v>
      </c>
      <c r="J48" s="1066"/>
      <c r="K48" s="1066"/>
      <c r="L48" s="1056"/>
      <c r="M48" s="1056"/>
      <c r="N48" s="1063">
        <v>35</v>
      </c>
    </row>
    <row r="49" spans="1:14">
      <c r="A49" s="1379">
        <v>36</v>
      </c>
      <c r="B49" s="1490"/>
      <c r="C49" s="1044"/>
      <c r="D49" s="1067"/>
      <c r="E49" s="1041"/>
      <c r="F49" s="1067"/>
      <c r="G49" s="1368"/>
      <c r="H49" s="666"/>
      <c r="I49" s="1395">
        <f t="shared" si="1"/>
        <v>0</v>
      </c>
      <c r="J49" s="1358"/>
      <c r="K49" s="1066"/>
      <c r="L49" s="1056"/>
      <c r="M49" s="1056"/>
      <c r="N49" s="1063">
        <v>36</v>
      </c>
    </row>
    <row r="50" spans="1:14">
      <c r="A50" s="1379">
        <v>37</v>
      </c>
      <c r="B50" s="1490"/>
      <c r="C50" s="1044"/>
      <c r="D50" s="1067"/>
      <c r="E50" s="1041"/>
      <c r="F50" s="1067"/>
      <c r="G50" s="1368"/>
      <c r="H50" s="666"/>
      <c r="I50" s="1395">
        <f t="shared" si="1"/>
        <v>0</v>
      </c>
      <c r="J50" s="1358"/>
      <c r="K50" s="1066"/>
      <c r="L50" s="1056"/>
      <c r="M50" s="1056"/>
      <c r="N50" s="1063">
        <v>37</v>
      </c>
    </row>
    <row r="51" spans="1:14">
      <c r="A51" s="1379">
        <v>38</v>
      </c>
      <c r="B51" s="1064"/>
      <c r="C51" s="1044"/>
      <c r="D51" s="1067"/>
      <c r="E51" s="1041"/>
      <c r="F51" s="1067"/>
      <c r="G51" s="1368"/>
      <c r="H51" s="1284"/>
      <c r="I51" s="1395">
        <f t="shared" si="1"/>
        <v>0</v>
      </c>
      <c r="J51" s="1066"/>
      <c r="K51" s="1066"/>
      <c r="L51" s="1056"/>
      <c r="M51" s="1056"/>
      <c r="N51" s="1063">
        <v>38</v>
      </c>
    </row>
    <row r="52" spans="1:14">
      <c r="A52" s="1379">
        <v>39</v>
      </c>
      <c r="B52" s="1491" t="s">
        <v>3762</v>
      </c>
      <c r="C52" s="1497">
        <f>SUM(C34:C51)</f>
        <v>0</v>
      </c>
      <c r="D52" s="1067"/>
      <c r="E52" s="1498">
        <f>SUM(E34:E51)</f>
        <v>0</v>
      </c>
      <c r="F52" s="1067"/>
      <c r="G52" s="1421">
        <f>SUM(G34:G51)</f>
        <v>0</v>
      </c>
      <c r="H52" s="1499">
        <f>SUM(H34:H51)</f>
        <v>0</v>
      </c>
      <c r="I52" s="1495">
        <f t="shared" si="1"/>
        <v>0</v>
      </c>
      <c r="J52" s="1496"/>
      <c r="K52" s="1066"/>
      <c r="L52" s="1056"/>
      <c r="M52" s="1056"/>
      <c r="N52" s="1063">
        <v>39</v>
      </c>
    </row>
    <row r="53" spans="1:14" ht="15.75" thickBot="1">
      <c r="A53" s="1406">
        <v>40</v>
      </c>
      <c r="B53" s="1500" t="s">
        <v>199</v>
      </c>
      <c r="C53" s="1501">
        <f>C32+C52</f>
        <v>0</v>
      </c>
      <c r="D53" s="1131"/>
      <c r="E53" s="1502">
        <f>E32+E52</f>
        <v>0</v>
      </c>
      <c r="F53" s="1131"/>
      <c r="G53" s="1371">
        <f>G32+G52</f>
        <v>0</v>
      </c>
      <c r="H53" s="1235">
        <f>H32+H52</f>
        <v>0</v>
      </c>
      <c r="I53" s="1503">
        <f t="shared" si="1"/>
        <v>0</v>
      </c>
      <c r="J53" s="1407"/>
      <c r="K53" s="1407"/>
      <c r="L53" s="1314"/>
      <c r="M53" s="1314"/>
      <c r="N53" s="1409">
        <v>40</v>
      </c>
    </row>
    <row r="54" spans="1:14">
      <c r="A54" s="1056" t="s">
        <v>110</v>
      </c>
      <c r="B54" s="1056"/>
      <c r="C54" s="1056"/>
      <c r="D54" s="1056"/>
      <c r="E54" s="1056"/>
      <c r="F54" s="1056"/>
      <c r="G54" s="1056"/>
      <c r="H54" s="1056"/>
      <c r="I54" s="1056"/>
      <c r="J54" s="1056"/>
      <c r="K54" s="1056"/>
      <c r="L54" s="1056"/>
      <c r="M54" s="1425" t="s">
        <v>110</v>
      </c>
      <c r="N54" s="1353"/>
    </row>
    <row r="55" spans="1:14">
      <c r="A55" s="1049" t="s">
        <v>3763</v>
      </c>
      <c r="B55" s="1049"/>
      <c r="C55" s="1049"/>
      <c r="D55" s="1049"/>
      <c r="E55" s="1049"/>
      <c r="F55" s="1049"/>
      <c r="G55" s="1049"/>
      <c r="H55" s="1049"/>
      <c r="I55" s="1049" t="s">
        <v>3764</v>
      </c>
      <c r="J55" s="1049"/>
      <c r="K55" s="1049"/>
      <c r="L55" s="1049"/>
      <c r="M55" s="1049"/>
      <c r="N55" s="1049"/>
    </row>
    <row r="56" spans="1:14">
      <c r="A56" s="1056"/>
      <c r="B56" s="1056"/>
      <c r="C56" s="1056"/>
      <c r="D56" s="1056"/>
      <c r="E56" s="1056"/>
      <c r="F56" s="1056"/>
      <c r="G56" s="1056"/>
      <c r="H56" s="1056"/>
      <c r="I56" s="1056"/>
      <c r="J56" s="1056"/>
      <c r="K56" s="1056"/>
      <c r="L56" s="1056"/>
      <c r="M56" s="1056"/>
      <c r="N56" s="1056"/>
    </row>
    <row r="57" spans="1:14">
      <c r="A57" s="1056"/>
      <c r="B57" s="1056"/>
      <c r="C57" s="1056"/>
      <c r="D57" s="1056"/>
      <c r="E57" s="1056"/>
      <c r="F57" s="1056"/>
      <c r="G57" s="1056"/>
      <c r="H57" s="1056"/>
      <c r="I57" s="1056"/>
      <c r="J57" s="1056"/>
      <c r="K57" s="1056"/>
      <c r="L57" s="1056"/>
      <c r="M57" s="1056"/>
      <c r="N57" s="1056"/>
    </row>
    <row r="58" spans="1:14">
      <c r="A58" s="1056"/>
      <c r="B58" s="1056"/>
      <c r="C58" s="1056"/>
      <c r="D58" s="1056"/>
      <c r="E58" s="1056"/>
      <c r="F58" s="1056"/>
      <c r="G58" s="1056"/>
      <c r="H58" s="1056"/>
      <c r="I58" s="1056"/>
      <c r="J58" s="1056"/>
      <c r="K58" s="1056"/>
      <c r="L58" s="1056"/>
      <c r="M58" s="1056"/>
      <c r="N58" s="1056"/>
    </row>
    <row r="59" spans="1:14">
      <c r="A59" s="1056"/>
      <c r="B59" s="1056"/>
      <c r="C59" s="1056"/>
      <c r="D59" s="1056"/>
      <c r="E59" s="1056"/>
      <c r="F59" s="1056"/>
      <c r="G59" s="1056"/>
      <c r="H59" s="1056"/>
      <c r="I59" s="1056"/>
      <c r="J59" s="1056"/>
      <c r="K59" s="1056"/>
      <c r="L59" s="1056"/>
      <c r="M59" s="1056"/>
      <c r="N59" s="1056"/>
    </row>
    <row r="60" spans="1:14">
      <c r="A60" s="1056"/>
      <c r="B60" s="1056"/>
      <c r="C60" s="1056"/>
      <c r="D60" s="1056"/>
      <c r="E60" s="1056"/>
      <c r="F60" s="1056"/>
      <c r="G60" s="1056"/>
      <c r="H60" s="1056"/>
      <c r="I60" s="1056"/>
      <c r="J60" s="1056"/>
      <c r="K60" s="1056"/>
      <c r="L60" s="1056"/>
      <c r="M60" s="1056"/>
      <c r="N60" s="1056"/>
    </row>
    <row r="61" spans="1:14">
      <c r="A61" s="1056"/>
      <c r="B61" s="1056"/>
      <c r="C61" s="1056"/>
      <c r="D61" s="1056"/>
      <c r="E61" s="1056"/>
      <c r="F61" s="1056"/>
      <c r="G61" s="1056"/>
      <c r="H61" s="1056"/>
      <c r="I61" s="1056"/>
      <c r="J61" s="1056"/>
      <c r="K61" s="1056"/>
      <c r="L61" s="1056"/>
      <c r="M61" s="1056"/>
      <c r="N61" s="1056"/>
    </row>
    <row r="62" spans="1:14">
      <c r="A62" s="1378"/>
      <c r="B62" s="1056"/>
      <c r="C62" s="1056"/>
      <c r="D62" s="1056"/>
      <c r="E62" s="1056"/>
      <c r="F62" s="1056"/>
      <c r="G62" s="1056"/>
      <c r="H62" s="1056"/>
      <c r="I62" s="1056"/>
      <c r="J62" s="1056"/>
      <c r="K62" s="1056"/>
      <c r="L62" s="1056"/>
      <c r="M62" s="1056"/>
      <c r="N62" s="1056"/>
    </row>
    <row r="63" spans="1:14">
      <c r="A63" s="1056"/>
      <c r="B63" s="1056"/>
      <c r="C63" s="1056"/>
      <c r="D63" s="1056"/>
      <c r="E63" s="1056"/>
      <c r="F63" s="1056"/>
      <c r="G63" s="1056"/>
      <c r="H63" s="1056"/>
      <c r="I63" s="1056"/>
      <c r="J63" s="1056"/>
      <c r="K63" s="1056"/>
      <c r="L63" s="1056"/>
      <c r="M63" s="1056"/>
      <c r="N63" s="1056"/>
    </row>
    <row r="64" spans="1:14">
      <c r="A64" s="1056"/>
      <c r="B64" s="1056"/>
      <c r="C64" s="1056"/>
      <c r="D64" s="1056"/>
      <c r="E64" s="1056"/>
      <c r="F64" s="1056"/>
      <c r="G64" s="1056"/>
      <c r="H64" s="1056"/>
      <c r="I64" s="1056"/>
      <c r="J64" s="1056"/>
      <c r="K64" s="1056"/>
      <c r="L64" s="1056"/>
      <c r="M64" s="1056"/>
      <c r="N64" s="1056"/>
    </row>
    <row r="65" spans="1:14">
      <c r="A65" s="1056"/>
      <c r="B65" s="1056"/>
      <c r="C65" s="1056"/>
      <c r="D65" s="1056"/>
      <c r="E65" s="1056"/>
      <c r="F65" s="1056"/>
      <c r="G65" s="1056"/>
      <c r="H65" s="1056"/>
      <c r="I65" s="1056"/>
      <c r="J65" s="1056"/>
      <c r="K65" s="1056"/>
      <c r="L65" s="1056"/>
      <c r="M65" s="1056"/>
      <c r="N65" s="1056"/>
    </row>
    <row r="66" spans="1:14">
      <c r="A66" s="1056"/>
      <c r="B66" s="1056"/>
      <c r="C66" s="1056"/>
      <c r="D66" s="1056"/>
      <c r="E66" s="1056"/>
      <c r="F66" s="1056"/>
      <c r="G66" s="1056"/>
      <c r="H66" s="1056"/>
      <c r="I66" s="1056"/>
      <c r="J66" s="1056"/>
      <c r="K66" s="1056"/>
      <c r="L66" s="1056"/>
      <c r="M66" s="1056"/>
      <c r="N66" s="1056"/>
    </row>
    <row r="67" spans="1:14">
      <c r="A67" s="1056"/>
      <c r="B67" s="1056"/>
      <c r="C67" s="1056"/>
      <c r="D67" s="1056"/>
      <c r="E67" s="1056"/>
      <c r="F67" s="1056"/>
      <c r="G67" s="1056"/>
      <c r="H67" s="1056"/>
      <c r="I67" s="1056"/>
      <c r="J67" s="1056"/>
      <c r="K67" s="1056"/>
      <c r="L67" s="1056"/>
      <c r="M67" s="1056"/>
      <c r="N67" s="1056"/>
    </row>
    <row r="68" spans="1:14">
      <c r="A68" s="1056"/>
      <c r="B68" s="1056"/>
      <c r="C68" s="1056"/>
      <c r="D68" s="1056"/>
      <c r="E68" s="1056"/>
      <c r="F68" s="1056"/>
      <c r="G68" s="1056"/>
      <c r="H68" s="1056"/>
      <c r="I68" s="1056"/>
      <c r="J68" s="1056"/>
      <c r="K68" s="1056"/>
      <c r="L68" s="1056"/>
      <c r="M68" s="1056"/>
      <c r="N68" s="1056"/>
    </row>
    <row r="69" spans="1:14">
      <c r="A69" s="1056"/>
      <c r="B69" s="1056"/>
      <c r="C69" s="1056"/>
      <c r="D69" s="1056"/>
      <c r="E69" s="1056"/>
      <c r="F69" s="1056"/>
      <c r="G69" s="1056"/>
      <c r="H69" s="1056"/>
      <c r="I69" s="1056"/>
      <c r="J69" s="1056"/>
      <c r="K69" s="1056"/>
      <c r="L69" s="1056"/>
      <c r="M69" s="1056"/>
      <c r="N69" s="1056"/>
    </row>
    <row r="70" spans="1:14">
      <c r="A70" s="1056"/>
      <c r="B70" s="1056"/>
      <c r="C70" s="1056"/>
      <c r="D70" s="1056"/>
      <c r="E70" s="1056"/>
      <c r="F70" s="1056"/>
      <c r="G70" s="1056"/>
      <c r="H70" s="1056"/>
      <c r="I70" s="1056"/>
      <c r="J70" s="1056"/>
      <c r="K70" s="1056"/>
      <c r="L70" s="1056"/>
      <c r="M70" s="1056"/>
      <c r="N70" s="1056"/>
    </row>
    <row r="71" spans="1:14">
      <c r="A71" s="1056"/>
      <c r="B71" s="1056"/>
      <c r="C71" s="1056"/>
      <c r="D71" s="1056"/>
      <c r="E71" s="1056"/>
      <c r="F71" s="1056"/>
      <c r="G71" s="1056"/>
      <c r="H71" s="1056"/>
      <c r="I71" s="1056"/>
      <c r="J71" s="1056"/>
      <c r="K71" s="1056"/>
      <c r="L71" s="1056"/>
      <c r="M71" s="1056"/>
      <c r="N71" s="1056"/>
    </row>
    <row r="72" spans="1:14">
      <c r="A72" s="1056"/>
      <c r="B72" s="1056"/>
      <c r="C72" s="1056"/>
      <c r="D72" s="1056"/>
      <c r="E72" s="1056"/>
      <c r="F72" s="1056"/>
      <c r="G72" s="1056"/>
      <c r="H72" s="1056"/>
      <c r="I72" s="1056"/>
      <c r="J72" s="1056"/>
      <c r="K72" s="1056"/>
      <c r="L72" s="1056"/>
      <c r="M72" s="1056"/>
      <c r="N72" s="1056"/>
    </row>
    <row r="73" spans="1:14">
      <c r="A73" s="1056"/>
      <c r="B73" s="1056"/>
      <c r="C73" s="1056"/>
      <c r="D73" s="1056"/>
      <c r="E73" s="1056"/>
      <c r="F73" s="1056"/>
      <c r="G73" s="1056"/>
      <c r="H73" s="1056"/>
      <c r="I73" s="1056"/>
      <c r="J73" s="1056"/>
      <c r="K73" s="1056"/>
      <c r="L73" s="1056"/>
      <c r="M73" s="1056"/>
      <c r="N73" s="1056"/>
    </row>
  </sheetData>
  <customSheetViews>
    <customSheetView guid="{60A1409A-66AA-463E-93B8-ECD35AF44482}" scale="87" colorId="22" fitToPage="1">
      <selection activeCell="H15" sqref="H15"/>
      <colBreaks count="1" manualBreakCount="1">
        <brk id="8" max="1048575" man="1"/>
      </colBreaks>
      <pageMargins left="0.27" right="0.61" top="0.3" bottom="0.3" header="0.5" footer="0.5"/>
      <pageSetup scale="83" orientation="portrait" r:id="rId1"/>
      <headerFooter alignWithMargins="0"/>
    </customSheetView>
    <customSheetView guid="{DF531E20-5321-459E-ADC3-AB7A1AE91EEB}" scale="87" colorId="22" showPageBreaks="1" fitToPage="1" printArea="1">
      <selection activeCell="H15" sqref="H15"/>
      <colBreaks count="1" manualBreakCount="1">
        <brk id="8" max="1048575" man="1"/>
      </colBreaks>
      <pageMargins left="0.27" right="0.61" top="0.3" bottom="0.3" header="0.5" footer="0.5"/>
      <pageSetup scale="83" orientation="portrait" r:id="rId2"/>
      <headerFooter alignWithMargins="0"/>
    </customSheetView>
    <customSheetView guid="{D9BAA3C6-1D9B-487C-B947-51E67F089DA8}" scale="87" colorId="22">
      <selection activeCell="E40" sqref="E40"/>
      <colBreaks count="1" manualBreakCount="1">
        <brk id="8" max="1048575" man="1"/>
      </colBreaks>
      <pageMargins left="0.27" right="0.61" top="0.3" bottom="0.3" header="0.5" footer="0.5"/>
      <pageSetup scale="77" orientation="portrait" r:id="rId3"/>
      <headerFooter alignWithMargins="0"/>
    </customSheetView>
    <customSheetView guid="{FE043F0F-666D-484B-8A7C-7EC2529158CA}" scale="87" colorId="22" showPageBreaks="1" printArea="1">
      <selection activeCell="E40" sqref="E40"/>
      <colBreaks count="1" manualBreakCount="1">
        <brk id="8" max="1048575" man="1"/>
      </colBreaks>
      <pageMargins left="0.27" right="0.61" top="0.3" bottom="0.3" header="0.5" footer="0.5"/>
      <pageSetup scale="77" orientation="portrait" r:id="rId4"/>
      <headerFooter alignWithMargins="0"/>
    </customSheetView>
  </customSheetViews>
  <phoneticPr fontId="0" type="noConversion"/>
  <pageMargins left="0.27" right="0.61" top="0.3" bottom="0.3" header="0.5" footer="0.5"/>
  <pageSetup scale="77" orientation="portrait" r:id="rId5"/>
  <headerFooter alignWithMargins="0"/>
  <colBreaks count="1" manualBreakCount="1">
    <brk id="8" max="1048575" man="1"/>
  </colBreaks>
  <customProperties>
    <customPr name="_pios_id" r:id="rId6"/>
  </customProperties>
</worksheet>
</file>

<file path=xl/worksheets/sheet42.xml><?xml version="1.0" encoding="utf-8"?>
<worksheet xmlns="http://schemas.openxmlformats.org/spreadsheetml/2006/main" xmlns:r="http://schemas.openxmlformats.org/officeDocument/2006/relationships">
  <sheetPr transitionEvaluation="1" codeName="Sheet41"/>
  <dimension ref="A1:P131"/>
  <sheetViews>
    <sheetView defaultGridColor="0" colorId="22" zoomScale="75" zoomScaleNormal="75" workbookViewId="0">
      <selection activeCell="C49" sqref="C49"/>
    </sheetView>
  </sheetViews>
  <sheetFormatPr defaultColWidth="9.77734375" defaultRowHeight="15"/>
  <cols>
    <col min="1" max="1" width="4.77734375" style="1068" customWidth="1"/>
    <col min="2" max="2" width="56.21875" style="1068" customWidth="1"/>
    <col min="3" max="3" width="20.77734375" style="1068" customWidth="1"/>
    <col min="4" max="5" width="15.77734375" style="1068" customWidth="1"/>
    <col min="6" max="6" width="24" style="1068" customWidth="1"/>
    <col min="7" max="7" width="18.77734375" style="1068" customWidth="1"/>
    <col min="8" max="12" width="12.77734375" style="1068" customWidth="1"/>
    <col min="13" max="13" width="4.5546875" style="1068" bestFit="1" customWidth="1"/>
    <col min="14" max="16384" width="9.77734375" style="1068"/>
  </cols>
  <sheetData>
    <row r="1" spans="1:13" ht="15.75" thickBot="1">
      <c r="A1" s="1237" t="str">
        <f>'Data sheet'!A53</f>
        <v>Annual Report of New York American Water Company, Inc.  (f/k/a Aqua New York of Sea Cliff)                                          Year Ended  December 31, 2013</v>
      </c>
      <c r="F1" s="1237" t="str">
        <f>'Data sheet'!A53</f>
        <v>Annual Report of New York American Water Company, Inc.  (f/k/a Aqua New York of Sea Cliff)                                          Year Ended  December 31, 2013</v>
      </c>
    </row>
    <row r="2" spans="1:13">
      <c r="A2" s="1045"/>
      <c r="B2" s="1046"/>
      <c r="C2" s="1046"/>
      <c r="D2" s="1046"/>
      <c r="E2" s="1047"/>
      <c r="F2" s="1045"/>
      <c r="G2" s="1046"/>
      <c r="H2" s="1046"/>
      <c r="I2" s="1046"/>
      <c r="J2" s="1046"/>
      <c r="K2" s="1239"/>
      <c r="L2" s="1046"/>
      <c r="M2" s="1047"/>
    </row>
    <row r="3" spans="1:13" ht="15.75">
      <c r="A3" s="1048" t="s">
        <v>3765</v>
      </c>
      <c r="B3" s="1049"/>
      <c r="C3" s="1049"/>
      <c r="D3" s="1049"/>
      <c r="E3" s="1050"/>
      <c r="F3" s="1048" t="s">
        <v>3765</v>
      </c>
      <c r="G3" s="1049"/>
      <c r="H3" s="1049"/>
      <c r="I3" s="1049"/>
      <c r="J3" s="1049"/>
      <c r="K3" s="1249"/>
      <c r="L3" s="1049"/>
      <c r="M3" s="1050"/>
    </row>
    <row r="4" spans="1:13">
      <c r="A4" s="1301"/>
      <c r="B4" s="1302"/>
      <c r="C4" s="1302"/>
      <c r="D4" s="1303"/>
      <c r="E4" s="1246"/>
      <c r="F4" s="1301"/>
      <c r="G4" s="1302"/>
      <c r="H4" s="1302"/>
      <c r="I4" s="1303"/>
      <c r="J4" s="1426"/>
      <c r="K4" s="1302"/>
      <c r="L4" s="1426"/>
      <c r="M4" s="1053"/>
    </row>
    <row r="5" spans="1:13">
      <c r="A5" s="1061" t="s">
        <v>3766</v>
      </c>
      <c r="B5" s="1056"/>
      <c r="C5" s="1056"/>
      <c r="D5" s="1056"/>
      <c r="E5" s="1317"/>
      <c r="F5" s="1061" t="s">
        <v>3767</v>
      </c>
      <c r="G5" s="1056"/>
      <c r="H5" s="1056"/>
      <c r="I5" s="1056"/>
      <c r="J5" s="1056"/>
      <c r="K5" s="1056"/>
      <c r="L5" s="1056"/>
      <c r="M5" s="1317"/>
    </row>
    <row r="6" spans="1:13">
      <c r="A6" s="1061"/>
      <c r="B6" s="1056"/>
      <c r="C6" s="1056"/>
      <c r="D6" s="1056"/>
      <c r="E6" s="1317"/>
      <c r="F6" s="1061"/>
      <c r="G6" s="1056"/>
      <c r="H6" s="1056"/>
      <c r="I6" s="1056"/>
      <c r="J6" s="1056"/>
      <c r="K6" s="1056"/>
      <c r="L6" s="1056"/>
      <c r="M6" s="1317"/>
    </row>
    <row r="7" spans="1:13">
      <c r="A7" s="1061" t="s">
        <v>3768</v>
      </c>
      <c r="B7" s="1056"/>
      <c r="C7" s="1056"/>
      <c r="D7" s="1056"/>
      <c r="E7" s="1317"/>
      <c r="F7" s="1061"/>
      <c r="G7" s="1056"/>
      <c r="H7" s="1056"/>
      <c r="I7" s="1056"/>
      <c r="J7" s="1056"/>
      <c r="K7" s="1056"/>
      <c r="L7" s="1056"/>
      <c r="M7" s="1317"/>
    </row>
    <row r="8" spans="1:13">
      <c r="A8" s="1318"/>
      <c r="B8" s="1417"/>
      <c r="C8" s="1439"/>
      <c r="D8" s="1648" t="s">
        <v>3769</v>
      </c>
      <c r="E8" s="1649"/>
      <c r="F8" s="1650" t="s">
        <v>3769</v>
      </c>
      <c r="G8" s="1413"/>
      <c r="H8" s="1648" t="s">
        <v>3770</v>
      </c>
      <c r="I8" s="1413"/>
      <c r="J8" s="1413"/>
      <c r="K8" s="1413"/>
      <c r="L8" s="1439"/>
      <c r="M8" s="1321"/>
    </row>
    <row r="9" spans="1:13">
      <c r="A9" s="1306"/>
      <c r="B9" s="1056"/>
      <c r="C9" s="1384" t="s">
        <v>3465</v>
      </c>
      <c r="D9" s="1384" t="s">
        <v>1941</v>
      </c>
      <c r="E9" s="1063" t="s">
        <v>1941</v>
      </c>
      <c r="F9" s="1379" t="s">
        <v>1941</v>
      </c>
      <c r="G9" s="1384" t="s">
        <v>1941</v>
      </c>
      <c r="H9" s="1393" t="s">
        <v>3771</v>
      </c>
      <c r="I9" s="1302"/>
      <c r="J9" s="1385" t="s">
        <v>3772</v>
      </c>
      <c r="K9" s="1302"/>
      <c r="L9" s="1384" t="s">
        <v>3465</v>
      </c>
      <c r="M9" s="1063"/>
    </row>
    <row r="10" spans="1:13">
      <c r="A10" s="1306" t="s">
        <v>2263</v>
      </c>
      <c r="B10" s="1353" t="s">
        <v>307</v>
      </c>
      <c r="C10" s="1384" t="s">
        <v>3510</v>
      </c>
      <c r="D10" s="1384" t="s">
        <v>3773</v>
      </c>
      <c r="E10" s="1063" t="s">
        <v>3774</v>
      </c>
      <c r="F10" s="1379" t="s">
        <v>3773</v>
      </c>
      <c r="G10" s="1384" t="s">
        <v>3774</v>
      </c>
      <c r="H10" s="1384" t="s">
        <v>3775</v>
      </c>
      <c r="I10" s="1066"/>
      <c r="J10" s="1384" t="s">
        <v>3775</v>
      </c>
      <c r="K10" s="1066"/>
      <c r="L10" s="1384" t="s">
        <v>3917</v>
      </c>
      <c r="M10" s="1063" t="s">
        <v>2263</v>
      </c>
    </row>
    <row r="11" spans="1:13">
      <c r="A11" s="1306" t="s">
        <v>2286</v>
      </c>
      <c r="B11" s="1056"/>
      <c r="C11" s="1384" t="s">
        <v>3512</v>
      </c>
      <c r="D11" s="1384" t="s">
        <v>3776</v>
      </c>
      <c r="E11" s="1063" t="s">
        <v>3777</v>
      </c>
      <c r="F11" s="1379" t="s">
        <v>3778</v>
      </c>
      <c r="G11" s="1384" t="s">
        <v>2028</v>
      </c>
      <c r="H11" s="1435" t="s">
        <v>2029</v>
      </c>
      <c r="I11" s="1384" t="s">
        <v>863</v>
      </c>
      <c r="J11" s="1435" t="s">
        <v>2030</v>
      </c>
      <c r="K11" s="1384" t="s">
        <v>863</v>
      </c>
      <c r="L11" s="1066"/>
      <c r="M11" s="1063" t="s">
        <v>2286</v>
      </c>
    </row>
    <row r="12" spans="1:13">
      <c r="A12" s="1307"/>
      <c r="B12" s="1392" t="s">
        <v>3377</v>
      </c>
      <c r="C12" s="1393" t="s">
        <v>3378</v>
      </c>
      <c r="D12" s="1393" t="s">
        <v>3379</v>
      </c>
      <c r="E12" s="1060" t="s">
        <v>3380</v>
      </c>
      <c r="F12" s="1446" t="s">
        <v>189</v>
      </c>
      <c r="G12" s="1393" t="s">
        <v>190</v>
      </c>
      <c r="H12" s="1393" t="s">
        <v>191</v>
      </c>
      <c r="I12" s="1393" t="s">
        <v>192</v>
      </c>
      <c r="J12" s="1393" t="s">
        <v>193</v>
      </c>
      <c r="K12" s="1393" t="s">
        <v>3679</v>
      </c>
      <c r="L12" s="1393" t="s">
        <v>3680</v>
      </c>
      <c r="M12" s="1060"/>
    </row>
    <row r="13" spans="1:13" customFormat="1">
      <c r="A13" s="397">
        <v>1</v>
      </c>
      <c r="B13" s="72" t="s">
        <v>2031</v>
      </c>
      <c r="C13" s="1737"/>
      <c r="D13" s="1738"/>
      <c r="E13" s="1739"/>
      <c r="F13" s="1740"/>
      <c r="G13" s="1738"/>
      <c r="H13" s="1738"/>
      <c r="I13" s="1738"/>
      <c r="J13" s="1738"/>
      <c r="K13" s="1738"/>
      <c r="L13" s="1741"/>
      <c r="M13" s="341">
        <v>1</v>
      </c>
    </row>
    <row r="14" spans="1:13" customFormat="1">
      <c r="A14" s="397">
        <f t="shared" ref="A14:A22" si="0">A13+1</f>
        <v>2</v>
      </c>
      <c r="B14" s="72" t="s">
        <v>2678</v>
      </c>
      <c r="C14" s="1742" t="s">
        <v>2850</v>
      </c>
      <c r="D14" s="1743" t="s">
        <v>2850</v>
      </c>
      <c r="E14" s="1744" t="s">
        <v>2835</v>
      </c>
      <c r="F14" s="1745"/>
      <c r="G14" s="1743"/>
      <c r="H14" s="1746" t="s">
        <v>2835</v>
      </c>
      <c r="I14" s="1743" t="s">
        <v>2835</v>
      </c>
      <c r="J14" s="1746"/>
      <c r="K14" s="1743"/>
      <c r="L14" s="1747" t="s">
        <v>2835</v>
      </c>
      <c r="M14" s="341">
        <f t="shared" ref="M14:M22" si="1">M13+1</f>
        <v>2</v>
      </c>
    </row>
    <row r="15" spans="1:13" customFormat="1">
      <c r="A15" s="397">
        <f t="shared" si="0"/>
        <v>3</v>
      </c>
      <c r="B15" s="72" t="s">
        <v>2032</v>
      </c>
      <c r="C15" s="343">
        <v>0</v>
      </c>
      <c r="D15" s="343"/>
      <c r="E15" s="415"/>
      <c r="F15" s="1748"/>
      <c r="G15" s="343"/>
      <c r="H15" s="1749"/>
      <c r="I15" s="343"/>
      <c r="J15" s="1749"/>
      <c r="K15" s="343"/>
      <c r="L15" s="343">
        <f>C15+D15-E15+F15-G15-I15+K15</f>
        <v>0</v>
      </c>
      <c r="M15" s="341">
        <f t="shared" si="1"/>
        <v>3</v>
      </c>
    </row>
    <row r="16" spans="1:13" customFormat="1">
      <c r="A16" s="397">
        <f t="shared" si="0"/>
        <v>4</v>
      </c>
      <c r="B16" s="72" t="s">
        <v>2033</v>
      </c>
      <c r="C16" s="346"/>
      <c r="D16" s="346"/>
      <c r="E16" s="347"/>
      <c r="F16" s="1750"/>
      <c r="G16" s="346"/>
      <c r="H16" s="1749"/>
      <c r="I16" s="346"/>
      <c r="J16" s="1749"/>
      <c r="K16" s="346"/>
      <c r="L16" s="346">
        <f>C16+D16-E16+F16-G16-I16+K16</f>
        <v>0</v>
      </c>
      <c r="M16" s="341">
        <f t="shared" si="1"/>
        <v>4</v>
      </c>
    </row>
    <row r="17" spans="1:13" customFormat="1">
      <c r="A17" s="397">
        <f t="shared" si="0"/>
        <v>5</v>
      </c>
      <c r="B17" s="72" t="s">
        <v>2204</v>
      </c>
      <c r="C17" s="346"/>
      <c r="D17" s="346"/>
      <c r="E17" s="347"/>
      <c r="F17" s="1750"/>
      <c r="G17" s="346"/>
      <c r="H17" s="1749"/>
      <c r="I17" s="346"/>
      <c r="J17" s="1749"/>
      <c r="K17" s="346"/>
      <c r="L17" s="346">
        <f>C17+D17-E17+F17-G17-I17+K17</f>
        <v>0</v>
      </c>
      <c r="M17" s="341">
        <f t="shared" si="1"/>
        <v>5</v>
      </c>
    </row>
    <row r="18" spans="1:13" customFormat="1">
      <c r="A18" s="397">
        <f t="shared" si="0"/>
        <v>6</v>
      </c>
      <c r="B18" s="72"/>
      <c r="C18" s="346"/>
      <c r="D18" s="346"/>
      <c r="E18" s="347"/>
      <c r="F18" s="1750"/>
      <c r="G18" s="346"/>
      <c r="H18" s="1749"/>
      <c r="I18" s="346"/>
      <c r="J18" s="1749"/>
      <c r="K18" s="346"/>
      <c r="L18" s="346">
        <f>C18+D18-E18+F18-G18-I18+K18</f>
        <v>0</v>
      </c>
      <c r="M18" s="341">
        <f t="shared" si="1"/>
        <v>6</v>
      </c>
    </row>
    <row r="19" spans="1:13" customFormat="1">
      <c r="A19" s="397">
        <f t="shared" si="0"/>
        <v>7</v>
      </c>
      <c r="B19" s="72" t="s">
        <v>2850</v>
      </c>
      <c r="C19" s="346"/>
      <c r="D19" s="346"/>
      <c r="E19" s="347"/>
      <c r="F19" s="1750"/>
      <c r="G19" s="346"/>
      <c r="H19" s="1749"/>
      <c r="I19" s="346"/>
      <c r="J19" s="1749"/>
      <c r="K19" s="346"/>
      <c r="L19" s="346">
        <f>C19+D19-E19+F19-G19-I19+K19</f>
        <v>0</v>
      </c>
      <c r="M19" s="341">
        <f t="shared" si="1"/>
        <v>7</v>
      </c>
    </row>
    <row r="20" spans="1:13" customFormat="1">
      <c r="A20" s="397">
        <f t="shared" si="0"/>
        <v>8</v>
      </c>
      <c r="B20" s="72" t="s">
        <v>38</v>
      </c>
      <c r="C20" s="346">
        <f>SUM(C15:C19)</f>
        <v>0</v>
      </c>
      <c r="D20" s="346">
        <f>SUM(D15:D19)</f>
        <v>0</v>
      </c>
      <c r="E20" s="347">
        <f>SUM(E15:E19)</f>
        <v>0</v>
      </c>
      <c r="F20" s="1750">
        <f>SUM(F15:F19)</f>
        <v>0</v>
      </c>
      <c r="G20" s="346">
        <f>SUM(G15:G19)</f>
        <v>0</v>
      </c>
      <c r="H20" s="1749"/>
      <c r="I20" s="346">
        <f>SUM(I15:I19)</f>
        <v>0</v>
      </c>
      <c r="J20" s="1749"/>
      <c r="K20" s="346">
        <f>SUM(K15:K19)</f>
        <v>0</v>
      </c>
      <c r="L20" s="346">
        <f>SUM(L15:L19)</f>
        <v>0</v>
      </c>
      <c r="M20" s="341">
        <f t="shared" si="1"/>
        <v>8</v>
      </c>
    </row>
    <row r="21" spans="1:13" customFormat="1">
      <c r="A21" s="397">
        <f t="shared" si="0"/>
        <v>9</v>
      </c>
      <c r="B21" s="72" t="s">
        <v>2677</v>
      </c>
      <c r="C21" s="346"/>
      <c r="D21" s="346"/>
      <c r="E21" s="347"/>
      <c r="F21" s="1750"/>
      <c r="G21" s="346"/>
      <c r="H21" s="1749"/>
      <c r="I21" s="346"/>
      <c r="J21" s="1749"/>
      <c r="K21" s="346"/>
      <c r="L21" s="346">
        <f>C21+D21-E21+F21-G21-I21+K21</f>
        <v>0</v>
      </c>
      <c r="M21" s="341">
        <f t="shared" si="1"/>
        <v>9</v>
      </c>
    </row>
    <row r="22" spans="1:13" customFormat="1">
      <c r="A22" s="397">
        <f t="shared" si="0"/>
        <v>10</v>
      </c>
      <c r="B22" s="72" t="s">
        <v>39</v>
      </c>
      <c r="C22" s="343">
        <f>C20+C21</f>
        <v>0</v>
      </c>
      <c r="D22" s="343">
        <f>D20+D21</f>
        <v>0</v>
      </c>
      <c r="E22" s="415">
        <f>E20+E21</f>
        <v>0</v>
      </c>
      <c r="F22" s="1748">
        <f>F20+F21</f>
        <v>0</v>
      </c>
      <c r="G22" s="343">
        <f>G20+G21</f>
        <v>0</v>
      </c>
      <c r="H22" s="1749"/>
      <c r="I22" s="343">
        <f>I20+I21</f>
        <v>0</v>
      </c>
      <c r="J22" s="1749"/>
      <c r="K22" s="343">
        <f>K20+K21</f>
        <v>0</v>
      </c>
      <c r="L22" s="343">
        <f>L20+L21</f>
        <v>0</v>
      </c>
      <c r="M22" s="341">
        <f t="shared" si="1"/>
        <v>10</v>
      </c>
    </row>
    <row r="23" spans="1:13" customFormat="1">
      <c r="A23" s="397"/>
      <c r="B23" s="72"/>
      <c r="C23" s="1737"/>
      <c r="D23" s="1738"/>
      <c r="E23" s="1739"/>
      <c r="F23" s="1740"/>
      <c r="G23" s="1738"/>
      <c r="H23" s="1738"/>
      <c r="I23" s="1738"/>
      <c r="J23" s="1738"/>
      <c r="K23" s="1738"/>
      <c r="L23" s="1741"/>
      <c r="M23" s="341"/>
    </row>
    <row r="24" spans="1:13" customFormat="1">
      <c r="A24" s="397" t="s">
        <v>2835</v>
      </c>
      <c r="B24" s="72" t="s">
        <v>40</v>
      </c>
      <c r="C24" s="1751"/>
      <c r="D24" s="1752"/>
      <c r="E24" s="1753"/>
      <c r="F24" s="1754"/>
      <c r="G24" s="1752"/>
      <c r="H24" s="1752"/>
      <c r="I24" s="1752"/>
      <c r="J24" s="1752"/>
      <c r="K24" s="1752"/>
      <c r="L24" s="1755"/>
      <c r="M24" s="337" t="s">
        <v>2835</v>
      </c>
    </row>
    <row r="25" spans="1:13" customFormat="1">
      <c r="A25" s="397">
        <v>11</v>
      </c>
      <c r="B25" s="72" t="s">
        <v>2678</v>
      </c>
      <c r="C25" s="1742" t="s">
        <v>2850</v>
      </c>
      <c r="D25" s="1743" t="s">
        <v>2850</v>
      </c>
      <c r="E25" s="1744" t="s">
        <v>2835</v>
      </c>
      <c r="F25" s="1745"/>
      <c r="G25" s="1743"/>
      <c r="H25" s="1746" t="s">
        <v>2835</v>
      </c>
      <c r="I25" s="1743" t="s">
        <v>2835</v>
      </c>
      <c r="J25" s="1746"/>
      <c r="K25" s="1743"/>
      <c r="L25" s="1747" t="s">
        <v>2835</v>
      </c>
      <c r="M25" s="341">
        <v>11</v>
      </c>
    </row>
    <row r="26" spans="1:13" customFormat="1">
      <c r="A26" s="397">
        <f t="shared" ref="A26:A33" si="2">A25+1</f>
        <v>12</v>
      </c>
      <c r="B26" s="72" t="s">
        <v>703</v>
      </c>
      <c r="C26" s="343">
        <v>2020334</v>
      </c>
      <c r="D26" s="343">
        <v>223591</v>
      </c>
      <c r="E26" s="415" t="s">
        <v>2835</v>
      </c>
      <c r="F26" s="1616"/>
      <c r="G26" s="1616">
        <v>0</v>
      </c>
      <c r="H26" s="1749">
        <v>283</v>
      </c>
      <c r="I26" s="343">
        <f>2243925-2162228</f>
        <v>81697</v>
      </c>
      <c r="J26" s="888" t="s">
        <v>4017</v>
      </c>
      <c r="K26" s="343"/>
      <c r="L26" s="343">
        <f>C26+D26-E26+F26-G26-I26+K26</f>
        <v>2162228</v>
      </c>
      <c r="M26" s="341">
        <f t="shared" ref="M26:M33" si="3">M25+1</f>
        <v>12</v>
      </c>
    </row>
    <row r="27" spans="1:13" customFormat="1">
      <c r="A27" s="397">
        <f t="shared" si="2"/>
        <v>13</v>
      </c>
      <c r="B27" s="72"/>
      <c r="C27" s="346"/>
      <c r="D27" s="346"/>
      <c r="E27" s="347"/>
      <c r="F27" s="1750"/>
      <c r="G27" s="346"/>
      <c r="H27" s="1749"/>
      <c r="I27" s="346"/>
      <c r="J27" s="1749"/>
      <c r="K27" s="346"/>
      <c r="L27" s="346">
        <f>C27+D27-E27+F27-G27-I27+K27</f>
        <v>0</v>
      </c>
      <c r="M27" s="341">
        <f t="shared" si="3"/>
        <v>13</v>
      </c>
    </row>
    <row r="28" spans="1:13" customFormat="1">
      <c r="A28" s="397">
        <f t="shared" si="2"/>
        <v>14</v>
      </c>
      <c r="B28" s="72"/>
      <c r="C28" s="346"/>
      <c r="D28" s="346"/>
      <c r="E28" s="347"/>
      <c r="F28" s="1750"/>
      <c r="G28" s="346"/>
      <c r="H28" s="1749"/>
      <c r="I28" s="346"/>
      <c r="J28" s="1749"/>
      <c r="K28" s="346"/>
      <c r="L28" s="346">
        <f>C28+D28-E28+F28-G28-I28+K28</f>
        <v>0</v>
      </c>
      <c r="M28" s="341">
        <f t="shared" si="3"/>
        <v>14</v>
      </c>
    </row>
    <row r="29" spans="1:13" customFormat="1">
      <c r="A29" s="397">
        <f t="shared" si="2"/>
        <v>15</v>
      </c>
      <c r="B29" s="72"/>
      <c r="C29" s="346"/>
      <c r="D29" s="346"/>
      <c r="E29" s="347"/>
      <c r="F29" s="1750"/>
      <c r="G29" s="346"/>
      <c r="H29" s="1749"/>
      <c r="I29" s="346"/>
      <c r="J29" s="1749"/>
      <c r="K29" s="346"/>
      <c r="L29" s="346">
        <f>C29+D29-E29+F29-G29-I29+K29</f>
        <v>0</v>
      </c>
      <c r="M29" s="341">
        <f t="shared" si="3"/>
        <v>15</v>
      </c>
    </row>
    <row r="30" spans="1:13" customFormat="1">
      <c r="A30" s="397">
        <f t="shared" si="2"/>
        <v>16</v>
      </c>
      <c r="B30" s="72" t="s">
        <v>2850</v>
      </c>
      <c r="C30" s="346"/>
      <c r="D30" s="346"/>
      <c r="E30" s="347"/>
      <c r="F30" s="1750"/>
      <c r="G30" s="346"/>
      <c r="H30" s="1749"/>
      <c r="I30" s="346"/>
      <c r="J30" s="1749"/>
      <c r="K30" s="346"/>
      <c r="L30" s="346">
        <f>C30+D30-E30+F30-G30-I30+K30</f>
        <v>0</v>
      </c>
      <c r="M30" s="341">
        <f t="shared" si="3"/>
        <v>16</v>
      </c>
    </row>
    <row r="31" spans="1:13" customFormat="1">
      <c r="A31" s="397">
        <f t="shared" si="2"/>
        <v>17</v>
      </c>
      <c r="B31" s="72" t="s">
        <v>41</v>
      </c>
      <c r="C31" s="346">
        <f>SUM(C26:C30)</f>
        <v>2020334</v>
      </c>
      <c r="D31" s="346">
        <f>SUM(D26:D30)</f>
        <v>223591</v>
      </c>
      <c r="E31" s="347">
        <f>SUM(E26:E30)</f>
        <v>0</v>
      </c>
      <c r="F31" s="1750">
        <f>SUM(F26:F30)</f>
        <v>0</v>
      </c>
      <c r="G31" s="346">
        <f>SUM(G26:G30)</f>
        <v>0</v>
      </c>
      <c r="H31" s="1749"/>
      <c r="I31" s="346">
        <f>SUM(I26:I30)</f>
        <v>81697</v>
      </c>
      <c r="J31" s="1749"/>
      <c r="K31" s="346">
        <f>SUM(K26:K30)</f>
        <v>0</v>
      </c>
      <c r="L31" s="346">
        <f>SUM(L26:L30)</f>
        <v>2162228</v>
      </c>
      <c r="M31" s="341">
        <f t="shared" si="3"/>
        <v>17</v>
      </c>
    </row>
    <row r="32" spans="1:13" customFormat="1">
      <c r="A32" s="397">
        <f t="shared" si="2"/>
        <v>18</v>
      </c>
      <c r="B32" s="72" t="s">
        <v>2677</v>
      </c>
      <c r="C32" s="346">
        <v>0</v>
      </c>
      <c r="D32" s="346"/>
      <c r="E32" s="347"/>
      <c r="F32" s="1750"/>
      <c r="G32" s="346"/>
      <c r="H32" s="1749"/>
      <c r="I32" s="346"/>
      <c r="J32" s="1749"/>
      <c r="K32" s="346"/>
      <c r="L32" s="346">
        <f>C32+D32-E32+F32-G32-I32+K32</f>
        <v>0</v>
      </c>
      <c r="M32" s="341">
        <f t="shared" si="3"/>
        <v>18</v>
      </c>
    </row>
    <row r="33" spans="1:13" customFormat="1">
      <c r="A33" s="397">
        <f t="shared" si="2"/>
        <v>19</v>
      </c>
      <c r="B33" s="72" t="s">
        <v>3301</v>
      </c>
      <c r="C33" s="343">
        <f>C31+C32</f>
        <v>2020334</v>
      </c>
      <c r="D33" s="343">
        <f>D31+D32</f>
        <v>223591</v>
      </c>
      <c r="E33" s="415">
        <f>E31+E32</f>
        <v>0</v>
      </c>
      <c r="F33" s="1748">
        <f>F31+F32</f>
        <v>0</v>
      </c>
      <c r="G33" s="343">
        <f>G31+G32</f>
        <v>0</v>
      </c>
      <c r="H33" s="1749"/>
      <c r="I33" s="343">
        <f>I31+I32</f>
        <v>81697</v>
      </c>
      <c r="J33" s="1749"/>
      <c r="K33" s="343">
        <f>K31+K32</f>
        <v>0</v>
      </c>
      <c r="L33" s="343">
        <f>L31+L32</f>
        <v>2162228</v>
      </c>
      <c r="M33" s="341">
        <f t="shared" si="3"/>
        <v>19</v>
      </c>
    </row>
    <row r="34" spans="1:13" customFormat="1">
      <c r="A34" s="356"/>
      <c r="B34" s="72"/>
      <c r="C34" s="1737"/>
      <c r="D34" s="1738"/>
      <c r="E34" s="1739"/>
      <c r="F34" s="1740"/>
      <c r="G34" s="1738"/>
      <c r="H34" s="1738"/>
      <c r="I34" s="1738"/>
      <c r="J34" s="1738"/>
      <c r="K34" s="1738"/>
      <c r="L34" s="1741"/>
      <c r="M34" s="337"/>
    </row>
    <row r="35" spans="1:13" customFormat="1">
      <c r="A35" s="396">
        <v>20</v>
      </c>
      <c r="B35" s="72" t="s">
        <v>3302</v>
      </c>
      <c r="C35" s="1751"/>
      <c r="D35" s="1752"/>
      <c r="E35" s="1753"/>
      <c r="F35" s="1754"/>
      <c r="G35" s="1752"/>
      <c r="H35" s="1752"/>
      <c r="I35" s="1752"/>
      <c r="J35" s="1752"/>
      <c r="K35" s="1752"/>
      <c r="L35" s="1755"/>
      <c r="M35" s="515">
        <v>20</v>
      </c>
    </row>
    <row r="36" spans="1:13" customFormat="1">
      <c r="A36" s="396">
        <f t="shared" ref="A36:A47" si="4">A35+1</f>
        <v>21</v>
      </c>
      <c r="B36" s="72" t="s">
        <v>2678</v>
      </c>
      <c r="C36" s="1742" t="s">
        <v>2850</v>
      </c>
      <c r="D36" s="1743" t="s">
        <v>2850</v>
      </c>
      <c r="E36" s="1744" t="s">
        <v>2835</v>
      </c>
      <c r="F36" s="1745"/>
      <c r="G36" s="1743"/>
      <c r="H36" s="1746" t="s">
        <v>2835</v>
      </c>
      <c r="I36" s="1743" t="s">
        <v>2835</v>
      </c>
      <c r="J36" s="1746"/>
      <c r="K36" s="1743"/>
      <c r="L36" s="1747" t="s">
        <v>2835</v>
      </c>
      <c r="M36" s="515">
        <f t="shared" ref="M36:M47" si="5">M35+1</f>
        <v>21</v>
      </c>
    </row>
    <row r="37" spans="1:13" customFormat="1">
      <c r="A37" s="396">
        <f t="shared" si="4"/>
        <v>22</v>
      </c>
      <c r="B37" s="72" t="s">
        <v>3432</v>
      </c>
      <c r="C37" s="343">
        <v>0</v>
      </c>
      <c r="D37" s="343"/>
      <c r="E37" s="415">
        <v>0</v>
      </c>
      <c r="F37" s="1748"/>
      <c r="G37" s="343"/>
      <c r="H37" s="1749"/>
      <c r="I37" s="343"/>
      <c r="J37" s="1749"/>
      <c r="K37" s="343"/>
      <c r="L37" s="343">
        <f t="shared" ref="L37:L44" si="6">C37+D37-E37+F37-G37-I37+K37</f>
        <v>0</v>
      </c>
      <c r="M37" s="515">
        <f t="shared" si="5"/>
        <v>22</v>
      </c>
    </row>
    <row r="38" spans="1:13" customFormat="1">
      <c r="A38" s="396">
        <f t="shared" si="4"/>
        <v>23</v>
      </c>
      <c r="B38" s="72" t="s">
        <v>524</v>
      </c>
      <c r="C38" s="346"/>
      <c r="D38" s="346"/>
      <c r="E38" s="347"/>
      <c r="F38" s="1750"/>
      <c r="G38" s="346"/>
      <c r="H38" s="1749"/>
      <c r="I38" s="346"/>
      <c r="J38" s="1749"/>
      <c r="K38" s="346"/>
      <c r="L38" s="346">
        <f t="shared" si="6"/>
        <v>0</v>
      </c>
      <c r="M38" s="515">
        <f t="shared" si="5"/>
        <v>23</v>
      </c>
    </row>
    <row r="39" spans="1:13" customFormat="1">
      <c r="A39" s="396">
        <f t="shared" si="4"/>
        <v>24</v>
      </c>
      <c r="B39" s="72"/>
      <c r="C39" s="346"/>
      <c r="D39" s="346"/>
      <c r="E39" s="347"/>
      <c r="F39" s="1750"/>
      <c r="G39" s="346"/>
      <c r="H39" s="1749"/>
      <c r="I39" s="346"/>
      <c r="J39" s="1749"/>
      <c r="K39" s="346"/>
      <c r="L39" s="346">
        <f t="shared" si="6"/>
        <v>0</v>
      </c>
      <c r="M39" s="515">
        <f t="shared" si="5"/>
        <v>24</v>
      </c>
    </row>
    <row r="40" spans="1:13" customFormat="1">
      <c r="A40" s="396">
        <f t="shared" si="4"/>
        <v>25</v>
      </c>
      <c r="B40" s="72"/>
      <c r="C40" s="346"/>
      <c r="D40" s="346"/>
      <c r="E40" s="347"/>
      <c r="F40" s="1619"/>
      <c r="G40" s="1619">
        <v>0</v>
      </c>
      <c r="H40" s="1749"/>
      <c r="I40" s="346"/>
      <c r="J40" s="1749"/>
      <c r="K40" s="346"/>
      <c r="L40" s="346">
        <f t="shared" si="6"/>
        <v>0</v>
      </c>
      <c r="M40" s="515">
        <f t="shared" si="5"/>
        <v>25</v>
      </c>
    </row>
    <row r="41" spans="1:13" customFormat="1">
      <c r="A41" s="396">
        <f t="shared" si="4"/>
        <v>26</v>
      </c>
      <c r="B41" s="72" t="s">
        <v>704</v>
      </c>
      <c r="C41" s="346">
        <v>191814</v>
      </c>
      <c r="D41" s="346">
        <v>42223</v>
      </c>
      <c r="E41" s="347" t="s">
        <v>2835</v>
      </c>
      <c r="F41" s="1750"/>
      <c r="G41" s="346"/>
      <c r="H41" s="1749"/>
      <c r="I41" s="346">
        <f>234037-216766</f>
        <v>17271</v>
      </c>
      <c r="J41" s="1749">
        <v>283</v>
      </c>
      <c r="K41" s="346"/>
      <c r="L41" s="346">
        <f>C41+D41-E41+F41-G41-I41+K41+K42</f>
        <v>216766</v>
      </c>
      <c r="M41" s="515">
        <f t="shared" si="5"/>
        <v>26</v>
      </c>
    </row>
    <row r="42" spans="1:13" customFormat="1">
      <c r="A42" s="396">
        <f t="shared" si="4"/>
        <v>27</v>
      </c>
      <c r="B42" s="72"/>
      <c r="C42" s="346"/>
      <c r="D42" s="346"/>
      <c r="E42" s="347"/>
      <c r="F42" s="1750"/>
      <c r="G42" s="346"/>
      <c r="H42" s="1749"/>
      <c r="I42" s="346"/>
      <c r="J42" s="1749"/>
      <c r="K42" s="346"/>
      <c r="L42" s="346">
        <v>0</v>
      </c>
      <c r="M42" s="515">
        <f t="shared" si="5"/>
        <v>27</v>
      </c>
    </row>
    <row r="43" spans="1:13" customFormat="1">
      <c r="A43" s="396">
        <f t="shared" si="4"/>
        <v>28</v>
      </c>
      <c r="B43" s="72"/>
      <c r="C43" s="346"/>
      <c r="D43" s="346"/>
      <c r="E43" s="347"/>
      <c r="F43" s="1750"/>
      <c r="G43" s="346"/>
      <c r="H43" s="1749"/>
      <c r="I43" s="346"/>
      <c r="J43" s="1749"/>
      <c r="K43" s="346"/>
      <c r="L43" s="346">
        <f t="shared" si="6"/>
        <v>0</v>
      </c>
      <c r="M43" s="515">
        <f t="shared" si="5"/>
        <v>28</v>
      </c>
    </row>
    <row r="44" spans="1:13" customFormat="1">
      <c r="A44" s="396">
        <f t="shared" si="4"/>
        <v>29</v>
      </c>
      <c r="B44" s="72" t="s">
        <v>2850</v>
      </c>
      <c r="C44" s="346"/>
      <c r="D44" s="346"/>
      <c r="E44" s="347"/>
      <c r="F44" s="1750"/>
      <c r="G44" s="346"/>
      <c r="H44" s="1749"/>
      <c r="I44" s="346"/>
      <c r="J44" s="1749"/>
      <c r="K44" s="346"/>
      <c r="L44" s="346">
        <f t="shared" si="6"/>
        <v>0</v>
      </c>
      <c r="M44" s="515">
        <f t="shared" si="5"/>
        <v>29</v>
      </c>
    </row>
    <row r="45" spans="1:13" customFormat="1">
      <c r="A45" s="396">
        <f t="shared" si="4"/>
        <v>30</v>
      </c>
      <c r="B45" s="72" t="s">
        <v>3303</v>
      </c>
      <c r="C45" s="346">
        <f>SUM(C37:C41)</f>
        <v>191814</v>
      </c>
      <c r="D45" s="346">
        <f t="shared" ref="D45:K45" si="7">SUM(D37:D41)</f>
        <v>42223</v>
      </c>
      <c r="E45" s="346">
        <f t="shared" si="7"/>
        <v>0</v>
      </c>
      <c r="F45" s="346">
        <f t="shared" si="7"/>
        <v>0</v>
      </c>
      <c r="G45" s="346">
        <f t="shared" si="7"/>
        <v>0</v>
      </c>
      <c r="H45" s="346">
        <f t="shared" si="7"/>
        <v>0</v>
      </c>
      <c r="I45" s="346">
        <f t="shared" si="7"/>
        <v>17271</v>
      </c>
      <c r="J45" s="346">
        <f t="shared" si="7"/>
        <v>283</v>
      </c>
      <c r="K45" s="346">
        <f t="shared" si="7"/>
        <v>0</v>
      </c>
      <c r="L45" s="346">
        <f>SUM(L37:L44)</f>
        <v>216766</v>
      </c>
      <c r="M45" s="515">
        <f t="shared" si="5"/>
        <v>30</v>
      </c>
    </row>
    <row r="46" spans="1:13" customFormat="1">
      <c r="A46" s="396">
        <f t="shared" si="4"/>
        <v>31</v>
      </c>
      <c r="B46" s="72" t="s">
        <v>2677</v>
      </c>
      <c r="C46" s="346"/>
      <c r="D46" s="346"/>
      <c r="E46" s="347"/>
      <c r="F46" s="1750"/>
      <c r="G46" s="346"/>
      <c r="H46" s="1749"/>
      <c r="I46" s="346"/>
      <c r="J46" s="1749"/>
      <c r="K46" s="346"/>
      <c r="L46" s="346">
        <f>C46+D46-E46+F46-G46-I46+K46</f>
        <v>0</v>
      </c>
      <c r="M46" s="515">
        <f t="shared" si="5"/>
        <v>31</v>
      </c>
    </row>
    <row r="47" spans="1:13" customFormat="1">
      <c r="A47" s="342">
        <f t="shared" si="4"/>
        <v>32</v>
      </c>
      <c r="B47" s="72" t="s">
        <v>1753</v>
      </c>
      <c r="C47" s="343">
        <f>C45+C46</f>
        <v>191814</v>
      </c>
      <c r="D47" s="343">
        <f>D45+D46</f>
        <v>42223</v>
      </c>
      <c r="E47" s="415">
        <f>E45+E46</f>
        <v>0</v>
      </c>
      <c r="F47" s="1748">
        <f>F45+F46</f>
        <v>0</v>
      </c>
      <c r="G47" s="343">
        <f>G45+G46</f>
        <v>0</v>
      </c>
      <c r="H47" s="1749"/>
      <c r="I47" s="343">
        <f>I45+I46</f>
        <v>17271</v>
      </c>
      <c r="J47" s="1749"/>
      <c r="K47" s="343">
        <f>K45+K46</f>
        <v>0</v>
      </c>
      <c r="L47" s="343">
        <f>L45+L46</f>
        <v>216766</v>
      </c>
      <c r="M47" s="1756">
        <f t="shared" si="5"/>
        <v>32</v>
      </c>
    </row>
    <row r="48" spans="1:13" customFormat="1">
      <c r="A48" s="159" t="s">
        <v>1754</v>
      </c>
      <c r="B48" s="72"/>
      <c r="C48" s="1737"/>
      <c r="D48" s="1738"/>
      <c r="E48" s="1739"/>
      <c r="F48" s="1740"/>
      <c r="G48" s="1738"/>
      <c r="H48" s="1738"/>
      <c r="I48" s="1738"/>
      <c r="J48" s="1738"/>
      <c r="K48" s="1738"/>
      <c r="L48" s="1741"/>
      <c r="M48" s="74"/>
    </row>
    <row r="49" spans="1:16" customFormat="1">
      <c r="A49" s="397">
        <v>33</v>
      </c>
      <c r="B49" s="72" t="s">
        <v>1755</v>
      </c>
      <c r="C49" s="1757"/>
      <c r="D49" s="1746"/>
      <c r="E49" s="1758"/>
      <c r="F49" s="1759"/>
      <c r="G49" s="1746"/>
      <c r="H49" s="1746"/>
      <c r="I49" s="1746"/>
      <c r="J49" s="1746"/>
      <c r="K49" s="1746"/>
      <c r="L49" s="1760"/>
      <c r="M49" s="341">
        <v>33</v>
      </c>
    </row>
    <row r="50" spans="1:16" customFormat="1">
      <c r="A50" s="397">
        <v>34</v>
      </c>
      <c r="B50" s="73" t="s">
        <v>1756</v>
      </c>
      <c r="C50" s="1761">
        <f t="shared" ref="C50:G51" si="8">C20+C31+C45</f>
        <v>2212148</v>
      </c>
      <c r="D50" s="1762">
        <f t="shared" si="8"/>
        <v>265814</v>
      </c>
      <c r="E50" s="565">
        <v>0</v>
      </c>
      <c r="F50" s="1763">
        <f t="shared" si="8"/>
        <v>0</v>
      </c>
      <c r="G50" s="1762">
        <f t="shared" si="8"/>
        <v>0</v>
      </c>
      <c r="H50" s="1764"/>
      <c r="I50" s="1762">
        <f>I20+I31+I45</f>
        <v>98968</v>
      </c>
      <c r="J50" s="1764"/>
      <c r="K50" s="1762">
        <f>K20+K31+K45</f>
        <v>0</v>
      </c>
      <c r="L50" s="1762">
        <f>L20+L31+L45</f>
        <v>2378994</v>
      </c>
      <c r="M50" s="341">
        <v>34</v>
      </c>
    </row>
    <row r="51" spans="1:16" customFormat="1">
      <c r="A51" s="397">
        <v>35</v>
      </c>
      <c r="B51" s="73" t="s">
        <v>3522</v>
      </c>
      <c r="C51" s="1715">
        <f t="shared" si="8"/>
        <v>0</v>
      </c>
      <c r="D51" s="484">
        <f t="shared" si="8"/>
        <v>0</v>
      </c>
      <c r="E51" s="378">
        <f t="shared" si="8"/>
        <v>0</v>
      </c>
      <c r="F51" s="1765">
        <f t="shared" si="8"/>
        <v>0</v>
      </c>
      <c r="G51" s="484">
        <f t="shared" si="8"/>
        <v>0</v>
      </c>
      <c r="H51" s="1764"/>
      <c r="I51" s="484">
        <f>I21+I32+I46</f>
        <v>0</v>
      </c>
      <c r="J51" s="1764"/>
      <c r="K51" s="484">
        <f>K21+K32+K46</f>
        <v>0</v>
      </c>
      <c r="L51" s="484">
        <f>L21+L32+L46</f>
        <v>0</v>
      </c>
      <c r="M51" s="341">
        <v>35</v>
      </c>
    </row>
    <row r="52" spans="1:16" customFormat="1">
      <c r="A52" s="397">
        <v>36</v>
      </c>
      <c r="B52" s="73" t="s">
        <v>1757</v>
      </c>
      <c r="C52" s="1761">
        <f>SUM(C50:C51)</f>
        <v>2212148</v>
      </c>
      <c r="D52" s="1762">
        <f>SUM(D50:D51)</f>
        <v>265814</v>
      </c>
      <c r="E52" s="565">
        <f>SUM(E50:E51)</f>
        <v>0</v>
      </c>
      <c r="F52" s="1763">
        <f>SUM(F50:F51)</f>
        <v>0</v>
      </c>
      <c r="G52" s="1762">
        <f>SUM(G50:G51)</f>
        <v>0</v>
      </c>
      <c r="H52" s="1764"/>
      <c r="I52" s="1762">
        <f>SUM(I50:I51)</f>
        <v>98968</v>
      </c>
      <c r="J52" s="1764"/>
      <c r="K52" s="1762">
        <f>SUM(K50:K51)</f>
        <v>0</v>
      </c>
      <c r="L52" s="1762">
        <f>SUM(L50:L51)</f>
        <v>2378994</v>
      </c>
      <c r="M52" s="341">
        <v>36</v>
      </c>
      <c r="P52" s="1732"/>
    </row>
    <row r="53" spans="1:16" customFormat="1">
      <c r="A53" s="59"/>
      <c r="B53" s="60"/>
      <c r="C53" s="60"/>
      <c r="D53" s="60"/>
      <c r="E53" s="61"/>
      <c r="F53" s="59"/>
      <c r="G53" s="60"/>
      <c r="H53" s="60"/>
      <c r="I53" s="60"/>
      <c r="J53" s="60"/>
      <c r="K53" s="60"/>
      <c r="L53" s="60"/>
      <c r="M53" s="61"/>
    </row>
    <row r="54" spans="1:16" customFormat="1">
      <c r="A54" s="59"/>
      <c r="B54" s="60"/>
      <c r="C54" s="60"/>
      <c r="D54" s="60"/>
      <c r="E54" s="61"/>
      <c r="F54" s="59"/>
      <c r="G54" s="60"/>
      <c r="H54" s="60"/>
      <c r="I54" s="60"/>
      <c r="J54" s="60"/>
      <c r="K54" s="60"/>
      <c r="L54" s="60"/>
      <c r="M54" s="61"/>
    </row>
    <row r="55" spans="1:16" customFormat="1">
      <c r="A55" s="59"/>
      <c r="B55" s="60"/>
      <c r="C55" s="60"/>
      <c r="D55" s="60"/>
      <c r="E55" s="61"/>
      <c r="F55" s="59"/>
      <c r="G55" s="60"/>
      <c r="H55" s="60"/>
      <c r="I55" s="60"/>
      <c r="J55" s="60"/>
      <c r="K55" s="60"/>
      <c r="L55" s="60"/>
      <c r="M55" s="61"/>
    </row>
    <row r="56" spans="1:16" customFormat="1">
      <c r="A56" s="59"/>
      <c r="B56" s="60"/>
      <c r="C56" s="60"/>
      <c r="D56" s="60"/>
      <c r="E56" s="61"/>
      <c r="F56" s="1895"/>
      <c r="G56" s="60"/>
      <c r="H56" s="60"/>
      <c r="I56" s="60"/>
      <c r="J56" s="60"/>
      <c r="K56" s="60"/>
      <c r="L56" s="60"/>
      <c r="M56" s="61"/>
    </row>
    <row r="57" spans="1:16">
      <c r="A57" s="1061"/>
      <c r="B57" s="1056"/>
      <c r="C57" s="1056"/>
      <c r="D57" s="1056"/>
      <c r="E57" s="1317"/>
      <c r="F57" s="1061"/>
      <c r="G57" s="1056"/>
      <c r="H57" s="1056"/>
      <c r="I57" s="1056"/>
      <c r="J57" s="1056"/>
      <c r="K57" s="1056"/>
      <c r="L57" s="1056"/>
      <c r="M57" s="1317"/>
    </row>
    <row r="58" spans="1:16" ht="15.75" thickBot="1">
      <c r="A58" s="1408"/>
      <c r="B58" s="1314"/>
      <c r="C58" s="1314"/>
      <c r="D58" s="1314"/>
      <c r="E58" s="1455"/>
      <c r="F58" s="1408"/>
      <c r="G58" s="1314"/>
      <c r="H58" s="1314"/>
      <c r="I58" s="1314"/>
      <c r="J58" s="1314"/>
      <c r="K58" s="1314"/>
      <c r="L58" s="1314"/>
      <c r="M58" s="1455"/>
    </row>
    <row r="59" spans="1:16">
      <c r="A59" s="1651" t="s">
        <v>110</v>
      </c>
      <c r="B59" s="1049"/>
      <c r="C59" s="1253"/>
      <c r="D59" s="1049"/>
      <c r="E59" s="1049"/>
      <c r="F59" s="1651"/>
      <c r="G59" s="1049"/>
      <c r="H59" s="1049"/>
      <c r="I59" s="1253"/>
      <c r="J59" s="1049"/>
      <c r="K59" s="1049"/>
      <c r="L59" s="1651" t="s">
        <v>110</v>
      </c>
      <c r="M59" s="1049"/>
    </row>
    <row r="60" spans="1:16">
      <c r="A60" s="1049" t="s">
        <v>1758</v>
      </c>
      <c r="B60" s="1049"/>
      <c r="C60" s="1049"/>
      <c r="D60" s="1049"/>
      <c r="E60" s="1049"/>
      <c r="F60" s="1049" t="s">
        <v>1759</v>
      </c>
      <c r="G60" s="1049"/>
      <c r="H60" s="1049"/>
      <c r="I60" s="1049"/>
      <c r="J60" s="1049"/>
      <c r="K60" s="1049"/>
      <c r="L60" s="1049"/>
      <c r="M60" s="1049"/>
    </row>
    <row r="61" spans="1:16">
      <c r="A61" s="1049"/>
      <c r="B61" s="1049"/>
      <c r="C61" s="1049"/>
      <c r="D61" s="1049"/>
      <c r="E61" s="1049"/>
      <c r="F61" s="1056"/>
      <c r="G61" s="1056"/>
      <c r="H61" s="1056"/>
      <c r="I61" s="1056"/>
      <c r="J61" s="1056"/>
      <c r="K61" s="1056"/>
      <c r="L61" s="1056"/>
      <c r="M61" s="1056"/>
    </row>
    <row r="62" spans="1:16">
      <c r="A62" s="1237" t="str">
        <f>'Data sheet'!A53</f>
        <v>Annual Report of New York American Water Company, Inc.  (f/k/a Aqua New York of Sea Cliff)                                          Year Ended  December 31, 2013</v>
      </c>
      <c r="B62" s="1056"/>
      <c r="C62" s="1056"/>
      <c r="D62" s="1056"/>
      <c r="E62" s="1056"/>
      <c r="F62" s="1237" t="str">
        <f>'Data sheet'!A53</f>
        <v>Annual Report of New York American Water Company, Inc.  (f/k/a Aqua New York of Sea Cliff)                                          Year Ended  December 31, 2013</v>
      </c>
      <c r="G62" s="1056"/>
      <c r="H62" s="1056"/>
      <c r="I62" s="1056"/>
      <c r="J62" s="1056"/>
      <c r="K62" s="1056"/>
      <c r="L62" s="1056"/>
      <c r="M62" s="1056"/>
    </row>
    <row r="63" spans="1:16" ht="15.75">
      <c r="A63" s="1056"/>
      <c r="B63" s="1299" t="s">
        <v>1760</v>
      </c>
      <c r="C63" s="1056"/>
      <c r="D63" s="1056"/>
      <c r="E63" s="1056"/>
      <c r="F63" s="1056"/>
      <c r="G63" s="1056"/>
      <c r="H63" s="1056"/>
      <c r="I63" s="1056"/>
      <c r="J63" s="1056"/>
      <c r="K63" s="1056"/>
      <c r="L63" s="1056"/>
      <c r="M63" s="1056"/>
    </row>
    <row r="64" spans="1:16" ht="16.5" thickBot="1">
      <c r="A64" s="1479"/>
      <c r="B64" s="1253"/>
      <c r="C64" s="1253"/>
      <c r="D64" s="1303"/>
      <c r="E64" s="1253"/>
      <c r="F64" s="1479"/>
      <c r="G64" s="1253"/>
      <c r="H64" s="1253"/>
      <c r="I64" s="1253"/>
      <c r="J64" s="1303"/>
    </row>
    <row r="65" spans="1:13" customFormat="1">
      <c r="A65" s="53"/>
      <c r="B65" s="54"/>
      <c r="C65" s="54"/>
      <c r="D65" s="54"/>
      <c r="E65" s="55"/>
      <c r="F65" s="53"/>
      <c r="G65" s="54"/>
      <c r="H65" s="54"/>
      <c r="I65" s="54"/>
      <c r="J65" s="54"/>
      <c r="K65" s="54"/>
      <c r="L65" s="54"/>
      <c r="M65" s="55"/>
    </row>
    <row r="66" spans="1:13" customFormat="1" ht="15.75">
      <c r="A66" s="92" t="s">
        <v>3765</v>
      </c>
      <c r="B66" s="932"/>
      <c r="C66" s="932"/>
      <c r="D66" s="932"/>
      <c r="E66" s="107"/>
      <c r="F66" s="92" t="s">
        <v>3765</v>
      </c>
      <c r="G66" s="932"/>
      <c r="H66" s="932"/>
      <c r="I66" s="932"/>
      <c r="J66" s="932"/>
      <c r="K66" s="1766"/>
      <c r="L66" s="932"/>
      <c r="M66" s="107"/>
    </row>
    <row r="67" spans="1:13" customFormat="1" ht="15.75" thickBot="1">
      <c r="A67" s="1767"/>
      <c r="B67" s="1768"/>
      <c r="C67" s="1768"/>
      <c r="D67" s="1768"/>
      <c r="E67" s="1769"/>
      <c r="F67" s="494"/>
      <c r="G67" s="932"/>
      <c r="H67" s="932"/>
      <c r="I67" s="932"/>
      <c r="J67" s="932"/>
      <c r="K67" s="932"/>
      <c r="L67" s="932"/>
      <c r="M67" s="107"/>
    </row>
    <row r="68" spans="1:13" customFormat="1" ht="15.75">
      <c r="A68" s="1770"/>
      <c r="B68" s="1771"/>
      <c r="C68" s="1771"/>
      <c r="D68" s="1772"/>
      <c r="E68" s="1773"/>
      <c r="F68" s="1774"/>
      <c r="G68" s="1775"/>
      <c r="H68" s="1775"/>
      <c r="I68" s="1775"/>
      <c r="J68" s="1775"/>
      <c r="K68" s="1775"/>
      <c r="L68" s="1775"/>
      <c r="M68" s="1776"/>
    </row>
    <row r="69" spans="1:13" customFormat="1" ht="15.75">
      <c r="A69" s="1770"/>
      <c r="B69" s="1771"/>
      <c r="C69" s="1771"/>
      <c r="D69" s="1771"/>
      <c r="E69" s="1777"/>
      <c r="F69" s="1778"/>
      <c r="G69" s="1779"/>
      <c r="H69" s="1779"/>
      <c r="I69" s="1779"/>
      <c r="J69" s="1779"/>
      <c r="K69" s="1779"/>
      <c r="L69" s="1779"/>
      <c r="M69" s="1780"/>
    </row>
    <row r="70" spans="1:13" customFormat="1" ht="15.75">
      <c r="A70" s="1781"/>
      <c r="B70" s="1779"/>
      <c r="C70" s="1779"/>
      <c r="D70" s="1779"/>
      <c r="E70" s="1780"/>
      <c r="F70" s="1778"/>
      <c r="G70" s="1779"/>
      <c r="H70" s="1779"/>
      <c r="I70" s="1779"/>
      <c r="J70" s="1779"/>
      <c r="K70" s="1779"/>
      <c r="L70" s="1779"/>
      <c r="M70" s="1780"/>
    </row>
    <row r="71" spans="1:13" customFormat="1" ht="15.75">
      <c r="A71" s="1778"/>
      <c r="B71" s="1779"/>
      <c r="C71" s="1779"/>
      <c r="D71" s="1779"/>
      <c r="E71" s="1780"/>
      <c r="F71" s="1778"/>
      <c r="G71" s="1779"/>
      <c r="H71" s="1779"/>
      <c r="I71" s="1779"/>
      <c r="J71" s="1779"/>
      <c r="K71" s="1779"/>
      <c r="L71" s="1779"/>
      <c r="M71" s="1780"/>
    </row>
    <row r="72" spans="1:13" customFormat="1" ht="15.75">
      <c r="A72" s="1778"/>
      <c r="B72" s="1779"/>
      <c r="C72" s="1779"/>
      <c r="D72" s="1779"/>
      <c r="E72" s="1780"/>
      <c r="F72" s="1778"/>
      <c r="G72" s="1779"/>
      <c r="H72" s="1779"/>
      <c r="I72" s="1779"/>
      <c r="J72" s="1779"/>
      <c r="K72" s="1779"/>
      <c r="L72" s="1779"/>
      <c r="M72" s="1780"/>
    </row>
    <row r="73" spans="1:13" customFormat="1" ht="15.75">
      <c r="A73" s="1778"/>
      <c r="B73" s="1779"/>
      <c r="C73" s="1779"/>
      <c r="D73" s="1779"/>
      <c r="E73" s="1780"/>
      <c r="F73" s="1778"/>
      <c r="G73" s="1779"/>
      <c r="H73" s="1779"/>
      <c r="I73" s="1779"/>
      <c r="J73" s="1779"/>
      <c r="K73" s="1779"/>
      <c r="L73" s="1779"/>
      <c r="M73" s="1780"/>
    </row>
    <row r="74" spans="1:13" customFormat="1" ht="15.75">
      <c r="A74" s="1782"/>
      <c r="B74" s="1779"/>
      <c r="C74" s="1779"/>
      <c r="D74" s="1779"/>
      <c r="E74" s="1780"/>
      <c r="F74" s="1778"/>
      <c r="G74" s="1779"/>
      <c r="H74" s="1779"/>
      <c r="I74" s="1779"/>
      <c r="J74" s="1779"/>
      <c r="K74" s="1779"/>
      <c r="L74" s="1779"/>
      <c r="M74" s="1780"/>
    </row>
    <row r="75" spans="1:13" customFormat="1" ht="15.75">
      <c r="A75" s="1778"/>
      <c r="B75" s="1779"/>
      <c r="C75" s="1779"/>
      <c r="D75" s="1779"/>
      <c r="E75" s="1783"/>
      <c r="F75" s="1778"/>
      <c r="G75" s="1779"/>
      <c r="H75" s="1779"/>
      <c r="I75" s="1779"/>
      <c r="J75" s="1779"/>
      <c r="K75" s="1779"/>
      <c r="L75" s="1779"/>
      <c r="M75" s="1780"/>
    </row>
    <row r="76" spans="1:13" customFormat="1" ht="15.75">
      <c r="A76" s="1782"/>
      <c r="B76" s="1779"/>
      <c r="C76" s="1779"/>
      <c r="D76" s="1779"/>
      <c r="E76" s="1780"/>
      <c r="F76" s="1778"/>
      <c r="G76" s="1779"/>
      <c r="H76" s="1779"/>
      <c r="I76" s="1779"/>
      <c r="J76" s="1779"/>
      <c r="K76" s="1779"/>
      <c r="L76" s="1779"/>
      <c r="M76" s="1780"/>
    </row>
    <row r="77" spans="1:13" customFormat="1" ht="15.75">
      <c r="A77" s="1778"/>
      <c r="B77" s="1779"/>
      <c r="C77" s="1779"/>
      <c r="D77" s="1779"/>
      <c r="E77" s="1784"/>
      <c r="F77" s="1778"/>
      <c r="G77" s="1779"/>
      <c r="H77" s="1779"/>
      <c r="I77" s="1779"/>
      <c r="J77" s="1779"/>
      <c r="K77" s="1779"/>
      <c r="L77" s="1779"/>
      <c r="M77" s="1780"/>
    </row>
    <row r="78" spans="1:13" customFormat="1" ht="15.75">
      <c r="A78" s="1778"/>
      <c r="B78" s="1779"/>
      <c r="C78" s="1779"/>
      <c r="D78" s="1779"/>
      <c r="E78" s="1780"/>
      <c r="F78" s="1778"/>
      <c r="G78" s="1779"/>
      <c r="H78" s="1779"/>
      <c r="I78" s="1779"/>
      <c r="J78" s="1779"/>
      <c r="K78" s="1779"/>
      <c r="L78" s="1779"/>
      <c r="M78" s="1780"/>
    </row>
    <row r="79" spans="1:13" customFormat="1" ht="15.75">
      <c r="A79" s="1778"/>
      <c r="B79" s="1779"/>
      <c r="C79" s="1779"/>
      <c r="D79" s="1779"/>
      <c r="E79" s="1784"/>
      <c r="F79" s="1778"/>
      <c r="G79" s="1779"/>
      <c r="H79" s="1779"/>
      <c r="I79" s="1779"/>
      <c r="J79" s="1779"/>
      <c r="K79" s="1779"/>
      <c r="L79" s="1779"/>
      <c r="M79" s="1780"/>
    </row>
    <row r="80" spans="1:13" customFormat="1" ht="15.75">
      <c r="A80" s="1782"/>
      <c r="B80" s="1779"/>
      <c r="C80" s="1779"/>
      <c r="D80" s="1779"/>
      <c r="E80" s="1784"/>
      <c r="F80" s="1778"/>
      <c r="G80" s="1779"/>
      <c r="H80" s="1779"/>
      <c r="I80" s="1779"/>
      <c r="J80" s="1779"/>
      <c r="K80" s="1779"/>
      <c r="L80" s="1779"/>
      <c r="M80" s="1780"/>
    </row>
    <row r="81" spans="1:13" customFormat="1" ht="15.75">
      <c r="A81" s="1778"/>
      <c r="B81" s="1779"/>
      <c r="C81" s="1779"/>
      <c r="D81" s="1779"/>
      <c r="E81" s="1805"/>
      <c r="F81" s="1778"/>
      <c r="G81" s="1779"/>
      <c r="H81" s="1779"/>
      <c r="I81" s="1779"/>
      <c r="J81" s="1779"/>
      <c r="K81" s="1779"/>
      <c r="L81" s="1779"/>
      <c r="M81" s="1780"/>
    </row>
    <row r="82" spans="1:13" customFormat="1" ht="15.75">
      <c r="A82" s="1778"/>
      <c r="B82" s="1779"/>
      <c r="C82" s="1779"/>
      <c r="D82" s="1779"/>
      <c r="E82" s="1784"/>
      <c r="F82" s="1782"/>
      <c r="G82" s="1779"/>
      <c r="H82" s="1779"/>
      <c r="I82" s="1779"/>
      <c r="J82" s="1779"/>
      <c r="K82" s="1779"/>
      <c r="L82" s="1791"/>
      <c r="M82" s="1785"/>
    </row>
    <row r="83" spans="1:13" customFormat="1" ht="15.75">
      <c r="A83" s="1778"/>
      <c r="B83" s="1779"/>
      <c r="C83" s="1779"/>
      <c r="D83" s="1779"/>
      <c r="E83" s="1784"/>
      <c r="F83" s="1786"/>
      <c r="G83" s="1787"/>
      <c r="H83" s="1788"/>
      <c r="I83" s="1787"/>
      <c r="J83" s="1788"/>
      <c r="K83" s="1788"/>
      <c r="L83" s="1788"/>
      <c r="M83" s="1789"/>
    </row>
    <row r="84" spans="1:13" customFormat="1" ht="15.75">
      <c r="A84" s="56"/>
      <c r="B84" s="1790"/>
      <c r="C84" s="1790"/>
      <c r="D84" s="1790"/>
      <c r="E84" s="292"/>
      <c r="F84" s="1778"/>
      <c r="G84" s="1779"/>
      <c r="H84" s="1791"/>
      <c r="I84" s="1791"/>
      <c r="J84" s="1791"/>
      <c r="K84" s="1791"/>
      <c r="L84" s="1791"/>
      <c r="M84" s="1785"/>
    </row>
    <row r="85" spans="1:13" customFormat="1" ht="15.75">
      <c r="A85" s="1778"/>
      <c r="B85" s="1779"/>
      <c r="C85" s="1779"/>
      <c r="D85" s="1779"/>
      <c r="E85" s="1784"/>
      <c r="F85" s="1778"/>
      <c r="G85" s="1779"/>
      <c r="H85" s="1791"/>
      <c r="I85" s="1791"/>
      <c r="J85" s="1791"/>
      <c r="K85" s="1791"/>
      <c r="L85" s="1791"/>
      <c r="M85" s="1785"/>
    </row>
    <row r="86" spans="1:13" customFormat="1" ht="15.75">
      <c r="A86" s="1778"/>
      <c r="B86" s="1779"/>
      <c r="C86" s="1779"/>
      <c r="D86" s="1779"/>
      <c r="E86" s="1784"/>
      <c r="F86" s="1778"/>
      <c r="G86" s="1779"/>
      <c r="H86" s="1791"/>
      <c r="I86" s="1791"/>
      <c r="J86" s="1791"/>
      <c r="K86" s="1791"/>
      <c r="L86" s="1791"/>
      <c r="M86" s="1785"/>
    </row>
    <row r="87" spans="1:13" customFormat="1" ht="15.75">
      <c r="A87" s="1782"/>
      <c r="B87" s="1779"/>
      <c r="C87" s="1779"/>
      <c r="D87" s="1779"/>
      <c r="E87" s="1784"/>
      <c r="F87" s="1782"/>
      <c r="G87" s="1779"/>
      <c r="H87" s="1779"/>
      <c r="I87" s="1779"/>
      <c r="J87" s="1779"/>
      <c r="K87" s="1779"/>
      <c r="L87" s="1779"/>
      <c r="M87" s="1780"/>
    </row>
    <row r="88" spans="1:13" customFormat="1" ht="15.75">
      <c r="A88" s="56"/>
      <c r="B88" s="1790"/>
      <c r="C88" s="1790"/>
      <c r="D88" s="1790"/>
      <c r="E88" s="292"/>
      <c r="F88" s="1778"/>
      <c r="G88" s="1779"/>
      <c r="H88" s="1779"/>
      <c r="I88" s="1779"/>
      <c r="J88" s="1779"/>
      <c r="K88" s="1779"/>
      <c r="L88" s="1779"/>
      <c r="M88" s="1780"/>
    </row>
    <row r="89" spans="1:13" customFormat="1" ht="16.5" thickBot="1">
      <c r="A89" s="1782"/>
      <c r="B89" s="1779"/>
      <c r="C89" s="1779"/>
      <c r="D89" s="1779"/>
      <c r="E89" s="1792"/>
      <c r="F89" s="56"/>
      <c r="G89" s="1793"/>
      <c r="H89" s="1779"/>
      <c r="I89" s="1779"/>
      <c r="J89" s="1779"/>
      <c r="K89" s="1793"/>
      <c r="L89" s="1779"/>
      <c r="M89" s="1780"/>
    </row>
    <row r="90" spans="1:13" customFormat="1" ht="16.5" thickTop="1">
      <c r="A90" s="56"/>
      <c r="B90" s="1790"/>
      <c r="C90" s="1790"/>
      <c r="D90" s="1790"/>
      <c r="E90" s="292"/>
      <c r="F90" s="1786"/>
      <c r="G90" s="1794"/>
      <c r="H90" s="1788"/>
      <c r="I90" s="1788"/>
      <c r="J90" s="1787"/>
      <c r="K90" s="1794"/>
      <c r="L90" s="1787"/>
      <c r="M90" s="1795"/>
    </row>
    <row r="91" spans="1:13" customFormat="1" ht="15.75">
      <c r="A91" s="1782"/>
      <c r="B91" s="1779"/>
      <c r="C91" s="1779"/>
      <c r="D91" s="1779"/>
      <c r="E91" s="1783"/>
      <c r="F91" s="1782"/>
      <c r="G91" s="1796"/>
      <c r="H91" s="1779"/>
      <c r="I91" s="1796"/>
      <c r="J91" s="1779"/>
      <c r="K91" s="1796"/>
      <c r="L91" s="1803"/>
      <c r="M91" s="220"/>
    </row>
    <row r="92" spans="1:13" customFormat="1" ht="15.75">
      <c r="A92" s="1770"/>
      <c r="B92" s="1771"/>
      <c r="C92" s="1771"/>
      <c r="D92" s="1771"/>
      <c r="E92" s="1777"/>
      <c r="F92" s="1782"/>
      <c r="G92" s="1797"/>
      <c r="H92" s="1779"/>
      <c r="I92" s="1797"/>
      <c r="J92" s="1779"/>
      <c r="K92" s="1796"/>
      <c r="L92" s="1803"/>
      <c r="M92" s="220"/>
    </row>
    <row r="93" spans="1:13" customFormat="1" ht="15.75">
      <c r="A93" s="1770"/>
      <c r="B93" s="1771"/>
      <c r="C93" s="1771"/>
      <c r="D93" s="1771"/>
      <c r="E93" s="1777"/>
      <c r="F93" s="1782"/>
      <c r="G93" s="1797"/>
      <c r="H93" s="1779"/>
      <c r="I93" s="1797"/>
      <c r="J93" s="1779"/>
      <c r="K93" s="1796"/>
      <c r="L93" s="1803"/>
      <c r="M93" s="220"/>
    </row>
    <row r="94" spans="1:13" customFormat="1" ht="15.75">
      <c r="A94" s="1770"/>
      <c r="B94" s="1771"/>
      <c r="C94" s="1771"/>
      <c r="D94" s="1771"/>
      <c r="E94" s="1777"/>
      <c r="F94" s="1782"/>
      <c r="G94" s="1797"/>
      <c r="H94" s="1779"/>
      <c r="I94" s="1797"/>
      <c r="J94" s="1779"/>
      <c r="K94" s="1796"/>
      <c r="L94" s="1803"/>
      <c r="M94" s="220"/>
    </row>
    <row r="95" spans="1:13" customFormat="1" ht="15.75">
      <c r="A95" s="1770"/>
      <c r="B95" s="1771"/>
      <c r="C95" s="1771"/>
      <c r="D95" s="1771"/>
      <c r="E95" s="1777"/>
      <c r="F95" s="1782"/>
      <c r="G95" s="1797"/>
      <c r="H95" s="1779"/>
      <c r="I95" s="1797"/>
      <c r="J95" s="1779"/>
      <c r="K95" s="1796"/>
      <c r="L95" s="1803"/>
      <c r="M95" s="220"/>
    </row>
    <row r="96" spans="1:13" customFormat="1" ht="15.75">
      <c r="A96" s="1770"/>
      <c r="B96" s="1771"/>
      <c r="C96" s="1771"/>
      <c r="D96" s="1771"/>
      <c r="E96" s="1777"/>
      <c r="F96" s="1782"/>
      <c r="G96" s="1797"/>
      <c r="H96" s="1779"/>
      <c r="I96" s="1797"/>
      <c r="J96" s="1779"/>
      <c r="K96" s="1796"/>
      <c r="L96" s="1803"/>
      <c r="M96" s="220"/>
    </row>
    <row r="97" spans="1:13" customFormat="1" ht="15.75">
      <c r="A97" s="1770"/>
      <c r="B97" s="1771"/>
      <c r="C97" s="1771"/>
      <c r="D97" s="1771"/>
      <c r="E97" s="1777"/>
      <c r="F97" s="1846"/>
      <c r="G97" s="1797"/>
      <c r="H97" s="1779"/>
      <c r="I97" s="1797"/>
      <c r="J97" s="1779"/>
      <c r="K97" s="1796"/>
      <c r="L97" s="1803"/>
      <c r="M97" s="220"/>
    </row>
    <row r="98" spans="1:13" customFormat="1" ht="15.75">
      <c r="A98" s="1770"/>
      <c r="B98" s="1771"/>
      <c r="C98" s="1771"/>
      <c r="D98" s="1771"/>
      <c r="E98" s="1777"/>
      <c r="F98" s="1782"/>
      <c r="G98" s="1797"/>
      <c r="H98" s="1779"/>
      <c r="I98" s="1797"/>
      <c r="J98" s="1779"/>
      <c r="K98" s="1796"/>
      <c r="L98" s="1803"/>
      <c r="M98" s="220"/>
    </row>
    <row r="99" spans="1:13" customFormat="1" ht="15.75">
      <c r="A99" s="1770"/>
      <c r="B99" s="1771"/>
      <c r="C99" s="1771"/>
      <c r="D99" s="1771"/>
      <c r="E99" s="1777"/>
      <c r="F99" s="1782"/>
      <c r="G99" s="1797"/>
      <c r="H99" s="1779"/>
      <c r="I99" s="1797"/>
      <c r="J99" s="1779"/>
      <c r="K99" s="1796"/>
      <c r="L99" s="1803"/>
      <c r="M99" s="220"/>
    </row>
    <row r="100" spans="1:13" customFormat="1" ht="15.75">
      <c r="A100" s="1770"/>
      <c r="B100" s="1771"/>
      <c r="C100" s="1771"/>
      <c r="D100" s="1771"/>
      <c r="E100" s="1777"/>
      <c r="F100" s="1782"/>
      <c r="G100" s="1797"/>
      <c r="H100" s="1779"/>
      <c r="I100" s="1797"/>
      <c r="J100" s="1779"/>
      <c r="K100" s="1796"/>
      <c r="L100" s="1803"/>
      <c r="M100" s="220"/>
    </row>
    <row r="101" spans="1:13" customFormat="1" ht="15.75">
      <c r="A101" s="1770"/>
      <c r="B101" s="1771"/>
      <c r="C101" s="1771"/>
      <c r="D101" s="1771"/>
      <c r="E101" s="1777"/>
      <c r="F101" s="1782"/>
      <c r="G101" s="1797"/>
      <c r="H101" s="1779"/>
      <c r="I101" s="1797"/>
      <c r="J101" s="1779"/>
      <c r="K101" s="1796"/>
      <c r="L101" s="1803"/>
      <c r="M101" s="220"/>
    </row>
    <row r="102" spans="1:13" customFormat="1" ht="15.75">
      <c r="A102" s="1770"/>
      <c r="B102" s="1771"/>
      <c r="C102" s="1771"/>
      <c r="D102" s="1771"/>
      <c r="E102" s="1777"/>
      <c r="F102" s="1782"/>
      <c r="G102" s="1797"/>
      <c r="H102" s="1779"/>
      <c r="I102" s="1797"/>
      <c r="J102" s="1779"/>
      <c r="K102" s="1796"/>
      <c r="L102" s="1803"/>
      <c r="M102" s="220"/>
    </row>
    <row r="103" spans="1:13" customFormat="1" ht="15.75">
      <c r="A103" s="1770"/>
      <c r="B103" s="1771"/>
      <c r="C103" s="1771"/>
      <c r="D103" s="1771"/>
      <c r="E103" s="1777"/>
      <c r="F103" s="1782"/>
      <c r="G103" s="1797"/>
      <c r="H103" s="1779"/>
      <c r="I103" s="1797"/>
      <c r="J103" s="1779"/>
      <c r="K103" s="1796"/>
      <c r="L103" s="1803"/>
      <c r="M103" s="220"/>
    </row>
    <row r="104" spans="1:13" customFormat="1" ht="15.75">
      <c r="A104" s="1770"/>
      <c r="B104" s="1771"/>
      <c r="C104" s="1771"/>
      <c r="D104" s="1771"/>
      <c r="E104" s="1777"/>
      <c r="F104" s="1782"/>
      <c r="G104" s="1797"/>
      <c r="H104" s="1779"/>
      <c r="I104" s="1797"/>
      <c r="J104" s="1779"/>
      <c r="K104" s="1796"/>
      <c r="L104" s="1803"/>
      <c r="M104" s="220"/>
    </row>
    <row r="105" spans="1:13" customFormat="1" ht="15.75">
      <c r="A105" s="1770"/>
      <c r="B105" s="1771"/>
      <c r="C105" s="1771"/>
      <c r="D105" s="1771"/>
      <c r="E105" s="1777"/>
      <c r="F105" s="1782"/>
      <c r="G105" s="1797"/>
      <c r="H105" s="1779"/>
      <c r="I105" s="1797"/>
      <c r="J105" s="1779"/>
      <c r="K105" s="1796"/>
      <c r="L105" s="1803"/>
      <c r="M105" s="220"/>
    </row>
    <row r="106" spans="1:13" customFormat="1" ht="15.75">
      <c r="A106" s="1770"/>
      <c r="B106" s="1771"/>
      <c r="C106" s="1771"/>
      <c r="D106" s="1771"/>
      <c r="E106" s="1777"/>
      <c r="F106" s="1782"/>
      <c r="G106" s="1797"/>
      <c r="H106" s="1779"/>
      <c r="I106" s="1797"/>
      <c r="J106" s="1779"/>
      <c r="K106" s="1796"/>
      <c r="L106" s="1803"/>
      <c r="M106" s="220"/>
    </row>
    <row r="107" spans="1:13" customFormat="1" ht="15.75">
      <c r="A107" s="1770"/>
      <c r="B107" s="1771"/>
      <c r="C107" s="1771"/>
      <c r="D107" s="1771"/>
      <c r="E107" s="1777"/>
      <c r="F107" s="1782"/>
      <c r="G107" s="1797"/>
      <c r="H107" s="1779"/>
      <c r="I107" s="1797"/>
      <c r="J107" s="1779"/>
      <c r="K107" s="1796"/>
      <c r="L107" s="1803"/>
      <c r="M107" s="220"/>
    </row>
    <row r="108" spans="1:13" customFormat="1" ht="15.75">
      <c r="A108" s="1770"/>
      <c r="B108" s="1771"/>
      <c r="C108" s="1771"/>
      <c r="D108" s="1771"/>
      <c r="E108" s="1777"/>
      <c r="F108" s="1782"/>
      <c r="G108" s="1797"/>
      <c r="H108" s="1797"/>
      <c r="I108" s="1797"/>
      <c r="J108" s="1797"/>
      <c r="K108" s="1796"/>
      <c r="L108" s="1803"/>
      <c r="M108" s="220"/>
    </row>
    <row r="109" spans="1:13" customFormat="1" ht="15.75">
      <c r="A109" s="1770"/>
      <c r="B109" s="1771"/>
      <c r="C109" s="1771"/>
      <c r="D109" s="1771"/>
      <c r="E109" s="1777"/>
      <c r="F109" s="1782"/>
      <c r="G109" s="1797"/>
      <c r="H109" s="1797"/>
      <c r="I109" s="1797"/>
      <c r="J109" s="1797"/>
      <c r="K109" s="1796"/>
      <c r="L109" s="1803"/>
      <c r="M109" s="220"/>
    </row>
    <row r="110" spans="1:13" customFormat="1" ht="15.75">
      <c r="A110" s="1770"/>
      <c r="B110" s="1771"/>
      <c r="C110" s="1771"/>
      <c r="D110" s="1771"/>
      <c r="E110" s="1777"/>
      <c r="F110" s="1782"/>
      <c r="G110" s="1797"/>
      <c r="H110" s="1797"/>
      <c r="I110" s="1797"/>
      <c r="J110" s="1797"/>
      <c r="K110" s="1796"/>
      <c r="L110" s="1803"/>
      <c r="M110" s="220"/>
    </row>
    <row r="111" spans="1:13" customFormat="1" ht="15.75">
      <c r="A111" s="1770"/>
      <c r="B111" s="1771"/>
      <c r="C111" s="1771"/>
      <c r="D111" s="1771"/>
      <c r="E111" s="1777"/>
      <c r="F111" s="1782"/>
      <c r="G111" s="1797"/>
      <c r="H111" s="1790"/>
      <c r="I111" s="1797"/>
      <c r="J111" s="1790"/>
      <c r="K111" s="1796"/>
      <c r="L111" s="1803"/>
      <c r="M111" s="220"/>
    </row>
    <row r="112" spans="1:13" customFormat="1" ht="15.75">
      <c r="A112" s="1770"/>
      <c r="B112" s="1771"/>
      <c r="C112" s="1771"/>
      <c r="D112" s="1771"/>
      <c r="E112" s="1777"/>
      <c r="F112" s="1782"/>
      <c r="G112" s="1797"/>
      <c r="H112" s="1790"/>
      <c r="I112" s="1797"/>
      <c r="J112" s="1790"/>
      <c r="K112" s="1796"/>
      <c r="L112" s="1803"/>
      <c r="M112" s="220"/>
    </row>
    <row r="113" spans="1:13" customFormat="1" ht="15.75">
      <c r="A113" s="1770"/>
      <c r="B113" s="1771"/>
      <c r="C113" s="1771"/>
      <c r="D113" s="1771"/>
      <c r="E113" s="1777"/>
      <c r="F113" s="1782"/>
      <c r="G113" s="1797"/>
      <c r="H113" s="1790"/>
      <c r="I113" s="1797"/>
      <c r="J113" s="1790"/>
      <c r="K113" s="1796"/>
      <c r="L113" s="1803"/>
      <c r="M113" s="220"/>
    </row>
    <row r="114" spans="1:13" customFormat="1" ht="15.75">
      <c r="A114" s="1770"/>
      <c r="B114" s="1771"/>
      <c r="C114" s="1771"/>
      <c r="D114" s="1771"/>
      <c r="E114" s="1777"/>
      <c r="F114" s="1782"/>
      <c r="G114" s="1797"/>
      <c r="H114" s="1790"/>
      <c r="I114" s="1797"/>
      <c r="J114" s="1790"/>
      <c r="K114" s="1796"/>
      <c r="L114" s="1803"/>
      <c r="M114" s="220"/>
    </row>
    <row r="115" spans="1:13" customFormat="1" ht="15.75">
      <c r="A115" s="1770"/>
      <c r="B115" s="1771"/>
      <c r="C115" s="1771"/>
      <c r="D115" s="1771"/>
      <c r="E115" s="1777"/>
      <c r="F115" s="1782"/>
      <c r="G115" s="1797"/>
      <c r="H115" s="1790"/>
      <c r="I115" s="1797"/>
      <c r="J115" s="1790"/>
      <c r="K115" s="1796"/>
      <c r="L115" s="1803"/>
      <c r="M115" s="220"/>
    </row>
    <row r="116" spans="1:13" customFormat="1" ht="15.75">
      <c r="A116" s="1770"/>
      <c r="B116" s="1771"/>
      <c r="C116" s="1771"/>
      <c r="D116" s="1771"/>
      <c r="E116" s="1777"/>
      <c r="F116" s="1782"/>
      <c r="G116" s="1797"/>
      <c r="H116" s="1790"/>
      <c r="I116" s="1797"/>
      <c r="J116" s="1790"/>
      <c r="K116" s="1796"/>
      <c r="L116" s="1803"/>
      <c r="M116" s="220"/>
    </row>
    <row r="117" spans="1:13" customFormat="1" ht="15.75">
      <c r="A117" s="1770"/>
      <c r="B117" s="1771"/>
      <c r="C117" s="1771"/>
      <c r="D117" s="1771"/>
      <c r="E117" s="1777"/>
      <c r="F117" s="1782"/>
      <c r="G117" s="1797"/>
      <c r="H117" s="1790"/>
      <c r="I117" s="1797"/>
      <c r="J117" s="1790"/>
      <c r="K117" s="1796"/>
      <c r="L117" s="1803"/>
      <c r="M117" s="220"/>
    </row>
    <row r="118" spans="1:13" customFormat="1" ht="15.75">
      <c r="A118" s="1770"/>
      <c r="B118" s="1771"/>
      <c r="C118" s="1771"/>
      <c r="D118" s="1771"/>
      <c r="E118" s="1777"/>
      <c r="F118" s="1782"/>
      <c r="G118" s="1797"/>
      <c r="H118" s="1797"/>
      <c r="I118" s="1797"/>
      <c r="J118" s="1790"/>
      <c r="K118" s="1796"/>
      <c r="L118" s="1803"/>
      <c r="M118" s="220"/>
    </row>
    <row r="119" spans="1:13" customFormat="1" ht="15.75">
      <c r="A119" s="1798"/>
      <c r="B119" s="1771"/>
      <c r="C119" s="1771"/>
      <c r="D119" s="1771"/>
      <c r="E119" s="1777"/>
      <c r="F119" s="1782"/>
      <c r="G119" s="1797"/>
      <c r="H119" s="1797"/>
      <c r="I119" s="1797"/>
      <c r="J119" s="1790"/>
      <c r="K119" s="1796"/>
      <c r="L119" s="1803"/>
      <c r="M119" s="220"/>
    </row>
    <row r="120" spans="1:13" customFormat="1" ht="15.75">
      <c r="A120" s="1798"/>
      <c r="B120" s="1771"/>
      <c r="C120" s="1771"/>
      <c r="D120" s="1771"/>
      <c r="E120" s="1777"/>
      <c r="F120" s="1782"/>
      <c r="G120" s="1797"/>
      <c r="H120" s="1797"/>
      <c r="I120" s="1797"/>
      <c r="J120" s="1790"/>
      <c r="K120" s="1796"/>
      <c r="L120" s="1803"/>
      <c r="M120" s="220"/>
    </row>
    <row r="121" spans="1:13" customFormat="1" ht="15.75">
      <c r="A121" s="1798"/>
      <c r="B121" s="1771"/>
      <c r="C121" s="1771"/>
      <c r="D121" s="1771"/>
      <c r="E121" s="1777"/>
      <c r="F121" s="1782"/>
      <c r="G121" s="1797"/>
      <c r="H121" s="1797"/>
      <c r="I121" s="1797"/>
      <c r="J121" s="1790"/>
      <c r="K121" s="1796"/>
      <c r="L121" s="1803"/>
      <c r="M121" s="220"/>
    </row>
    <row r="122" spans="1:13" customFormat="1" ht="15.75">
      <c r="A122" s="1798"/>
      <c r="B122" s="1771"/>
      <c r="C122" s="1771"/>
      <c r="D122" s="1771"/>
      <c r="E122" s="1777"/>
      <c r="F122" s="1782"/>
      <c r="G122" s="1797"/>
      <c r="H122" s="1797"/>
      <c r="I122" s="1797"/>
      <c r="J122" s="1790"/>
      <c r="K122" s="1796"/>
      <c r="L122" s="1803"/>
      <c r="M122" s="220"/>
    </row>
    <row r="123" spans="1:13" customFormat="1" ht="15.75">
      <c r="A123" s="1798"/>
      <c r="B123" s="1771"/>
      <c r="C123" s="1771"/>
      <c r="D123" s="1771"/>
      <c r="E123" s="1777"/>
      <c r="F123" s="1782"/>
      <c r="G123" s="1797"/>
      <c r="H123" s="1797"/>
      <c r="I123" s="1797"/>
      <c r="J123" s="1790"/>
      <c r="K123" s="1796"/>
      <c r="L123" s="1803"/>
      <c r="M123" s="220"/>
    </row>
    <row r="124" spans="1:13" customFormat="1" ht="16.5" thickBot="1">
      <c r="A124" s="1798"/>
      <c r="B124" s="1771"/>
      <c r="C124" s="1771"/>
      <c r="D124" s="1771"/>
      <c r="E124" s="1777"/>
      <c r="F124" s="1782"/>
      <c r="G124" s="1799"/>
      <c r="H124" s="1799"/>
      <c r="I124" s="1799"/>
      <c r="J124" s="1799"/>
      <c r="K124" s="1799"/>
      <c r="L124" s="1804"/>
      <c r="M124" s="1780"/>
    </row>
    <row r="125" spans="1:13" customFormat="1" ht="16.5" thickTop="1">
      <c r="A125" s="1798"/>
      <c r="B125" s="1771"/>
      <c r="C125" s="1771"/>
      <c r="D125" s="1771"/>
      <c r="E125" s="1777"/>
      <c r="F125" s="1782"/>
      <c r="G125" s="1779"/>
      <c r="H125" s="1797"/>
      <c r="I125" s="1797"/>
      <c r="J125" s="1797"/>
      <c r="K125" s="1797"/>
      <c r="L125" s="1797"/>
      <c r="M125" s="1780"/>
    </row>
    <row r="126" spans="1:13" customFormat="1" ht="15.75">
      <c r="A126" s="1798"/>
      <c r="B126" s="1771"/>
      <c r="C126" s="1771"/>
      <c r="D126" s="1771"/>
      <c r="E126" s="1777"/>
      <c r="F126" s="1778"/>
      <c r="G126" s="1779"/>
      <c r="H126" s="1779"/>
      <c r="I126" s="1779"/>
      <c r="J126" s="1779"/>
      <c r="K126" s="1779"/>
      <c r="L126" s="1779"/>
      <c r="M126" s="1780"/>
    </row>
    <row r="127" spans="1:13" customFormat="1" ht="15.75">
      <c r="A127" s="1798"/>
      <c r="B127" s="1771"/>
      <c r="C127" s="1771"/>
      <c r="D127" s="1771"/>
      <c r="E127" s="1777"/>
      <c r="F127" s="1778"/>
      <c r="G127" s="1779"/>
      <c r="H127" s="1779"/>
      <c r="I127" s="1779"/>
      <c r="J127" s="1779"/>
      <c r="K127" s="1779"/>
      <c r="L127" s="1779"/>
      <c r="M127" s="1780"/>
    </row>
    <row r="128" spans="1:13" customFormat="1" ht="15.75">
      <c r="A128" s="1798"/>
      <c r="B128" s="1771"/>
      <c r="C128" s="1771"/>
      <c r="D128" s="1771"/>
      <c r="E128" s="1777"/>
      <c r="F128" s="1778"/>
      <c r="G128" s="1779"/>
      <c r="H128" s="1779"/>
      <c r="I128" s="1779"/>
      <c r="J128" s="1779"/>
      <c r="K128" s="1779"/>
      <c r="L128" s="1779"/>
      <c r="M128" s="1780"/>
    </row>
    <row r="129" spans="1:13" customFormat="1" ht="15.75" thickBot="1">
      <c r="A129" s="1800"/>
      <c r="B129" s="1801"/>
      <c r="C129" s="1801"/>
      <c r="D129" s="1801"/>
      <c r="E129" s="1802"/>
      <c r="F129" s="1800"/>
      <c r="G129" s="1801"/>
      <c r="H129" s="1801"/>
      <c r="I129" s="1801"/>
      <c r="J129" s="1801"/>
      <c r="K129" s="1801"/>
      <c r="L129" s="1801"/>
      <c r="M129" s="1802"/>
    </row>
    <row r="130" spans="1:13" customFormat="1">
      <c r="A130" s="566" t="s">
        <v>110</v>
      </c>
      <c r="B130" s="90"/>
      <c r="C130" s="11"/>
      <c r="D130" s="90"/>
      <c r="E130" s="90"/>
      <c r="F130" s="566"/>
      <c r="G130" s="90"/>
      <c r="H130" s="90"/>
      <c r="I130" s="11"/>
      <c r="J130" s="90"/>
      <c r="K130" s="90"/>
      <c r="L130" s="566" t="s">
        <v>110</v>
      </c>
      <c r="M130" s="90"/>
    </row>
    <row r="131" spans="1:13" customFormat="1">
      <c r="A131" s="90" t="s">
        <v>2604</v>
      </c>
      <c r="B131" s="90"/>
      <c r="C131" s="90"/>
      <c r="D131" s="90"/>
      <c r="E131" s="90"/>
      <c r="F131" s="90" t="s">
        <v>3208</v>
      </c>
      <c r="G131" s="90"/>
      <c r="H131" s="90"/>
      <c r="I131" s="90"/>
      <c r="J131" s="90"/>
      <c r="K131" s="90"/>
      <c r="L131" s="90"/>
      <c r="M131" s="90"/>
    </row>
  </sheetData>
  <customSheetViews>
    <customSheetView guid="{60A1409A-66AA-463E-93B8-ECD35AF44482}" scale="75" colorId="22">
      <selection activeCell="C16" sqref="C16"/>
      <rowBreaks count="1" manualBreakCount="1">
        <brk id="60" max="16383" man="1"/>
      </rowBreaks>
      <colBreaks count="1" manualBreakCount="1">
        <brk id="5" max="1048575" man="1"/>
      </colBreaks>
      <pageMargins left="0.4" right="0.4" top="0.17" bottom="0.37" header="0" footer="0.3"/>
      <printOptions horizontalCentered="1" verticalCentered="1"/>
      <pageSetup scale="70" pageOrder="overThenDown" orientation="portrait" r:id="rId1"/>
      <headerFooter alignWithMargins="0"/>
    </customSheetView>
    <customSheetView guid="{DF531E20-5321-459E-ADC3-AB7A1AE91EEB}" scale="75" colorId="22" showPageBreaks="1" printArea="1">
      <selection activeCell="C16" sqref="C16"/>
      <rowBreaks count="1" manualBreakCount="1">
        <brk id="60" max="16383" man="1"/>
      </rowBreaks>
      <colBreaks count="1" manualBreakCount="1">
        <brk id="5" max="1048575" man="1"/>
      </colBreaks>
      <pageMargins left="0.4" right="0.4" top="0.17" bottom="0.37" header="0" footer="0.3"/>
      <printOptions horizontalCentered="1" verticalCentered="1"/>
      <pageSetup scale="70" pageOrder="overThenDown" orientation="portrait" r:id="rId2"/>
      <headerFooter alignWithMargins="0"/>
    </customSheetView>
    <customSheetView guid="{D9BAA3C6-1D9B-487C-B947-51E67F089DA8}" scale="75" colorId="22" topLeftCell="A34">
      <selection activeCell="A44" sqref="A44"/>
      <rowBreaks count="1" manualBreakCount="1">
        <brk id="60" max="16383" man="1"/>
      </rowBreaks>
      <colBreaks count="1" manualBreakCount="1">
        <brk id="5" max="1048575" man="1"/>
      </colBreaks>
      <pageMargins left="0.4" right="0.4" top="0.17" bottom="0.37" header="0" footer="0.3"/>
      <printOptions horizontalCentered="1" verticalCentered="1"/>
      <pageSetup scale="72" pageOrder="overThenDown" orientation="portrait" r:id="rId3"/>
      <headerFooter alignWithMargins="0"/>
    </customSheetView>
    <customSheetView guid="{FE043F0F-666D-484B-8A7C-7EC2529158CA}" scale="75" colorId="22" showPageBreaks="1" printArea="1" topLeftCell="A34">
      <selection activeCell="A44" sqref="A44"/>
      <rowBreaks count="1" manualBreakCount="1">
        <brk id="60" max="16383" man="1"/>
      </rowBreaks>
      <colBreaks count="1" manualBreakCount="1">
        <brk id="5" max="1048575" man="1"/>
      </colBreaks>
      <pageMargins left="0.4" right="0.4" top="0.17" bottom="0.37" header="0" footer="0.3"/>
      <printOptions horizontalCentered="1" verticalCentered="1"/>
      <pageSetup scale="72" pageOrder="overThenDown" orientation="portrait" r:id="rId4"/>
      <headerFooter alignWithMargins="0"/>
    </customSheetView>
  </customSheetViews>
  <phoneticPr fontId="0" type="noConversion"/>
  <printOptions horizontalCentered="1" verticalCentered="1"/>
  <pageMargins left="0.4" right="0.4" top="0.17" bottom="0.37" header="0" footer="0.3"/>
  <pageSetup scale="72" pageOrder="overThenDown" orientation="portrait" r:id="rId5"/>
  <headerFooter alignWithMargins="0"/>
  <rowBreaks count="1" manualBreakCount="1">
    <brk id="60" max="16383" man="1"/>
  </rowBreaks>
  <colBreaks count="1" manualBreakCount="1">
    <brk id="5" max="1048575" man="1"/>
  </colBreaks>
  <customProperties>
    <customPr name="_pios_id" r:id="rId6"/>
  </customProperties>
</worksheet>
</file>

<file path=xl/worksheets/sheet43.xml><?xml version="1.0" encoding="utf-8"?>
<worksheet xmlns="http://schemas.openxmlformats.org/spreadsheetml/2006/main" xmlns:r="http://schemas.openxmlformats.org/officeDocument/2006/relationships">
  <sheetPr transitionEvaluation="1" codeName="Sheet42"/>
  <dimension ref="A1:G53"/>
  <sheetViews>
    <sheetView defaultGridColor="0" colorId="22" zoomScale="87" workbookViewId="0">
      <selection activeCell="D25" sqref="D25"/>
    </sheetView>
  </sheetViews>
  <sheetFormatPr defaultColWidth="9.77734375" defaultRowHeight="15"/>
  <cols>
    <col min="1" max="1" width="5.77734375" style="1068" customWidth="1"/>
    <col min="2" max="2" width="40.77734375" style="1068" customWidth="1"/>
    <col min="3" max="7" width="15.77734375" style="1068" customWidth="1"/>
    <col min="8" max="12" width="12.77734375" style="1068" customWidth="1"/>
    <col min="13" max="13" width="4.77734375" style="1068" customWidth="1"/>
    <col min="14" max="16384" width="9.77734375" style="1068"/>
  </cols>
  <sheetData>
    <row r="1" spans="1:7" ht="15.75" thickBot="1">
      <c r="A1" s="1068" t="str">
        <f>'Data sheet'!A53</f>
        <v>Annual Report of New York American Water Company, Inc.  (f/k/a Aqua New York of Sea Cliff)                                          Year Ended  December 31, 2013</v>
      </c>
      <c r="F1" s="1158"/>
      <c r="G1" s="1102"/>
    </row>
    <row r="2" spans="1:7">
      <c r="A2" s="1069"/>
      <c r="B2" s="1070"/>
      <c r="C2" s="1070"/>
      <c r="D2" s="1070"/>
      <c r="E2" s="1070"/>
      <c r="F2" s="1070"/>
      <c r="G2" s="1071"/>
    </row>
    <row r="3" spans="1:7" ht="15.75">
      <c r="A3" s="1162" t="s">
        <v>2333</v>
      </c>
      <c r="B3" s="1075"/>
      <c r="C3" s="1075"/>
      <c r="D3" s="1075"/>
      <c r="E3" s="1075"/>
      <c r="F3" s="1075"/>
      <c r="G3" s="1077"/>
    </row>
    <row r="4" spans="1:7">
      <c r="A4" s="1164"/>
      <c r="G4" s="1080"/>
    </row>
    <row r="5" spans="1:7">
      <c r="A5" s="1324" t="s">
        <v>2334</v>
      </c>
      <c r="B5" s="1068" t="s">
        <v>2335</v>
      </c>
      <c r="G5" s="1080"/>
    </row>
    <row r="6" spans="1:7">
      <c r="A6" s="1324" t="s">
        <v>2336</v>
      </c>
      <c r="B6" s="1068" t="s">
        <v>2337</v>
      </c>
      <c r="G6" s="1080"/>
    </row>
    <row r="7" spans="1:7">
      <c r="A7" s="1324"/>
      <c r="B7" s="1068" t="s">
        <v>3098</v>
      </c>
      <c r="G7" s="1080"/>
    </row>
    <row r="8" spans="1:7">
      <c r="A8" s="1324" t="s">
        <v>3099</v>
      </c>
      <c r="B8" s="1068" t="s">
        <v>2708</v>
      </c>
      <c r="G8" s="1080"/>
    </row>
    <row r="9" spans="1:7">
      <c r="A9" s="1324" t="s">
        <v>2709</v>
      </c>
      <c r="B9" s="1068" t="s">
        <v>2710</v>
      </c>
      <c r="G9" s="1080"/>
    </row>
    <row r="10" spans="1:7">
      <c r="A10" s="1164"/>
      <c r="B10" s="1068" t="s">
        <v>2711</v>
      </c>
      <c r="G10" s="1080"/>
    </row>
    <row r="11" spans="1:7">
      <c r="A11" s="1164"/>
      <c r="B11" s="1068" t="s">
        <v>2712</v>
      </c>
      <c r="G11" s="1080"/>
    </row>
    <row r="12" spans="1:7">
      <c r="A12" s="1167"/>
      <c r="B12" s="1168"/>
      <c r="C12" s="1168"/>
      <c r="D12" s="1168"/>
      <c r="E12" s="1168"/>
      <c r="F12" s="1168"/>
      <c r="G12" s="1112"/>
    </row>
    <row r="13" spans="1:7">
      <c r="A13" s="1325"/>
      <c r="C13" s="1186" t="s">
        <v>3898</v>
      </c>
      <c r="D13" s="1102" t="s">
        <v>3899</v>
      </c>
      <c r="E13" s="1102"/>
      <c r="F13" s="1102"/>
      <c r="G13" s="1326"/>
    </row>
    <row r="14" spans="1:7">
      <c r="A14" s="1173" t="s">
        <v>2263</v>
      </c>
      <c r="B14" s="1327" t="s">
        <v>862</v>
      </c>
      <c r="C14" s="1328" t="s">
        <v>2713</v>
      </c>
      <c r="D14" s="1183" t="s">
        <v>2714</v>
      </c>
      <c r="E14" s="1177" t="s">
        <v>2715</v>
      </c>
      <c r="F14" s="1183" t="s">
        <v>2716</v>
      </c>
      <c r="G14" s="1146" t="s">
        <v>2285</v>
      </c>
    </row>
    <row r="15" spans="1:7">
      <c r="A15" s="1187" t="s">
        <v>2286</v>
      </c>
      <c r="B15" s="1181" t="s">
        <v>3377</v>
      </c>
      <c r="C15" s="1178" t="s">
        <v>3378</v>
      </c>
      <c r="D15" s="1329" t="s">
        <v>3379</v>
      </c>
      <c r="E15" s="1181" t="s">
        <v>3380</v>
      </c>
      <c r="F15" s="1329" t="s">
        <v>189</v>
      </c>
      <c r="G15" s="1115" t="s">
        <v>190</v>
      </c>
    </row>
    <row r="16" spans="1:7">
      <c r="A16" s="1173"/>
      <c r="B16" s="1330" t="s">
        <v>2451</v>
      </c>
      <c r="C16" s="1331"/>
      <c r="D16" s="1332"/>
      <c r="F16" s="1332"/>
      <c r="G16" s="1231"/>
    </row>
    <row r="17" spans="1:7">
      <c r="A17" s="1173">
        <v>1</v>
      </c>
      <c r="B17" s="1068" t="s">
        <v>2452</v>
      </c>
      <c r="C17" s="1333"/>
      <c r="D17" s="1334"/>
      <c r="E17" s="1335"/>
      <c r="F17" s="1334"/>
      <c r="G17" s="1231">
        <f>SUM(C17:F17)</f>
        <v>0</v>
      </c>
    </row>
    <row r="18" spans="1:7">
      <c r="A18" s="1173">
        <v>2</v>
      </c>
      <c r="B18" s="1068" t="s">
        <v>2453</v>
      </c>
      <c r="C18" s="1336"/>
      <c r="D18" s="1337"/>
      <c r="E18" s="1338"/>
      <c r="F18" s="1337"/>
      <c r="G18" s="1339">
        <f>SUM(C18:F18)</f>
        <v>0</v>
      </c>
    </row>
    <row r="19" spans="1:7" ht="15.75" thickBot="1">
      <c r="A19" s="1173">
        <v>3</v>
      </c>
      <c r="B19" s="1068" t="s">
        <v>2454</v>
      </c>
      <c r="C19" s="1340">
        <f>SUM(C17:C18)</f>
        <v>0</v>
      </c>
      <c r="D19" s="1340">
        <f>SUM(D17:D18)</f>
        <v>0</v>
      </c>
      <c r="E19" s="1341">
        <f>SUM(E17:E18)</f>
        <v>0</v>
      </c>
      <c r="F19" s="1340">
        <f>SUM(F17:F18)</f>
        <v>0</v>
      </c>
      <c r="G19" s="1342">
        <f>SUM(C19:F19)</f>
        <v>0</v>
      </c>
    </row>
    <row r="20" spans="1:7" ht="15.75" thickTop="1">
      <c r="A20" s="1173"/>
      <c r="B20" s="1330" t="s">
        <v>2455</v>
      </c>
      <c r="C20" s="1331"/>
      <c r="D20" s="1332"/>
      <c r="F20" s="1332"/>
      <c r="G20" s="1231"/>
    </row>
    <row r="21" spans="1:7">
      <c r="A21" s="1173"/>
      <c r="B21" s="1068" t="s">
        <v>1319</v>
      </c>
      <c r="C21" s="1331"/>
      <c r="D21" s="1332"/>
      <c r="F21" s="1332"/>
      <c r="G21" s="1118"/>
    </row>
    <row r="22" spans="1:7">
      <c r="A22" s="1173">
        <v>4</v>
      </c>
      <c r="B22" s="1068" t="s">
        <v>1320</v>
      </c>
      <c r="C22" s="1333"/>
      <c r="D22" s="1334"/>
      <c r="E22" s="1335"/>
      <c r="F22" s="1334"/>
      <c r="G22" s="1231">
        <f>SUM(C22:F22)</f>
        <v>0</v>
      </c>
    </row>
    <row r="23" spans="1:7">
      <c r="A23" s="1173">
        <v>5</v>
      </c>
      <c r="B23" s="1068" t="s">
        <v>1975</v>
      </c>
      <c r="C23" s="1277"/>
      <c r="D23" s="1190"/>
      <c r="E23" s="1343"/>
      <c r="F23" s="1190"/>
      <c r="G23" s="1118">
        <f>SUM(C23:F23)</f>
        <v>0</v>
      </c>
    </row>
    <row r="24" spans="1:7">
      <c r="A24" s="1173"/>
      <c r="B24" s="1068" t="s">
        <v>1976</v>
      </c>
      <c r="C24" s="1277"/>
      <c r="D24" s="1190"/>
      <c r="E24" s="1343"/>
      <c r="F24" s="1190"/>
      <c r="G24" s="1118"/>
    </row>
    <row r="25" spans="1:7">
      <c r="A25" s="1173">
        <v>6</v>
      </c>
      <c r="B25" s="1068" t="s">
        <v>1977</v>
      </c>
      <c r="C25" s="1277"/>
      <c r="D25" s="1190"/>
      <c r="E25" s="1343"/>
      <c r="F25" s="1190"/>
      <c r="G25" s="1118">
        <f>SUM(C25:F25)</f>
        <v>0</v>
      </c>
    </row>
    <row r="26" spans="1:7">
      <c r="A26" s="1173">
        <v>7</v>
      </c>
      <c r="B26" s="1068" t="s">
        <v>2211</v>
      </c>
      <c r="C26" s="1277"/>
      <c r="D26" s="1190"/>
      <c r="E26" s="1343"/>
      <c r="F26" s="1190"/>
      <c r="G26" s="1118">
        <f>SUM(C26:F26)</f>
        <v>0</v>
      </c>
    </row>
    <row r="27" spans="1:7">
      <c r="A27" s="1173">
        <v>8</v>
      </c>
      <c r="B27" s="1068" t="s">
        <v>2212</v>
      </c>
      <c r="C27" s="1333"/>
      <c r="D27" s="1334"/>
      <c r="E27" s="1335"/>
      <c r="F27" s="1334"/>
      <c r="G27" s="1231">
        <f>SUM(C27:F27)</f>
        <v>0</v>
      </c>
    </row>
    <row r="28" spans="1:7">
      <c r="A28" s="1344"/>
      <c r="B28" s="1345" t="s">
        <v>2213</v>
      </c>
      <c r="C28" s="1345"/>
      <c r="D28" s="1345"/>
      <c r="E28" s="1345"/>
      <c r="F28" s="1345"/>
      <c r="G28" s="1083"/>
    </row>
    <row r="29" spans="1:7">
      <c r="A29" s="1325"/>
      <c r="G29" s="1080"/>
    </row>
    <row r="30" spans="1:7">
      <c r="A30" s="1325"/>
      <c r="G30" s="1080"/>
    </row>
    <row r="31" spans="1:7">
      <c r="A31" s="1325"/>
      <c r="G31" s="1080"/>
    </row>
    <row r="32" spans="1:7">
      <c r="A32" s="1325"/>
      <c r="G32" s="1080"/>
    </row>
    <row r="33" spans="1:7">
      <c r="A33" s="1325"/>
      <c r="G33" s="1080"/>
    </row>
    <row r="34" spans="1:7">
      <c r="A34" s="1325"/>
      <c r="G34" s="1080"/>
    </row>
    <row r="35" spans="1:7">
      <c r="A35" s="1325"/>
      <c r="G35" s="1080"/>
    </row>
    <row r="36" spans="1:7" ht="15.75" thickBot="1">
      <c r="A36" s="1346"/>
      <c r="G36" s="1080"/>
    </row>
    <row r="37" spans="1:7">
      <c r="A37" s="1068" t="s">
        <v>110</v>
      </c>
      <c r="B37" s="1070"/>
      <c r="C37" s="1070"/>
      <c r="D37" s="1070"/>
      <c r="E37" s="1070"/>
      <c r="F37" s="1070"/>
      <c r="G37" s="1070"/>
    </row>
    <row r="38" spans="1:7">
      <c r="A38" s="1102" t="s">
        <v>2214</v>
      </c>
      <c r="B38" s="1102"/>
      <c r="C38" s="1102"/>
      <c r="D38" s="1102"/>
      <c r="E38" s="1102"/>
      <c r="F38" s="1102"/>
      <c r="G38" s="1102"/>
    </row>
    <row r="44" spans="1:7" ht="18">
      <c r="B44" s="1217"/>
    </row>
    <row r="45" spans="1:7">
      <c r="B45" s="1236"/>
    </row>
    <row r="47" spans="1:7">
      <c r="B47" s="1067"/>
    </row>
    <row r="48" spans="1:7">
      <c r="B48" s="1236"/>
    </row>
    <row r="49" spans="2:2">
      <c r="B49" s="1236"/>
    </row>
    <row r="50" spans="2:2">
      <c r="B50" s="1236"/>
    </row>
    <row r="51" spans="2:2">
      <c r="B51" s="1236"/>
    </row>
    <row r="52" spans="2:2">
      <c r="B52" s="1067"/>
    </row>
    <row r="53" spans="2:2">
      <c r="B53" s="1236"/>
    </row>
  </sheetData>
  <customSheetViews>
    <customSheetView guid="{60A1409A-66AA-463E-93B8-ECD35AF44482}" scale="87" colorId="22">
      <selection activeCell="J24" sqref="J24"/>
      <pageMargins left="0.4" right="0.4" top="0.3" bottom="0.3" header="0" footer="0"/>
      <printOptions horizontalCentered="1" verticalCentered="1"/>
      <pageSetup scale="86" orientation="landscape" r:id="rId1"/>
      <headerFooter alignWithMargins="0"/>
    </customSheetView>
    <customSheetView guid="{DF531E20-5321-459E-ADC3-AB7A1AE91EEB}" scale="87" colorId="22" showPageBreaks="1" printArea="1">
      <selection activeCell="J24" sqref="J24"/>
      <pageMargins left="0.4" right="0.4" top="0.3" bottom="0.3" header="0" footer="0"/>
      <printOptions horizontalCentered="1" verticalCentered="1"/>
      <pageSetup scale="86" orientation="landscape" r:id="rId2"/>
      <headerFooter alignWithMargins="0"/>
    </customSheetView>
    <customSheetView guid="{D9BAA3C6-1D9B-487C-B947-51E67F089DA8}" scale="87" colorId="22">
      <selection activeCell="D25" sqref="D25"/>
      <pageMargins left="0.4" right="0.4" top="0.3" bottom="0.3" header="0" footer="0"/>
      <printOptions horizontalCentered="1" verticalCentered="1"/>
      <pageSetup scale="86" orientation="landscape" r:id="rId3"/>
      <headerFooter alignWithMargins="0"/>
    </customSheetView>
    <customSheetView guid="{FE043F0F-666D-484B-8A7C-7EC2529158CA}" scale="87" colorId="22" showPageBreaks="1" printArea="1">
      <selection activeCell="D25" sqref="D25"/>
      <pageMargins left="0.4" right="0.4" top="0.3" bottom="0.3" header="0" footer="0"/>
      <printOptions horizontalCentered="1" verticalCentered="1"/>
      <pageSetup scale="86" orientation="landscape" r:id="rId4"/>
      <headerFooter alignWithMargins="0"/>
    </customSheetView>
  </customSheetViews>
  <phoneticPr fontId="0" type="noConversion"/>
  <printOptions horizontalCentered="1" verticalCentered="1"/>
  <pageMargins left="0.4" right="0.4" top="0.3" bottom="0.3" header="0" footer="0"/>
  <pageSetup scale="86" orientation="landscape" r:id="rId5"/>
  <headerFooter alignWithMargins="0"/>
  <customProperties>
    <customPr name="_pios_id" r:id="rId6"/>
  </customProperties>
</worksheet>
</file>

<file path=xl/worksheets/sheet44.xml><?xml version="1.0" encoding="utf-8"?>
<worksheet xmlns="http://schemas.openxmlformats.org/spreadsheetml/2006/main" xmlns:r="http://schemas.openxmlformats.org/officeDocument/2006/relationships">
  <sheetPr transitionEvaluation="1" codeName="Sheet43">
    <pageSetUpPr fitToPage="1"/>
  </sheetPr>
  <dimension ref="A1:H110"/>
  <sheetViews>
    <sheetView defaultGridColor="0" colorId="22" zoomScale="87" zoomScaleNormal="87" workbookViewId="0">
      <selection activeCell="D25" sqref="D25"/>
    </sheetView>
  </sheetViews>
  <sheetFormatPr defaultColWidth="9.77734375" defaultRowHeight="15"/>
  <cols>
    <col min="1" max="1" width="4.77734375" customWidth="1"/>
    <col min="2" max="2" width="43.5546875" customWidth="1"/>
    <col min="3" max="6" width="16.6640625" customWidth="1"/>
    <col min="7" max="7" width="16.77734375" customWidth="1"/>
  </cols>
  <sheetData>
    <row r="1" spans="1:7" ht="15.75" thickBot="1">
      <c r="A1" s="185" t="str">
        <f>'Data sheet'!A53</f>
        <v>Annual Report of New York American Water Company, Inc.  (f/k/a Aqua New York of Sea Cliff)                                          Year Ended  December 31, 2013</v>
      </c>
      <c r="B1" s="185"/>
      <c r="C1" s="185"/>
      <c r="D1" s="185"/>
      <c r="E1" s="185"/>
      <c r="F1" s="13"/>
      <c r="G1" s="13"/>
    </row>
    <row r="2" spans="1:7">
      <c r="A2" s="404"/>
      <c r="B2" s="188"/>
      <c r="C2" s="188"/>
      <c r="D2" s="188"/>
      <c r="E2" s="188"/>
      <c r="F2" s="188"/>
      <c r="G2" s="405"/>
    </row>
    <row r="3" spans="1:7" ht="15.75">
      <c r="A3" s="190" t="s">
        <v>662</v>
      </c>
      <c r="B3" s="6"/>
      <c r="C3" s="13"/>
      <c r="D3" s="13"/>
      <c r="E3" s="13"/>
      <c r="F3" s="13"/>
      <c r="G3" s="421"/>
    </row>
    <row r="4" spans="1:7">
      <c r="A4" s="193"/>
      <c r="B4" s="185"/>
      <c r="C4" s="185"/>
      <c r="D4" s="185"/>
      <c r="E4" s="185"/>
      <c r="F4" s="185"/>
      <c r="G4" s="406"/>
    </row>
    <row r="5" spans="1:7">
      <c r="A5" s="423" t="s">
        <v>3440</v>
      </c>
      <c r="B5" s="2759" t="s">
        <v>894</v>
      </c>
      <c r="C5" s="2759"/>
      <c r="D5" s="2759"/>
      <c r="E5" s="2759"/>
      <c r="F5" s="2759"/>
      <c r="G5" s="2760"/>
    </row>
    <row r="6" spans="1:7">
      <c r="A6" s="193"/>
      <c r="B6" s="2759" t="s">
        <v>895</v>
      </c>
      <c r="C6" s="2759"/>
      <c r="D6" s="2759"/>
      <c r="E6" s="2759"/>
      <c r="F6" s="2759"/>
      <c r="G6" s="2760"/>
    </row>
    <row r="7" spans="1:7">
      <c r="A7" s="193"/>
      <c r="B7" s="2759" t="s">
        <v>1785</v>
      </c>
      <c r="C7" s="2759"/>
      <c r="D7" s="2759"/>
      <c r="E7" s="2759"/>
      <c r="F7" s="2759"/>
      <c r="G7" s="2760"/>
    </row>
    <row r="8" spans="1:7">
      <c r="A8" s="193"/>
      <c r="B8" s="185"/>
      <c r="C8" s="185"/>
      <c r="D8" s="408"/>
      <c r="E8" s="408"/>
      <c r="F8" s="408"/>
      <c r="G8" s="409"/>
    </row>
    <row r="9" spans="1:7">
      <c r="A9" s="443" t="s">
        <v>2263</v>
      </c>
      <c r="B9" s="241"/>
      <c r="C9" s="918" t="s">
        <v>3898</v>
      </c>
      <c r="D9" s="554" t="s">
        <v>3899</v>
      </c>
      <c r="E9" s="432"/>
      <c r="F9" s="432"/>
      <c r="G9" s="433"/>
    </row>
    <row r="10" spans="1:7">
      <c r="A10" s="231" t="s">
        <v>2286</v>
      </c>
      <c r="B10" s="559" t="s">
        <v>862</v>
      </c>
      <c r="C10" s="556" t="s">
        <v>2713</v>
      </c>
      <c r="D10" s="556" t="s">
        <v>2714</v>
      </c>
      <c r="E10" s="556" t="s">
        <v>2715</v>
      </c>
      <c r="F10" s="556" t="s">
        <v>2716</v>
      </c>
      <c r="G10" s="819" t="s">
        <v>2285</v>
      </c>
    </row>
    <row r="11" spans="1:7">
      <c r="A11" s="213"/>
      <c r="B11" s="821" t="s">
        <v>3377</v>
      </c>
      <c r="C11" s="825" t="s">
        <v>3378</v>
      </c>
      <c r="D11" s="825" t="s">
        <v>3379</v>
      </c>
      <c r="E11" s="825" t="s">
        <v>3380</v>
      </c>
      <c r="F11" s="825" t="s">
        <v>189</v>
      </c>
      <c r="G11" s="555" t="s">
        <v>190</v>
      </c>
    </row>
    <row r="12" spans="1:7">
      <c r="A12" s="231"/>
      <c r="B12" s="237" t="s">
        <v>896</v>
      </c>
      <c r="C12" s="920"/>
      <c r="D12" s="920"/>
      <c r="E12" s="920"/>
      <c r="F12" s="920"/>
      <c r="G12" s="921"/>
    </row>
    <row r="13" spans="1:7">
      <c r="A13" s="231">
        <v>1</v>
      </c>
      <c r="B13" s="185" t="s">
        <v>323</v>
      </c>
      <c r="C13" s="417"/>
      <c r="D13" s="417"/>
      <c r="E13" s="417"/>
      <c r="F13" s="417"/>
      <c r="G13" s="375">
        <f>SUM(D13:F13)</f>
        <v>0</v>
      </c>
    </row>
    <row r="14" spans="1:7">
      <c r="A14" s="231">
        <v>2</v>
      </c>
      <c r="B14" s="185" t="s">
        <v>324</v>
      </c>
      <c r="C14" s="400"/>
      <c r="D14" s="400"/>
      <c r="E14" s="400"/>
      <c r="F14" s="400"/>
      <c r="G14" s="376">
        <f>SUM(D14:F14)</f>
        <v>0</v>
      </c>
    </row>
    <row r="15" spans="1:7">
      <c r="A15" s="231">
        <v>3</v>
      </c>
      <c r="B15" s="185" t="s">
        <v>325</v>
      </c>
      <c r="C15" s="400"/>
      <c r="D15" s="400"/>
      <c r="E15" s="400"/>
      <c r="F15" s="400"/>
      <c r="G15" s="376">
        <f>SUM(D15:F15)</f>
        <v>0</v>
      </c>
    </row>
    <row r="16" spans="1:7">
      <c r="A16" s="231">
        <v>4</v>
      </c>
      <c r="B16" s="185"/>
      <c r="C16" s="400"/>
      <c r="D16" s="400"/>
      <c r="E16" s="400"/>
      <c r="F16" s="400"/>
      <c r="G16" s="376">
        <f>SUM(D16:F16)</f>
        <v>0</v>
      </c>
    </row>
    <row r="17" spans="1:8">
      <c r="A17" s="231"/>
      <c r="B17" s="237" t="s">
        <v>326</v>
      </c>
      <c r="C17" s="922"/>
      <c r="D17" s="922"/>
      <c r="E17" s="922"/>
      <c r="F17" s="922"/>
      <c r="G17" s="923"/>
    </row>
    <row r="18" spans="1:8">
      <c r="A18" s="231">
        <v>5</v>
      </c>
      <c r="B18" s="13" t="s">
        <v>327</v>
      </c>
      <c r="C18" s="400" t="s">
        <v>2835</v>
      </c>
      <c r="D18" s="400"/>
      <c r="E18" s="400"/>
      <c r="F18" s="400">
        <v>0</v>
      </c>
      <c r="G18" s="376">
        <f>SUM(D18:F18)</f>
        <v>0</v>
      </c>
      <c r="H18" s="1038"/>
    </row>
    <row r="19" spans="1:8">
      <c r="A19" s="231">
        <v>6</v>
      </c>
      <c r="B19" s="13" t="s">
        <v>328</v>
      </c>
      <c r="C19" s="400"/>
      <c r="D19" s="400"/>
      <c r="E19" s="400"/>
      <c r="F19" s="400"/>
      <c r="G19" s="376">
        <f>SUM(D19:F19)</f>
        <v>0</v>
      </c>
    </row>
    <row r="20" spans="1:8">
      <c r="A20" s="231">
        <v>7</v>
      </c>
      <c r="B20" s="185" t="s">
        <v>329</v>
      </c>
      <c r="C20" s="400"/>
      <c r="D20" s="400"/>
      <c r="E20" s="400"/>
      <c r="F20" s="400"/>
      <c r="G20" s="376">
        <f>SUM(D20:F20)</f>
        <v>0</v>
      </c>
    </row>
    <row r="21" spans="1:8">
      <c r="A21" s="231">
        <v>8</v>
      </c>
      <c r="B21" s="185"/>
      <c r="C21" s="400"/>
      <c r="D21" s="400"/>
      <c r="E21" s="400"/>
      <c r="F21" s="400"/>
      <c r="G21" s="376">
        <f>SUM(D21:F21)</f>
        <v>0</v>
      </c>
    </row>
    <row r="22" spans="1:8">
      <c r="A22" s="231"/>
      <c r="B22" s="237" t="s">
        <v>330</v>
      </c>
      <c r="C22" s="922"/>
      <c r="D22" s="922"/>
      <c r="E22" s="922"/>
      <c r="F22" s="922"/>
      <c r="G22" s="923"/>
    </row>
    <row r="23" spans="1:8">
      <c r="A23" s="231">
        <v>9</v>
      </c>
      <c r="B23" s="185" t="s">
        <v>331</v>
      </c>
      <c r="C23" s="400"/>
      <c r="D23" s="400"/>
      <c r="E23" s="400"/>
      <c r="F23" s="400"/>
      <c r="G23" s="376">
        <f>SUM(D23:F23)</f>
        <v>0</v>
      </c>
    </row>
    <row r="24" spans="1:8">
      <c r="A24" s="356">
        <v>10</v>
      </c>
      <c r="B24" s="185" t="s">
        <v>332</v>
      </c>
      <c r="C24" s="400" t="s">
        <v>2835</v>
      </c>
      <c r="D24" s="400"/>
      <c r="E24" s="400"/>
      <c r="F24" s="400">
        <v>0</v>
      </c>
      <c r="G24" s="376">
        <f>SUM(D24:F24)</f>
        <v>0</v>
      </c>
    </row>
    <row r="25" spans="1:8">
      <c r="A25" s="231">
        <v>11</v>
      </c>
      <c r="B25" s="185"/>
      <c r="C25" s="400"/>
      <c r="D25" s="400"/>
      <c r="E25" s="400"/>
      <c r="F25" s="400"/>
      <c r="G25" s="376">
        <f>SUM(D25:F25)</f>
        <v>0</v>
      </c>
    </row>
    <row r="26" spans="1:8">
      <c r="A26" s="231"/>
      <c r="B26" s="237" t="s">
        <v>333</v>
      </c>
      <c r="C26" s="922"/>
      <c r="D26" s="922"/>
      <c r="E26" s="922"/>
      <c r="F26" s="922"/>
      <c r="G26" s="923"/>
    </row>
    <row r="27" spans="1:8">
      <c r="A27" s="231">
        <v>12</v>
      </c>
      <c r="B27" s="185"/>
      <c r="C27" s="400"/>
      <c r="D27" s="400"/>
      <c r="E27" s="400"/>
      <c r="F27" s="400"/>
      <c r="G27" s="376">
        <f>SUM(D27:F27)</f>
        <v>0</v>
      </c>
    </row>
    <row r="28" spans="1:8">
      <c r="A28" s="231">
        <v>13</v>
      </c>
      <c r="B28" s="185"/>
      <c r="C28" s="400"/>
      <c r="D28" s="400"/>
      <c r="E28" s="400"/>
      <c r="F28" s="400"/>
      <c r="G28" s="376">
        <f>SUM(D28:F28)</f>
        <v>0</v>
      </c>
    </row>
    <row r="29" spans="1:8">
      <c r="A29" s="231">
        <v>14</v>
      </c>
      <c r="B29" s="185"/>
      <c r="C29" s="400"/>
      <c r="D29" s="400"/>
      <c r="E29" s="400"/>
      <c r="F29" s="400"/>
      <c r="G29" s="376">
        <f>SUM(D29:F29)</f>
        <v>0</v>
      </c>
    </row>
    <row r="30" spans="1:8">
      <c r="A30" s="231">
        <v>15</v>
      </c>
      <c r="B30" s="185"/>
      <c r="C30" s="400"/>
      <c r="D30" s="400"/>
      <c r="E30" s="400"/>
      <c r="F30" s="400"/>
      <c r="G30" s="376">
        <f>SUM(D30:F30)</f>
        <v>0</v>
      </c>
    </row>
    <row r="31" spans="1:8" ht="15.75" thickBot="1">
      <c r="A31" s="238">
        <v>16</v>
      </c>
      <c r="B31" s="919" t="s">
        <v>2285</v>
      </c>
      <c r="C31" s="654">
        <f>C13+C14+C15+C16+C18+C19+C20+C21+C23+C24+C25+SUM(C27:C30)</f>
        <v>0</v>
      </c>
      <c r="D31" s="654">
        <f>D13+D14+D15+D16+D18+D19+D20+D21+D23+D24+D25+SUM(D27:D30)</f>
        <v>0</v>
      </c>
      <c r="E31" s="654">
        <f>E13+E14+E15+E16+E18+E19+E20+E21+E23+E24+E25+SUM(E27:E30)</f>
        <v>0</v>
      </c>
      <c r="F31" s="654">
        <f>F13+F14+F15+F16+F18+F19+F20+F21+F23+F24+F25+SUM(F27:F30)</f>
        <v>0</v>
      </c>
      <c r="G31" s="445">
        <f>SUM(D31:F31)</f>
        <v>0</v>
      </c>
    </row>
    <row r="32" spans="1:8" ht="15.75" thickTop="1">
      <c r="A32" s="356"/>
      <c r="B32" s="60" t="s">
        <v>334</v>
      </c>
      <c r="C32" s="119"/>
      <c r="D32" s="119"/>
      <c r="E32" s="119"/>
      <c r="F32" s="119"/>
      <c r="G32" s="110"/>
    </row>
    <row r="33" spans="1:7" ht="15.75" thickBot="1">
      <c r="A33" s="446">
        <v>17</v>
      </c>
      <c r="B33" s="86" t="s">
        <v>335</v>
      </c>
      <c r="C33" s="996" t="s">
        <v>2835</v>
      </c>
      <c r="D33" s="996"/>
      <c r="E33" s="996"/>
      <c r="F33" s="996"/>
      <c r="G33" s="997">
        <v>0</v>
      </c>
    </row>
    <row r="34" spans="1:7">
      <c r="A34" s="185"/>
      <c r="B34" s="185"/>
      <c r="C34" s="185"/>
      <c r="D34" s="185"/>
      <c r="E34" s="185"/>
      <c r="F34" s="185"/>
      <c r="G34" s="185" t="s">
        <v>110</v>
      </c>
    </row>
    <row r="35" spans="1:7">
      <c r="A35" s="13" t="s">
        <v>336</v>
      </c>
      <c r="B35" s="13"/>
      <c r="C35" s="13"/>
      <c r="D35" s="13"/>
      <c r="E35" s="13"/>
      <c r="F35" s="13"/>
      <c r="G35" s="13"/>
    </row>
    <row r="36" spans="1:7">
      <c r="A36" s="185"/>
      <c r="B36" s="1067"/>
      <c r="C36" s="1067"/>
      <c r="D36" s="1067"/>
      <c r="E36" s="1067"/>
      <c r="F36" s="1067"/>
      <c r="G36" s="1067"/>
    </row>
    <row r="37" spans="1:7">
      <c r="A37" s="185"/>
      <c r="B37" s="1067"/>
      <c r="C37" s="1067"/>
      <c r="D37" s="1067"/>
      <c r="E37" s="1067"/>
      <c r="F37" s="1067"/>
      <c r="G37" s="1067"/>
    </row>
    <row r="38" spans="1:7">
      <c r="A38" s="185"/>
      <c r="B38" s="1067"/>
      <c r="C38" s="1067"/>
      <c r="D38" s="1067"/>
      <c r="E38" s="1067"/>
      <c r="F38" s="1067"/>
      <c r="G38" s="1067"/>
    </row>
    <row r="39" spans="1:7">
      <c r="A39" s="185"/>
      <c r="B39" s="1067"/>
      <c r="C39" s="1067"/>
      <c r="D39" s="1067"/>
      <c r="E39" s="1067"/>
      <c r="F39" s="1067"/>
      <c r="G39" s="1067"/>
    </row>
    <row r="40" spans="1:7">
      <c r="A40" s="185"/>
      <c r="B40" s="2632"/>
      <c r="C40" s="1067"/>
      <c r="D40" s="1067"/>
      <c r="E40" s="1067"/>
      <c r="F40" s="1067"/>
      <c r="G40" s="1067"/>
    </row>
    <row r="41" spans="1:7">
      <c r="A41" s="185"/>
      <c r="B41" s="1236"/>
      <c r="C41" s="1067"/>
      <c r="D41" s="1067"/>
      <c r="E41" s="1067"/>
      <c r="F41" s="1067"/>
      <c r="G41" s="1067"/>
    </row>
    <row r="42" spans="1:7">
      <c r="A42" s="185"/>
      <c r="B42" s="1067"/>
      <c r="C42" s="1067"/>
      <c r="D42" s="1067"/>
      <c r="E42" s="1067"/>
      <c r="F42" s="1067"/>
      <c r="G42" s="1067"/>
    </row>
    <row r="43" spans="1:7">
      <c r="A43" s="185"/>
      <c r="B43" s="1067"/>
      <c r="C43" s="1067"/>
      <c r="D43" s="1067"/>
      <c r="E43" s="1067"/>
      <c r="F43" s="1067"/>
      <c r="G43" s="1067"/>
    </row>
    <row r="44" spans="1:7">
      <c r="A44" s="185"/>
      <c r="B44" s="1236"/>
      <c r="C44" s="1067"/>
      <c r="D44" s="1067"/>
      <c r="E44" s="1067"/>
      <c r="F44" s="1067"/>
      <c r="G44" s="1067"/>
    </row>
    <row r="45" spans="1:7">
      <c r="A45" s="185"/>
      <c r="B45" s="221"/>
      <c r="C45" s="185"/>
      <c r="D45" s="185"/>
      <c r="E45" s="185"/>
      <c r="F45" s="185"/>
      <c r="G45" s="185"/>
    </row>
    <row r="46" spans="1:7">
      <c r="A46" s="185"/>
      <c r="B46" s="221"/>
      <c r="C46" s="185"/>
      <c r="D46" s="185"/>
      <c r="E46" s="185"/>
      <c r="F46" s="185"/>
      <c r="G46" s="185"/>
    </row>
    <row r="47" spans="1:7">
      <c r="A47" s="185"/>
      <c r="B47" s="221"/>
      <c r="C47" s="185"/>
      <c r="D47" s="185"/>
      <c r="E47" s="185"/>
      <c r="F47" s="185"/>
      <c r="G47" s="185"/>
    </row>
    <row r="48" spans="1:7">
      <c r="A48" s="185"/>
      <c r="B48" s="185"/>
      <c r="C48" s="185"/>
      <c r="D48" s="185"/>
      <c r="E48" s="185"/>
      <c r="F48" s="185"/>
      <c r="G48" s="185"/>
    </row>
    <row r="49" spans="1:7">
      <c r="A49" s="185"/>
      <c r="B49" s="221"/>
      <c r="C49" s="185"/>
      <c r="D49" s="185"/>
      <c r="E49" s="185"/>
      <c r="F49" s="185"/>
      <c r="G49" s="185"/>
    </row>
    <row r="50" spans="1:7">
      <c r="A50" s="185"/>
      <c r="B50" s="185"/>
      <c r="C50" s="185"/>
      <c r="D50" s="185"/>
      <c r="E50" s="185"/>
      <c r="F50" s="185"/>
      <c r="G50" s="185"/>
    </row>
    <row r="51" spans="1:7">
      <c r="A51" s="185"/>
      <c r="B51" s="185"/>
      <c r="C51" s="185"/>
      <c r="D51" s="185"/>
      <c r="E51" s="185"/>
      <c r="F51" s="185"/>
      <c r="G51" s="185"/>
    </row>
    <row r="52" spans="1:7">
      <c r="A52" s="185"/>
      <c r="B52" s="185"/>
      <c r="C52" s="185"/>
      <c r="D52" s="185"/>
      <c r="E52" s="185"/>
      <c r="F52" s="185"/>
      <c r="G52" s="185"/>
    </row>
    <row r="53" spans="1:7">
      <c r="A53" s="185"/>
      <c r="B53" s="185"/>
      <c r="C53" s="185"/>
      <c r="D53" s="185"/>
      <c r="E53" s="185"/>
      <c r="F53" s="185"/>
      <c r="G53" s="185"/>
    </row>
    <row r="54" spans="1:7">
      <c r="A54" s="185"/>
      <c r="B54" s="185"/>
      <c r="C54" s="185"/>
      <c r="D54" s="185"/>
      <c r="E54" s="185"/>
      <c r="F54" s="185"/>
      <c r="G54" s="185"/>
    </row>
    <row r="55" spans="1:7">
      <c r="A55" s="185"/>
      <c r="B55" s="185"/>
      <c r="C55" s="185"/>
      <c r="D55" s="185"/>
      <c r="E55" s="185"/>
      <c r="F55" s="185"/>
      <c r="G55" s="185"/>
    </row>
    <row r="56" spans="1:7">
      <c r="A56" s="185"/>
      <c r="B56" s="185"/>
      <c r="C56" s="185"/>
      <c r="D56" s="185"/>
      <c r="E56" s="185"/>
      <c r="F56" s="185"/>
      <c r="G56" s="185"/>
    </row>
    <row r="57" spans="1:7">
      <c r="A57" s="185"/>
      <c r="B57" s="185"/>
      <c r="C57" s="185"/>
      <c r="D57" s="185"/>
      <c r="E57" s="185"/>
      <c r="F57" s="185"/>
      <c r="G57" s="185"/>
    </row>
    <row r="58" spans="1:7">
      <c r="A58" s="185"/>
      <c r="B58" s="185"/>
      <c r="C58" s="185"/>
      <c r="D58" s="185"/>
      <c r="E58" s="185"/>
      <c r="F58" s="185"/>
      <c r="G58" s="185"/>
    </row>
    <row r="59" spans="1:7">
      <c r="A59" s="185"/>
      <c r="B59" s="185"/>
      <c r="C59" s="185"/>
      <c r="D59" s="185"/>
      <c r="E59" s="185"/>
      <c r="F59" s="185"/>
      <c r="G59" s="185"/>
    </row>
    <row r="60" spans="1:7">
      <c r="A60" s="185"/>
      <c r="B60" s="185"/>
      <c r="C60" s="185"/>
      <c r="D60" s="185"/>
      <c r="E60" s="185"/>
      <c r="F60" s="185"/>
      <c r="G60" s="185"/>
    </row>
    <row r="61" spans="1:7">
      <c r="A61" s="185"/>
      <c r="B61" s="185"/>
      <c r="C61" s="185"/>
      <c r="D61" s="185"/>
      <c r="E61" s="185"/>
      <c r="F61" s="185"/>
      <c r="G61" s="185"/>
    </row>
    <row r="62" spans="1:7">
      <c r="A62" s="185"/>
      <c r="B62" s="185"/>
      <c r="C62" s="185"/>
      <c r="D62" s="185"/>
      <c r="E62" s="185"/>
      <c r="F62" s="185"/>
      <c r="G62" s="185"/>
    </row>
    <row r="63" spans="1:7">
      <c r="A63" s="185"/>
      <c r="B63" s="185"/>
      <c r="C63" s="185"/>
      <c r="D63" s="185"/>
      <c r="E63" s="185"/>
      <c r="F63" s="185"/>
      <c r="G63" s="185"/>
    </row>
    <row r="64" spans="1:7">
      <c r="A64" s="185"/>
      <c r="B64" s="185"/>
      <c r="C64" s="185"/>
      <c r="D64" s="185"/>
      <c r="E64" s="185"/>
      <c r="F64" s="185"/>
      <c r="G64" s="185"/>
    </row>
    <row r="65" spans="1:7">
      <c r="A65" s="185"/>
      <c r="B65" s="185"/>
      <c r="C65" s="185"/>
      <c r="D65" s="185"/>
      <c r="E65" s="185"/>
      <c r="F65" s="185"/>
      <c r="G65" s="185"/>
    </row>
    <row r="66" spans="1:7">
      <c r="A66" s="185"/>
      <c r="B66" s="185"/>
      <c r="C66" s="185"/>
      <c r="D66" s="185"/>
      <c r="E66" s="185"/>
      <c r="F66" s="185"/>
      <c r="G66" s="185"/>
    </row>
    <row r="67" spans="1:7">
      <c r="A67" s="185"/>
      <c r="B67" s="185"/>
      <c r="C67" s="185"/>
      <c r="D67" s="185"/>
      <c r="E67" s="185"/>
      <c r="F67" s="185"/>
      <c r="G67" s="185"/>
    </row>
    <row r="68" spans="1:7">
      <c r="A68" s="185"/>
      <c r="B68" s="185"/>
      <c r="C68" s="185"/>
      <c r="D68" s="185"/>
      <c r="E68" s="185"/>
      <c r="F68" s="185"/>
      <c r="G68" s="185"/>
    </row>
    <row r="69" spans="1:7">
      <c r="A69" s="185"/>
      <c r="B69" s="185"/>
      <c r="C69" s="185"/>
      <c r="D69" s="185"/>
      <c r="E69" s="185"/>
      <c r="F69" s="185"/>
      <c r="G69" s="185"/>
    </row>
    <row r="70" spans="1:7">
      <c r="A70" s="185"/>
      <c r="B70" s="185"/>
      <c r="C70" s="185"/>
      <c r="D70" s="185"/>
      <c r="E70" s="185"/>
      <c r="F70" s="185"/>
      <c r="G70" s="185"/>
    </row>
    <row r="71" spans="1:7">
      <c r="A71" s="185"/>
      <c r="B71" s="185"/>
      <c r="C71" s="185"/>
      <c r="D71" s="185"/>
      <c r="E71" s="185"/>
      <c r="F71" s="185"/>
      <c r="G71" s="185"/>
    </row>
    <row r="72" spans="1:7">
      <c r="A72" s="185"/>
      <c r="B72" s="185"/>
      <c r="C72" s="185"/>
      <c r="D72" s="185"/>
      <c r="E72" s="185"/>
      <c r="F72" s="185"/>
      <c r="G72" s="185"/>
    </row>
    <row r="73" spans="1:7">
      <c r="A73" s="185"/>
      <c r="B73" s="185"/>
      <c r="C73" s="185"/>
      <c r="D73" s="185"/>
      <c r="E73" s="185"/>
      <c r="F73" s="185"/>
      <c r="G73" s="185"/>
    </row>
    <row r="74" spans="1:7">
      <c r="A74" s="185"/>
      <c r="B74" s="185"/>
      <c r="C74" s="185"/>
      <c r="D74" s="185"/>
      <c r="E74" s="185"/>
      <c r="F74" s="185"/>
      <c r="G74" s="185"/>
    </row>
    <row r="75" spans="1:7">
      <c r="A75" s="185"/>
      <c r="B75" s="185"/>
      <c r="C75" s="185"/>
      <c r="D75" s="185"/>
      <c r="E75" s="185"/>
      <c r="F75" s="185"/>
      <c r="G75" s="185"/>
    </row>
    <row r="76" spans="1:7">
      <c r="A76" s="185"/>
      <c r="B76" s="185"/>
      <c r="C76" s="185"/>
      <c r="D76" s="185"/>
      <c r="E76" s="185"/>
      <c r="F76" s="185"/>
      <c r="G76" s="185"/>
    </row>
    <row r="77" spans="1:7">
      <c r="A77" s="185"/>
      <c r="B77" s="185"/>
      <c r="C77" s="185"/>
      <c r="D77" s="185"/>
      <c r="E77" s="185"/>
      <c r="F77" s="185"/>
      <c r="G77" s="185"/>
    </row>
    <row r="78" spans="1:7">
      <c r="A78" s="185"/>
      <c r="B78" s="185"/>
      <c r="C78" s="185"/>
      <c r="D78" s="185"/>
      <c r="E78" s="185"/>
      <c r="F78" s="185"/>
      <c r="G78" s="185"/>
    </row>
    <row r="79" spans="1:7">
      <c r="A79" s="185"/>
      <c r="B79" s="185"/>
      <c r="C79" s="185"/>
      <c r="D79" s="185"/>
      <c r="E79" s="185"/>
      <c r="F79" s="185"/>
      <c r="G79" s="185"/>
    </row>
    <row r="80" spans="1:7">
      <c r="A80" s="185"/>
      <c r="B80" s="185"/>
      <c r="C80" s="185"/>
      <c r="D80" s="185"/>
      <c r="E80" s="185"/>
      <c r="F80" s="185"/>
      <c r="G80" s="185"/>
    </row>
    <row r="81" spans="1:7">
      <c r="A81" s="185"/>
      <c r="B81" s="185"/>
      <c r="C81" s="185"/>
      <c r="D81" s="185"/>
      <c r="E81" s="185"/>
      <c r="F81" s="185"/>
      <c r="G81" s="185"/>
    </row>
    <row r="82" spans="1:7">
      <c r="A82" s="185"/>
      <c r="B82" s="185"/>
      <c r="C82" s="185"/>
      <c r="D82" s="185"/>
      <c r="E82" s="185"/>
      <c r="F82" s="185"/>
      <c r="G82" s="185"/>
    </row>
    <row r="83" spans="1:7">
      <c r="A83" s="185"/>
      <c r="B83" s="185"/>
      <c r="C83" s="185"/>
      <c r="D83" s="185"/>
      <c r="E83" s="185"/>
      <c r="F83" s="185"/>
      <c r="G83" s="185"/>
    </row>
    <row r="84" spans="1:7">
      <c r="A84" s="185"/>
      <c r="B84" s="185"/>
      <c r="C84" s="185"/>
      <c r="D84" s="185"/>
      <c r="E84" s="185"/>
      <c r="F84" s="185"/>
      <c r="G84" s="185"/>
    </row>
    <row r="85" spans="1:7">
      <c r="A85" s="185"/>
      <c r="B85" s="185"/>
      <c r="C85" s="185"/>
      <c r="D85" s="185"/>
      <c r="E85" s="185"/>
      <c r="F85" s="185"/>
      <c r="G85" s="185"/>
    </row>
    <row r="86" spans="1:7">
      <c r="A86" s="185"/>
      <c r="B86" s="185"/>
      <c r="C86" s="185"/>
      <c r="D86" s="185"/>
      <c r="E86" s="185"/>
      <c r="F86" s="185"/>
      <c r="G86" s="185"/>
    </row>
    <row r="87" spans="1:7">
      <c r="A87" s="185"/>
      <c r="B87" s="185"/>
      <c r="C87" s="185"/>
      <c r="D87" s="185"/>
      <c r="E87" s="185"/>
      <c r="F87" s="185"/>
      <c r="G87" s="185"/>
    </row>
    <row r="88" spans="1:7">
      <c r="A88" s="185"/>
      <c r="B88" s="185"/>
      <c r="C88" s="185"/>
      <c r="D88" s="185"/>
      <c r="E88" s="185"/>
      <c r="F88" s="185"/>
      <c r="G88" s="185"/>
    </row>
    <row r="89" spans="1:7">
      <c r="A89" s="185"/>
      <c r="B89" s="185"/>
      <c r="C89" s="185"/>
      <c r="D89" s="185"/>
      <c r="E89" s="185"/>
      <c r="F89" s="185"/>
      <c r="G89" s="185"/>
    </row>
    <row r="90" spans="1:7">
      <c r="A90" s="185"/>
      <c r="B90" s="185"/>
      <c r="C90" s="185"/>
      <c r="D90" s="185"/>
      <c r="E90" s="185"/>
      <c r="F90" s="185"/>
      <c r="G90" s="185"/>
    </row>
    <row r="91" spans="1:7">
      <c r="A91" s="185"/>
      <c r="B91" s="185"/>
      <c r="C91" s="185"/>
      <c r="D91" s="185"/>
      <c r="E91" s="185"/>
      <c r="F91" s="185"/>
      <c r="G91" s="185"/>
    </row>
    <row r="92" spans="1:7">
      <c r="A92" s="185"/>
      <c r="B92" s="185"/>
      <c r="C92" s="185"/>
      <c r="D92" s="185"/>
      <c r="E92" s="185"/>
      <c r="F92" s="185"/>
      <c r="G92" s="185"/>
    </row>
    <row r="93" spans="1:7">
      <c r="A93" s="185"/>
      <c r="B93" s="185"/>
      <c r="C93" s="185"/>
      <c r="D93" s="185"/>
      <c r="E93" s="185"/>
      <c r="F93" s="185"/>
      <c r="G93" s="185"/>
    </row>
    <row r="94" spans="1:7">
      <c r="A94" s="185"/>
      <c r="B94" s="185"/>
      <c r="C94" s="185"/>
      <c r="D94" s="185"/>
      <c r="E94" s="185"/>
      <c r="F94" s="185"/>
      <c r="G94" s="185"/>
    </row>
    <row r="95" spans="1:7">
      <c r="A95" s="185"/>
      <c r="B95" s="185"/>
      <c r="C95" s="185"/>
      <c r="D95" s="185"/>
      <c r="E95" s="185"/>
      <c r="F95" s="185"/>
      <c r="G95" s="185"/>
    </row>
    <row r="96" spans="1:7">
      <c r="A96" s="185"/>
      <c r="B96" s="185"/>
      <c r="C96" s="185"/>
      <c r="D96" s="185"/>
      <c r="E96" s="185"/>
      <c r="F96" s="185"/>
      <c r="G96" s="185"/>
    </row>
    <row r="97" spans="1:7">
      <c r="A97" s="185"/>
      <c r="B97" s="185"/>
      <c r="C97" s="185"/>
      <c r="D97" s="185"/>
      <c r="E97" s="185"/>
      <c r="F97" s="185"/>
      <c r="G97" s="185"/>
    </row>
    <row r="98" spans="1:7">
      <c r="A98" s="185"/>
      <c r="B98" s="185"/>
      <c r="C98" s="185"/>
      <c r="D98" s="185"/>
      <c r="E98" s="185"/>
      <c r="F98" s="185"/>
      <c r="G98" s="185"/>
    </row>
    <row r="99" spans="1:7">
      <c r="A99" s="185"/>
      <c r="B99" s="185"/>
      <c r="C99" s="185"/>
      <c r="D99" s="185"/>
      <c r="E99" s="185"/>
      <c r="F99" s="185"/>
      <c r="G99" s="185"/>
    </row>
    <row r="100" spans="1:7">
      <c r="A100" s="185"/>
      <c r="B100" s="185"/>
      <c r="C100" s="185"/>
      <c r="D100" s="185"/>
      <c r="E100" s="185"/>
      <c r="F100" s="185"/>
      <c r="G100" s="185"/>
    </row>
    <row r="101" spans="1:7">
      <c r="A101" s="185"/>
      <c r="B101" s="185"/>
      <c r="C101" s="185"/>
      <c r="D101" s="185"/>
      <c r="E101" s="185"/>
      <c r="F101" s="185"/>
      <c r="G101" s="185"/>
    </row>
    <row r="102" spans="1:7">
      <c r="A102" s="185"/>
      <c r="B102" s="185"/>
      <c r="C102" s="185"/>
      <c r="D102" s="185"/>
      <c r="E102" s="185"/>
      <c r="F102" s="185"/>
      <c r="G102" s="185"/>
    </row>
    <row r="103" spans="1:7">
      <c r="A103" s="185"/>
      <c r="B103" s="185"/>
      <c r="C103" s="185"/>
      <c r="D103" s="185"/>
      <c r="E103" s="185"/>
      <c r="F103" s="185"/>
      <c r="G103" s="185"/>
    </row>
    <row r="104" spans="1:7">
      <c r="A104" s="185"/>
      <c r="B104" s="185"/>
      <c r="C104" s="185"/>
      <c r="D104" s="185"/>
      <c r="E104" s="185"/>
      <c r="F104" s="185"/>
      <c r="G104" s="185"/>
    </row>
    <row r="105" spans="1:7">
      <c r="A105" s="185"/>
      <c r="B105" s="185"/>
      <c r="C105" s="185"/>
      <c r="D105" s="185"/>
      <c r="E105" s="185"/>
      <c r="F105" s="185"/>
      <c r="G105" s="185"/>
    </row>
    <row r="106" spans="1:7">
      <c r="A106" s="185"/>
      <c r="B106" s="185"/>
      <c r="C106" s="185"/>
      <c r="D106" s="185"/>
      <c r="E106" s="185"/>
      <c r="F106" s="185"/>
      <c r="G106" s="185"/>
    </row>
    <row r="107" spans="1:7">
      <c r="A107" s="185"/>
      <c r="B107" s="185"/>
      <c r="C107" s="185"/>
      <c r="D107" s="185"/>
      <c r="E107" s="185"/>
      <c r="F107" s="185"/>
      <c r="G107" s="185"/>
    </row>
    <row r="108" spans="1:7">
      <c r="A108" s="185"/>
      <c r="B108" s="185"/>
      <c r="C108" s="185"/>
      <c r="D108" s="185"/>
      <c r="E108" s="185"/>
      <c r="F108" s="185"/>
      <c r="G108" s="185"/>
    </row>
    <row r="109" spans="1:7">
      <c r="A109" s="185"/>
      <c r="B109" s="185"/>
      <c r="C109" s="185"/>
      <c r="D109" s="185"/>
      <c r="E109" s="185"/>
      <c r="F109" s="185"/>
      <c r="G109" s="185"/>
    </row>
    <row r="110" spans="1:7">
      <c r="A110" s="185"/>
      <c r="B110" s="185"/>
      <c r="C110" s="185"/>
      <c r="D110" s="185"/>
      <c r="E110" s="185"/>
      <c r="F110" s="185"/>
      <c r="G110" s="185"/>
    </row>
  </sheetData>
  <customSheetViews>
    <customSheetView guid="{60A1409A-66AA-463E-93B8-ECD35AF44482}" scale="87" colorId="22" fitToPage="1">
      <selection activeCell="H39" sqref="H39"/>
      <pageMargins left="0.4" right="0.4" top="0.3" bottom="0.3" header="0.5" footer="0.5"/>
      <pageSetup scale="91" orientation="landscape" r:id="rId1"/>
      <headerFooter alignWithMargins="0"/>
    </customSheetView>
    <customSheetView guid="{DF531E20-5321-459E-ADC3-AB7A1AE91EEB}" scale="87" colorId="22" showPageBreaks="1" fitToPage="1" printArea="1">
      <selection activeCell="H39" sqref="H39"/>
      <pageMargins left="0.4" right="0.4" top="0.3" bottom="0.3" header="0.5" footer="0.5"/>
      <pageSetup scale="91" orientation="landscape" r:id="rId2"/>
      <headerFooter alignWithMargins="0"/>
    </customSheetView>
    <customSheetView guid="{D9BAA3C6-1D9B-487C-B947-51E67F089DA8}" scale="87" colorId="22" fitToPage="1">
      <selection activeCell="D25" sqref="D25"/>
      <pageMargins left="0.4" right="0.4" top="0.3" bottom="0.3" header="0.5" footer="0.5"/>
      <pageSetup scale="82" orientation="landscape" r:id="rId3"/>
      <headerFooter alignWithMargins="0"/>
    </customSheetView>
    <customSheetView guid="{FE043F0F-666D-484B-8A7C-7EC2529158CA}" scale="87" colorId="22" showPageBreaks="1" fitToPage="1" printArea="1">
      <selection activeCell="D25" sqref="D25"/>
      <pageMargins left="0.4" right="0.4" top="0.3" bottom="0.3" header="0.5" footer="0.5"/>
      <pageSetup scale="82" orientation="landscape" r:id="rId4"/>
      <headerFooter alignWithMargins="0"/>
    </customSheetView>
  </customSheetViews>
  <mergeCells count="3">
    <mergeCell ref="B5:G5"/>
    <mergeCell ref="B6:G6"/>
    <mergeCell ref="B7:G7"/>
  </mergeCells>
  <phoneticPr fontId="0" type="noConversion"/>
  <pageMargins left="0.4" right="0.4" top="0.3" bottom="0.3" header="0.5" footer="0.5"/>
  <pageSetup scale="82" orientation="landscape" r:id="rId5"/>
  <headerFooter alignWithMargins="0"/>
  <customProperties>
    <customPr name="_pios_id" r:id="rId6"/>
  </customProperties>
</worksheet>
</file>

<file path=xl/worksheets/sheet45.xml><?xml version="1.0" encoding="utf-8"?>
<worksheet xmlns="http://schemas.openxmlformats.org/spreadsheetml/2006/main" xmlns:r="http://schemas.openxmlformats.org/officeDocument/2006/relationships">
  <sheetPr transitionEvaluation="1" codeName="Sheet44">
    <pageSetUpPr fitToPage="1"/>
  </sheetPr>
  <dimension ref="A1:I67"/>
  <sheetViews>
    <sheetView defaultGridColor="0" colorId="22" zoomScale="75" zoomScaleNormal="75" workbookViewId="0"/>
  </sheetViews>
  <sheetFormatPr defaultColWidth="9.77734375" defaultRowHeight="15"/>
  <cols>
    <col min="1" max="1" width="5.77734375" customWidth="1"/>
    <col min="2" max="2" width="14.77734375" customWidth="1"/>
    <col min="3" max="3" width="40.77734375" customWidth="1"/>
    <col min="4" max="5" width="15.77734375" customWidth="1"/>
    <col min="6" max="7" width="16.6640625" customWidth="1"/>
    <col min="8" max="8" width="17.6640625" customWidth="1"/>
    <col min="9" max="9" width="16.5546875" customWidth="1"/>
    <col min="11" max="12" width="11.33203125" bestFit="1" customWidth="1"/>
    <col min="13" max="14" width="10.33203125" bestFit="1" customWidth="1"/>
  </cols>
  <sheetData>
    <row r="1" spans="1:9" ht="19.5" thickBot="1">
      <c r="A1" s="1009" t="str">
        <f>'Data sheet'!A53</f>
        <v>Annual Report of New York American Water Company, Inc.  (f/k/a Aqua New York of Sea Cliff)                                          Year Ended  December 31, 2013</v>
      </c>
      <c r="B1" s="185"/>
      <c r="C1" s="222"/>
      <c r="D1" s="222"/>
      <c r="E1" s="222"/>
      <c r="F1" s="222"/>
      <c r="G1" s="185"/>
      <c r="H1" s="13"/>
      <c r="I1" s="13"/>
    </row>
    <row r="2" spans="1:9" ht="18">
      <c r="A2" s="1991"/>
      <c r="B2" s="1992"/>
      <c r="C2" s="1992"/>
      <c r="D2" s="1992"/>
      <c r="E2" s="1992"/>
      <c r="F2" s="1992"/>
      <c r="G2" s="1992"/>
      <c r="H2" s="1992"/>
      <c r="I2" s="1993"/>
    </row>
    <row r="3" spans="1:9" ht="18">
      <c r="A3" s="202" t="s">
        <v>337</v>
      </c>
      <c r="B3" s="1"/>
      <c r="C3" s="1"/>
      <c r="D3" s="1"/>
      <c r="E3" s="1"/>
      <c r="F3" s="1"/>
      <c r="G3" s="1"/>
      <c r="H3" s="1"/>
      <c r="I3" s="1994"/>
    </row>
    <row r="4" spans="1:9" ht="18">
      <c r="A4" s="1995"/>
      <c r="B4" s="1996"/>
      <c r="C4" s="1996"/>
      <c r="D4" s="1996"/>
      <c r="E4" s="1996"/>
      <c r="F4" s="1996"/>
      <c r="G4" s="1996"/>
      <c r="H4" s="1996"/>
      <c r="I4" s="1997"/>
    </row>
    <row r="5" spans="1:9" ht="18">
      <c r="A5" s="1998"/>
      <c r="B5" s="2761" t="s">
        <v>1916</v>
      </c>
      <c r="C5" s="2761"/>
      <c r="D5" s="2761"/>
      <c r="E5" s="2761"/>
      <c r="F5" s="2761"/>
      <c r="G5" s="2761"/>
      <c r="H5" s="2761"/>
      <c r="I5" s="2762"/>
    </row>
    <row r="6" spans="1:9" ht="18">
      <c r="A6" s="1998"/>
      <c r="B6" s="1972"/>
      <c r="C6" s="1972"/>
      <c r="D6" s="1999"/>
      <c r="E6" s="1999"/>
      <c r="F6" s="1999"/>
      <c r="G6" s="1999"/>
      <c r="H6" s="1999"/>
      <c r="I6" s="1997"/>
    </row>
    <row r="7" spans="1:9" ht="18">
      <c r="A7" s="1998"/>
      <c r="B7" s="2761" t="s">
        <v>3913</v>
      </c>
      <c r="C7" s="2761"/>
      <c r="D7" s="2761"/>
      <c r="E7" s="2761"/>
      <c r="F7" s="2761"/>
      <c r="G7" s="2761"/>
      <c r="H7" s="2761"/>
      <c r="I7" s="2762"/>
    </row>
    <row r="8" spans="1:9" ht="18">
      <c r="A8" s="1998"/>
      <c r="B8" s="2761" t="s">
        <v>346</v>
      </c>
      <c r="C8" s="2761"/>
      <c r="D8" s="2761"/>
      <c r="E8" s="2761"/>
      <c r="F8" s="2761"/>
      <c r="G8" s="2761"/>
      <c r="H8" s="2761"/>
      <c r="I8" s="2762"/>
    </row>
    <row r="9" spans="1:9" ht="18">
      <c r="A9" s="1998"/>
      <c r="B9" s="2761" t="s">
        <v>1000</v>
      </c>
      <c r="C9" s="2761"/>
      <c r="D9" s="2761"/>
      <c r="E9" s="2761"/>
      <c r="F9" s="2761"/>
      <c r="G9" s="2761"/>
      <c r="H9" s="2761"/>
      <c r="I9" s="2762"/>
    </row>
    <row r="10" spans="1:9" ht="18">
      <c r="A10" s="1998"/>
      <c r="B10" s="2761" t="s">
        <v>1001</v>
      </c>
      <c r="C10" s="2761"/>
      <c r="D10" s="2761"/>
      <c r="E10" s="2761"/>
      <c r="F10" s="2761"/>
      <c r="G10" s="2761"/>
      <c r="H10" s="2761"/>
      <c r="I10" s="2762"/>
    </row>
    <row r="11" spans="1:9" ht="18">
      <c r="A11" s="1998"/>
      <c r="B11" s="18"/>
      <c r="C11" s="1972"/>
      <c r="D11" s="2000"/>
      <c r="E11" s="2000"/>
      <c r="F11" s="2000"/>
      <c r="G11" s="2000"/>
      <c r="H11" s="2000"/>
      <c r="I11" s="1994"/>
    </row>
    <row r="12" spans="1:9" ht="18">
      <c r="A12" s="1998"/>
      <c r="B12" s="2761" t="s">
        <v>2309</v>
      </c>
      <c r="C12" s="2761"/>
      <c r="D12" s="2761"/>
      <c r="E12" s="2761"/>
      <c r="F12" s="2761"/>
      <c r="G12" s="2761"/>
      <c r="H12" s="2761"/>
      <c r="I12" s="2762"/>
    </row>
    <row r="13" spans="1:9" ht="18">
      <c r="A13" s="1998"/>
      <c r="B13" s="1972"/>
      <c r="C13" s="1972"/>
      <c r="D13" s="1972"/>
      <c r="E13" s="1972"/>
      <c r="F13" s="1972"/>
      <c r="G13" s="1972"/>
      <c r="H13" s="1972"/>
      <c r="I13" s="1997"/>
    </row>
    <row r="14" spans="1:9" ht="18">
      <c r="A14" s="2001"/>
      <c r="B14" s="2002"/>
      <c r="C14" s="2003"/>
      <c r="D14" s="2004"/>
      <c r="E14" s="2002"/>
      <c r="F14" s="2004"/>
      <c r="G14" s="2002"/>
      <c r="H14" s="2004"/>
      <c r="I14" s="2005"/>
    </row>
    <row r="15" spans="1:9" ht="18">
      <c r="A15" s="2006"/>
      <c r="B15" s="2007"/>
      <c r="C15" s="2008"/>
      <c r="D15" s="2009" t="s">
        <v>2319</v>
      </c>
      <c r="E15" s="2010"/>
      <c r="F15" s="2009" t="s">
        <v>2310</v>
      </c>
      <c r="G15" s="2010"/>
      <c r="H15" s="2009" t="s">
        <v>2311</v>
      </c>
      <c r="I15" s="1994"/>
    </row>
    <row r="16" spans="1:9" ht="18">
      <c r="A16" s="2006"/>
      <c r="B16" s="2007"/>
      <c r="C16" s="2008"/>
      <c r="D16" s="2011"/>
      <c r="E16" s="2012"/>
      <c r="F16" s="2011" t="s">
        <v>2835</v>
      </c>
      <c r="G16" s="2012"/>
      <c r="H16" s="2013" t="s">
        <v>2572</v>
      </c>
      <c r="I16" s="2014"/>
    </row>
    <row r="17" spans="1:9" ht="18">
      <c r="A17" s="2006"/>
      <c r="B17" s="2007"/>
      <c r="C17" s="2008"/>
      <c r="D17" s="2015" t="s">
        <v>863</v>
      </c>
      <c r="E17" s="2015" t="s">
        <v>863</v>
      </c>
      <c r="F17" s="2015" t="s">
        <v>863</v>
      </c>
      <c r="G17" s="2015" t="s">
        <v>863</v>
      </c>
      <c r="H17" s="2015" t="s">
        <v>1221</v>
      </c>
      <c r="I17" s="2016" t="s">
        <v>1221</v>
      </c>
    </row>
    <row r="18" spans="1:9" ht="18">
      <c r="A18" s="2017" t="s">
        <v>2263</v>
      </c>
      <c r="B18" s="2018" t="s">
        <v>307</v>
      </c>
      <c r="C18" s="2019" t="s">
        <v>2573</v>
      </c>
      <c r="D18" s="2019" t="s">
        <v>2574</v>
      </c>
      <c r="E18" s="2019" t="s">
        <v>2574</v>
      </c>
      <c r="F18" s="2019" t="s">
        <v>2574</v>
      </c>
      <c r="G18" s="2019" t="s">
        <v>2574</v>
      </c>
      <c r="H18" s="2019" t="s">
        <v>2574</v>
      </c>
      <c r="I18" s="2020" t="s">
        <v>2574</v>
      </c>
    </row>
    <row r="19" spans="1:9" ht="18">
      <c r="A19" s="2017" t="s">
        <v>2286</v>
      </c>
      <c r="B19" s="2018" t="s">
        <v>2286</v>
      </c>
      <c r="C19" s="2008" t="s">
        <v>2835</v>
      </c>
      <c r="D19" s="2019" t="s">
        <v>180</v>
      </c>
      <c r="E19" s="2019" t="s">
        <v>311</v>
      </c>
      <c r="F19" s="2019" t="s">
        <v>180</v>
      </c>
      <c r="G19" s="2019" t="s">
        <v>311</v>
      </c>
      <c r="H19" s="2019" t="s">
        <v>180</v>
      </c>
      <c r="I19" s="2020" t="s">
        <v>311</v>
      </c>
    </row>
    <row r="20" spans="1:9" ht="18">
      <c r="A20" s="2021" t="s">
        <v>3377</v>
      </c>
      <c r="B20" s="2022" t="s">
        <v>3378</v>
      </c>
      <c r="C20" s="2023" t="s">
        <v>3379</v>
      </c>
      <c r="D20" s="2023" t="s">
        <v>3380</v>
      </c>
      <c r="E20" s="2023" t="s">
        <v>189</v>
      </c>
      <c r="F20" s="2024" t="s">
        <v>190</v>
      </c>
      <c r="G20" s="2023" t="s">
        <v>191</v>
      </c>
      <c r="H20" s="2023" t="s">
        <v>192</v>
      </c>
      <c r="I20" s="2025" t="s">
        <v>193</v>
      </c>
    </row>
    <row r="21" spans="1:9" ht="18">
      <c r="A21" s="2017">
        <v>1</v>
      </c>
      <c r="B21" s="2007"/>
      <c r="C21" s="2019" t="s">
        <v>2575</v>
      </c>
      <c r="D21" s="2008"/>
      <c r="E21" s="2008"/>
      <c r="F21" s="2542"/>
      <c r="G21" s="2008"/>
      <c r="H21" s="2008"/>
      <c r="I21" s="2026"/>
    </row>
    <row r="22" spans="1:9" ht="18">
      <c r="A22" s="2017">
        <v>2</v>
      </c>
      <c r="B22" s="2018" t="s">
        <v>2576</v>
      </c>
      <c r="C22" s="2008" t="s">
        <v>2577</v>
      </c>
      <c r="D22" s="2027">
        <v>2632597</v>
      </c>
      <c r="E22" s="2027">
        <v>1701964</v>
      </c>
      <c r="F22" s="2028">
        <f>369633+1</f>
        <v>369634</v>
      </c>
      <c r="G22" s="2028">
        <v>187371</v>
      </c>
      <c r="H22" s="2028">
        <v>3941</v>
      </c>
      <c r="I22" s="2417">
        <v>3948</v>
      </c>
    </row>
    <row r="23" spans="1:9" ht="18">
      <c r="A23" s="2017">
        <v>3</v>
      </c>
      <c r="B23" s="2018" t="s">
        <v>2578</v>
      </c>
      <c r="C23" s="2008" t="s">
        <v>2579</v>
      </c>
      <c r="D23" s="2678">
        <v>223131</v>
      </c>
      <c r="E23" s="2029">
        <v>519295</v>
      </c>
      <c r="F23" s="2028">
        <v>165702</v>
      </c>
      <c r="G23" s="2028">
        <v>27184</v>
      </c>
      <c r="H23" s="2028">
        <v>355</v>
      </c>
      <c r="I23" s="2417">
        <v>397</v>
      </c>
    </row>
    <row r="24" spans="1:9" ht="18">
      <c r="A24" s="2017">
        <v>4</v>
      </c>
      <c r="B24" s="2018" t="s">
        <v>2580</v>
      </c>
      <c r="C24" s="2008" t="s">
        <v>2581</v>
      </c>
      <c r="D24" s="2678"/>
      <c r="E24" s="2029"/>
      <c r="F24" s="2028"/>
      <c r="G24" s="2028"/>
      <c r="H24" s="2028"/>
      <c r="I24" s="2417">
        <v>0</v>
      </c>
    </row>
    <row r="25" spans="1:9" ht="18">
      <c r="A25" s="2017">
        <v>5</v>
      </c>
      <c r="B25" s="2018" t="s">
        <v>2582</v>
      </c>
      <c r="C25" s="2008" t="s">
        <v>1153</v>
      </c>
      <c r="D25" s="2678">
        <v>22728</v>
      </c>
      <c r="E25" s="2029">
        <v>86362</v>
      </c>
      <c r="F25" s="2030" t="s">
        <v>2750</v>
      </c>
      <c r="G25" s="2030" t="s">
        <v>2750</v>
      </c>
      <c r="H25" s="2028">
        <v>44</v>
      </c>
      <c r="I25" s="2417">
        <v>12</v>
      </c>
    </row>
    <row r="26" spans="1:9" ht="18">
      <c r="A26" s="2017">
        <v>6</v>
      </c>
      <c r="B26" s="2018" t="s">
        <v>1154</v>
      </c>
      <c r="C26" s="2008" t="s">
        <v>3024</v>
      </c>
      <c r="D26" s="2678">
        <v>276831</v>
      </c>
      <c r="E26" s="2029">
        <v>247533</v>
      </c>
      <c r="F26" s="2030" t="s">
        <v>2750</v>
      </c>
      <c r="G26" s="2030" t="s">
        <v>2750</v>
      </c>
      <c r="H26" s="2028">
        <v>4</v>
      </c>
      <c r="I26" s="2417">
        <v>4</v>
      </c>
    </row>
    <row r="27" spans="1:9" ht="18">
      <c r="A27" s="2017">
        <v>7</v>
      </c>
      <c r="B27" s="2018" t="s">
        <v>3025</v>
      </c>
      <c r="C27" s="2008" t="s">
        <v>3026</v>
      </c>
      <c r="D27" s="2029"/>
      <c r="E27" s="2031"/>
      <c r="F27" s="2031"/>
      <c r="G27" s="2031"/>
      <c r="H27" s="2029"/>
      <c r="I27" s="2032"/>
    </row>
    <row r="28" spans="1:9" ht="18">
      <c r="A28" s="2017">
        <v>8</v>
      </c>
      <c r="B28" s="2018" t="s">
        <v>3027</v>
      </c>
      <c r="C28" s="2008" t="s">
        <v>3028</v>
      </c>
      <c r="D28" s="2029"/>
      <c r="E28" s="2031"/>
      <c r="F28" s="2031"/>
      <c r="G28" s="2031"/>
      <c r="H28" s="2029"/>
      <c r="I28" s="2032"/>
    </row>
    <row r="29" spans="1:9" ht="18">
      <c r="A29" s="2017">
        <v>9</v>
      </c>
      <c r="B29" s="2018" t="s">
        <v>3029</v>
      </c>
      <c r="C29" s="2008" t="s">
        <v>3030</v>
      </c>
      <c r="D29" s="2029"/>
      <c r="E29" s="2031"/>
      <c r="F29" s="2033"/>
      <c r="G29" s="2031"/>
      <c r="H29" s="2029"/>
      <c r="I29" s="2032"/>
    </row>
    <row r="30" spans="1:9" ht="18">
      <c r="A30" s="2017">
        <v>10</v>
      </c>
      <c r="B30" s="2018" t="s">
        <v>3031</v>
      </c>
      <c r="C30" s="2008" t="s">
        <v>3032</v>
      </c>
      <c r="D30" s="2029"/>
      <c r="E30" s="2031"/>
      <c r="F30" s="2031"/>
      <c r="G30" s="2031"/>
      <c r="H30" s="2029"/>
      <c r="I30" s="2032"/>
    </row>
    <row r="31" spans="1:9" ht="18">
      <c r="A31" s="2017">
        <v>11</v>
      </c>
      <c r="B31" s="2007"/>
      <c r="C31" s="2008" t="s">
        <v>3033</v>
      </c>
      <c r="D31" s="2034">
        <f t="shared" ref="D31:I31" si="0">SUM(D22:D30)</f>
        <v>3155287</v>
      </c>
      <c r="E31" s="2034">
        <f t="shared" si="0"/>
        <v>2555154</v>
      </c>
      <c r="F31" s="2035">
        <f t="shared" si="0"/>
        <v>535336</v>
      </c>
      <c r="G31" s="2035">
        <f t="shared" si="0"/>
        <v>214555</v>
      </c>
      <c r="H31" s="2035">
        <f t="shared" si="0"/>
        <v>4344</v>
      </c>
      <c r="I31" s="2036">
        <f t="shared" si="0"/>
        <v>4361</v>
      </c>
    </row>
    <row r="32" spans="1:9" ht="18">
      <c r="A32" s="2017">
        <v>12</v>
      </c>
      <c r="B32" s="2007"/>
      <c r="C32" s="2008"/>
      <c r="D32" s="2031"/>
      <c r="E32" s="2031"/>
      <c r="F32" s="2037"/>
      <c r="G32" s="2037"/>
      <c r="H32" s="2037"/>
      <c r="I32" s="2038"/>
    </row>
    <row r="33" spans="1:9" ht="18">
      <c r="A33" s="2017">
        <v>13</v>
      </c>
      <c r="B33" s="2007"/>
      <c r="C33" s="2019" t="s">
        <v>3034</v>
      </c>
      <c r="D33" s="2031"/>
      <c r="E33" s="2031"/>
      <c r="F33" s="2538" t="s">
        <v>3035</v>
      </c>
      <c r="G33" s="2539"/>
      <c r="H33" s="2539"/>
      <c r="I33" s="2540"/>
    </row>
    <row r="34" spans="1:9" ht="18">
      <c r="A34" s="2017">
        <v>14</v>
      </c>
      <c r="B34" s="2018" t="s">
        <v>3036</v>
      </c>
      <c r="C34" s="2008" t="s">
        <v>3037</v>
      </c>
      <c r="D34" s="2678">
        <v>8005</v>
      </c>
      <c r="E34" s="2028"/>
      <c r="F34" s="2541" t="s">
        <v>2615</v>
      </c>
      <c r="G34" s="2246"/>
      <c r="H34" s="2246"/>
      <c r="I34" s="2247"/>
    </row>
    <row r="35" spans="1:9" ht="18">
      <c r="A35" s="2017">
        <v>15</v>
      </c>
      <c r="B35" s="2018" t="s">
        <v>2616</v>
      </c>
      <c r="C35" s="2008" t="s">
        <v>2617</v>
      </c>
      <c r="D35" s="2678">
        <v>2011</v>
      </c>
      <c r="E35" s="2028">
        <v>-29644</v>
      </c>
      <c r="F35" s="2537" t="s">
        <v>2618</v>
      </c>
      <c r="G35" s="2246"/>
      <c r="H35" s="2246"/>
      <c r="I35" s="2247"/>
    </row>
    <row r="36" spans="1:9" ht="18">
      <c r="A36" s="2017">
        <v>16</v>
      </c>
      <c r="B36" s="2018" t="s">
        <v>2619</v>
      </c>
      <c r="C36" s="2008" t="s">
        <v>2620</v>
      </c>
      <c r="D36" s="2678">
        <v>257372</v>
      </c>
      <c r="E36" s="2028">
        <v>243486</v>
      </c>
      <c r="F36" s="2537" t="s">
        <v>3823</v>
      </c>
      <c r="G36" s="2246"/>
      <c r="H36" s="2246"/>
      <c r="I36" s="2247"/>
    </row>
    <row r="37" spans="1:9" ht="18">
      <c r="A37" s="2017">
        <v>17</v>
      </c>
      <c r="B37" s="2018" t="s">
        <v>3824</v>
      </c>
      <c r="C37" s="2008" t="s">
        <v>2981</v>
      </c>
      <c r="D37" s="2028"/>
      <c r="E37" s="2028"/>
      <c r="F37" s="1217" t="s">
        <v>2982</v>
      </c>
      <c r="G37" s="2246"/>
      <c r="H37" s="2246"/>
      <c r="I37" s="2247"/>
    </row>
    <row r="38" spans="1:9" ht="18">
      <c r="A38" s="2017">
        <v>18</v>
      </c>
      <c r="B38" s="2018" t="s">
        <v>2983</v>
      </c>
      <c r="C38" s="2008" t="s">
        <v>2984</v>
      </c>
      <c r="D38" s="2028"/>
      <c r="E38" s="2028">
        <v>0</v>
      </c>
      <c r="F38" s="2537" t="s">
        <v>869</v>
      </c>
      <c r="G38" s="2246"/>
      <c r="H38" s="2246"/>
      <c r="I38" s="2247"/>
    </row>
    <row r="39" spans="1:9" ht="18">
      <c r="A39" s="2017">
        <v>19</v>
      </c>
      <c r="B39" s="2007"/>
      <c r="C39" s="2008" t="s">
        <v>870</v>
      </c>
      <c r="D39" s="2034">
        <f>SUM(D34:D38)</f>
        <v>267388</v>
      </c>
      <c r="E39" s="2034">
        <f>SUM(E34:E38)</f>
        <v>213842</v>
      </c>
      <c r="F39" s="2246" t="s">
        <v>1667</v>
      </c>
      <c r="G39" s="2246"/>
      <c r="H39" s="2246"/>
      <c r="I39" s="2247"/>
    </row>
    <row r="40" spans="1:9" ht="18">
      <c r="A40" s="2021">
        <v>20</v>
      </c>
      <c r="B40" s="2012"/>
      <c r="C40" s="2039" t="s">
        <v>1668</v>
      </c>
      <c r="D40" s="2040">
        <f>D31+D39</f>
        <v>3422675</v>
      </c>
      <c r="E40" s="2040">
        <f>E31+E39</f>
        <v>2768996</v>
      </c>
      <c r="F40" s="2037"/>
      <c r="G40" s="2037"/>
      <c r="H40" s="2037"/>
      <c r="I40" s="2038"/>
    </row>
    <row r="41" spans="1:9" ht="18">
      <c r="A41" s="1998"/>
      <c r="B41" s="1972"/>
      <c r="C41" s="1972"/>
      <c r="D41" s="1972"/>
      <c r="E41" s="1972"/>
      <c r="F41" s="2537" t="s">
        <v>4235</v>
      </c>
      <c r="G41" s="1972"/>
      <c r="H41" s="1972"/>
      <c r="I41" s="1997"/>
    </row>
    <row r="42" spans="1:9" ht="18">
      <c r="A42" s="1995"/>
      <c r="B42" s="185" t="s">
        <v>4240</v>
      </c>
      <c r="D42" s="1972"/>
      <c r="E42" s="1972"/>
      <c r="F42" s="2537" t="s">
        <v>4236</v>
      </c>
      <c r="G42" s="1067"/>
      <c r="H42" s="1067"/>
      <c r="I42" s="887"/>
    </row>
    <row r="43" spans="1:9" ht="18">
      <c r="A43" s="1998"/>
      <c r="B43" s="185" t="s">
        <v>4219</v>
      </c>
      <c r="D43" s="1972"/>
      <c r="E43" s="1972"/>
      <c r="F43" s="2537" t="s">
        <v>4007</v>
      </c>
      <c r="G43" s="1999"/>
      <c r="H43" s="1999"/>
      <c r="I43" s="2041"/>
    </row>
    <row r="44" spans="1:9" ht="18">
      <c r="A44" s="1998"/>
      <c r="B44" s="185" t="s">
        <v>4220</v>
      </c>
      <c r="D44" s="460"/>
      <c r="E44" s="1972"/>
      <c r="F44" s="2543"/>
      <c r="G44" s="2543"/>
      <c r="H44" s="2543"/>
      <c r="I44" s="2544"/>
    </row>
    <row r="45" spans="1:9" ht="18">
      <c r="A45" s="1998"/>
      <c r="B45" s="185" t="s">
        <v>4221</v>
      </c>
      <c r="D45" s="460"/>
      <c r="E45" s="1972"/>
      <c r="F45" s="1999"/>
      <c r="G45" s="1999"/>
      <c r="H45" s="1999"/>
      <c r="I45" s="2041"/>
    </row>
    <row r="46" spans="1:9" ht="18">
      <c r="A46" s="1998"/>
      <c r="B46" s="185" t="s">
        <v>4241</v>
      </c>
      <c r="C46" s="1972"/>
      <c r="D46" s="1972"/>
      <c r="E46" s="1972"/>
      <c r="F46" s="1972"/>
      <c r="G46" s="1972"/>
      <c r="H46" s="1972"/>
      <c r="I46" s="1997"/>
    </row>
    <row r="47" spans="1:9" ht="18">
      <c r="A47" s="1998"/>
      <c r="B47" s="1972"/>
      <c r="C47" s="1972"/>
      <c r="D47" s="1972"/>
      <c r="E47" s="1999"/>
      <c r="F47" s="1972"/>
      <c r="G47" s="1999"/>
      <c r="H47" s="1999"/>
      <c r="I47" s="2041"/>
    </row>
    <row r="48" spans="1:9" ht="18">
      <c r="A48" s="1998"/>
      <c r="B48" s="1972"/>
      <c r="C48" s="1972"/>
      <c r="D48" s="1972"/>
      <c r="E48" s="1972"/>
      <c r="F48" s="1972"/>
      <c r="G48" s="1972"/>
      <c r="H48" s="1972"/>
      <c r="I48" s="1997"/>
    </row>
    <row r="49" spans="1:9" ht="18.75" thickBot="1">
      <c r="A49" s="2042"/>
      <c r="B49" s="2043"/>
      <c r="C49" s="2043"/>
      <c r="D49" s="2043"/>
      <c r="E49" s="2043"/>
      <c r="F49" s="2044"/>
      <c r="G49" s="2044"/>
      <c r="H49" s="2044"/>
      <c r="I49" s="2045"/>
    </row>
    <row r="50" spans="1:9" ht="18">
      <c r="A50" s="2046"/>
      <c r="B50" s="2046"/>
      <c r="C50" s="2046"/>
      <c r="D50" s="2046"/>
      <c r="E50" s="2046"/>
      <c r="F50" s="2046"/>
      <c r="G50" s="2046"/>
      <c r="H50" s="2046"/>
      <c r="I50" s="2047" t="s">
        <v>110</v>
      </c>
    </row>
    <row r="51" spans="1:9" ht="18">
      <c r="A51" s="18" t="s">
        <v>1669</v>
      </c>
      <c r="B51" s="18"/>
      <c r="C51" s="18"/>
      <c r="D51" s="18"/>
      <c r="E51" s="18"/>
      <c r="F51" s="18"/>
      <c r="G51" s="18"/>
      <c r="H51" s="18"/>
      <c r="I51" s="18"/>
    </row>
    <row r="52" spans="1:9">
      <c r="A52" s="185"/>
      <c r="B52" s="185"/>
      <c r="C52" s="185"/>
      <c r="D52" s="185"/>
      <c r="E52" s="185"/>
      <c r="F52" s="185"/>
      <c r="G52" s="185"/>
      <c r="H52" s="185"/>
      <c r="I52" s="185"/>
    </row>
    <row r="53" spans="1:9">
      <c r="A53" s="185"/>
      <c r="B53" s="185"/>
      <c r="C53" s="185"/>
      <c r="D53" s="185"/>
      <c r="E53" s="185"/>
      <c r="F53" s="185"/>
      <c r="G53" s="185"/>
      <c r="H53" s="185"/>
      <c r="I53" s="185"/>
    </row>
    <row r="54" spans="1:9">
      <c r="A54" s="185"/>
      <c r="B54" s="185"/>
      <c r="C54" s="185"/>
      <c r="D54" s="185"/>
      <c r="E54" s="185"/>
      <c r="F54" s="185"/>
      <c r="G54" s="185"/>
      <c r="H54" s="185"/>
      <c r="I54" s="185"/>
    </row>
    <row r="55" spans="1:9">
      <c r="A55" s="185"/>
      <c r="B55" s="185"/>
      <c r="C55" s="185"/>
      <c r="D55" s="185"/>
      <c r="E55" s="185"/>
      <c r="F55" s="185"/>
      <c r="G55" s="185"/>
      <c r="H55" s="185"/>
      <c r="I55" s="185"/>
    </row>
    <row r="56" spans="1:9">
      <c r="A56" s="185"/>
      <c r="B56" s="185"/>
      <c r="C56" s="185"/>
      <c r="D56" s="185"/>
      <c r="E56" s="185"/>
      <c r="F56" s="185"/>
      <c r="G56" s="185"/>
      <c r="H56" s="185"/>
      <c r="I56" s="185"/>
    </row>
    <row r="57" spans="1:9">
      <c r="A57" s="185"/>
      <c r="B57" s="185"/>
      <c r="C57" s="185"/>
      <c r="D57" s="185"/>
      <c r="E57" s="185"/>
      <c r="F57" s="185"/>
      <c r="G57" s="185"/>
      <c r="H57" s="185"/>
      <c r="I57" s="185"/>
    </row>
    <row r="58" spans="1:9">
      <c r="A58" s="185"/>
      <c r="B58" s="185"/>
      <c r="C58" s="221"/>
      <c r="D58" s="185"/>
      <c r="E58" s="185"/>
      <c r="F58" s="185"/>
      <c r="G58" s="185"/>
      <c r="H58" s="185"/>
      <c r="I58" s="185"/>
    </row>
    <row r="59" spans="1:9">
      <c r="A59" s="194"/>
      <c r="B59" s="194"/>
      <c r="D59" s="185"/>
      <c r="E59" s="185"/>
      <c r="F59" s="185"/>
      <c r="G59" s="185"/>
      <c r="H59" s="194"/>
      <c r="I59" s="185"/>
    </row>
    <row r="60" spans="1:9">
      <c r="A60" s="185"/>
      <c r="B60" s="185"/>
      <c r="C60" s="185"/>
      <c r="D60" s="185"/>
      <c r="E60" s="185"/>
      <c r="F60" s="185"/>
      <c r="G60" s="185"/>
      <c r="H60" s="185"/>
      <c r="I60" s="185"/>
    </row>
    <row r="61" spans="1:9">
      <c r="A61" s="185"/>
      <c r="B61" s="185"/>
      <c r="C61" s="221"/>
      <c r="D61" s="185"/>
      <c r="E61" s="185"/>
      <c r="F61" s="185"/>
      <c r="G61" s="185"/>
      <c r="H61" s="185"/>
      <c r="I61" s="185"/>
    </row>
    <row r="62" spans="1:9">
      <c r="A62" s="185"/>
      <c r="B62" s="185"/>
      <c r="C62" s="221"/>
      <c r="D62" s="185"/>
      <c r="E62" s="185"/>
      <c r="F62" s="185"/>
      <c r="G62" s="185"/>
      <c r="H62" s="185"/>
      <c r="I62" s="185"/>
    </row>
    <row r="63" spans="1:9">
      <c r="A63" s="185"/>
      <c r="B63" s="185"/>
      <c r="C63" s="221"/>
      <c r="D63" s="185"/>
      <c r="E63" s="185"/>
      <c r="F63" s="185"/>
      <c r="G63" s="185"/>
      <c r="H63" s="185"/>
      <c r="I63" s="185"/>
    </row>
    <row r="64" spans="1:9">
      <c r="A64" s="185"/>
      <c r="B64" s="185"/>
      <c r="C64" s="221"/>
      <c r="D64" s="194"/>
      <c r="E64" s="194"/>
      <c r="F64" s="194"/>
      <c r="G64" s="194"/>
      <c r="H64" s="194"/>
      <c r="I64" s="185"/>
    </row>
    <row r="65" spans="1:9">
      <c r="A65" s="185"/>
      <c r="B65" s="185"/>
      <c r="C65" s="22"/>
      <c r="D65" s="194"/>
      <c r="E65" s="194"/>
      <c r="F65" s="194"/>
      <c r="G65" s="194"/>
      <c r="H65" s="194"/>
      <c r="I65" s="185"/>
    </row>
    <row r="66" spans="1:9">
      <c r="A66" s="185"/>
      <c r="B66" s="185"/>
      <c r="C66" s="221"/>
      <c r="D66" s="194"/>
      <c r="E66" s="194"/>
      <c r="F66" s="194"/>
      <c r="G66" s="194"/>
      <c r="H66" s="194"/>
      <c r="I66" s="185"/>
    </row>
    <row r="67" spans="1:9">
      <c r="A67" s="185"/>
      <c r="B67" s="185"/>
      <c r="C67" s="221"/>
      <c r="D67" s="185"/>
      <c r="E67" s="185"/>
      <c r="F67" s="185"/>
      <c r="G67" s="185"/>
      <c r="H67" s="185"/>
      <c r="I67" s="185"/>
    </row>
  </sheetData>
  <customSheetViews>
    <customSheetView guid="{60A1409A-66AA-463E-93B8-ECD35AF44482}" scale="60" colorId="22" fitToPage="1">
      <selection activeCell="D39" sqref="D39"/>
      <pageMargins left="0.8" right="0.42" top="0.8" bottom="0.3" header="0.5" footer="0.5"/>
      <pageSetup scale="58" orientation="landscape" r:id="rId1"/>
      <headerFooter alignWithMargins="0"/>
    </customSheetView>
    <customSheetView guid="{DF531E20-5321-459E-ADC3-AB7A1AE91EEB}" scale="60" colorId="22" showPageBreaks="1" fitToPage="1" printArea="1">
      <selection activeCell="D39" sqref="D39"/>
      <pageMargins left="0.8" right="0.42" top="0.8" bottom="0.3" header="0.5" footer="0.5"/>
      <pageSetup scale="58" orientation="landscape" r:id="rId2"/>
      <headerFooter alignWithMargins="0"/>
    </customSheetView>
    <customSheetView guid="{D9BAA3C6-1D9B-487C-B947-51E67F089DA8}" scale="75" colorId="22" fitToPage="1" topLeftCell="A6">
      <selection activeCell="F31" sqref="F31:G31"/>
      <pageMargins left="0.68" right="0.42" top="0.8" bottom="0.24" header="0.31" footer="0.5"/>
      <pageSetup scale="59" orientation="landscape" r:id="rId3"/>
      <headerFooter alignWithMargins="0"/>
    </customSheetView>
    <customSheetView guid="{FE043F0F-666D-484B-8A7C-7EC2529158CA}" scale="75" colorId="22" showPageBreaks="1" fitToPage="1" printArea="1" topLeftCell="A12">
      <selection activeCell="B20" sqref="B20"/>
      <pageMargins left="0.68" right="0.42" top="0.8" bottom="0.24" header="0.31" footer="0.5"/>
      <pageSetup scale="59" orientation="landscape" r:id="rId4"/>
      <headerFooter alignWithMargins="0"/>
    </customSheetView>
  </customSheetViews>
  <mergeCells count="6">
    <mergeCell ref="B10:I10"/>
    <mergeCell ref="B12:I12"/>
    <mergeCell ref="B5:I5"/>
    <mergeCell ref="B7:I7"/>
    <mergeCell ref="B8:I8"/>
    <mergeCell ref="B9:I9"/>
  </mergeCells>
  <phoneticPr fontId="0" type="noConversion"/>
  <pageMargins left="0.68" right="0.42" top="0.8" bottom="0.24" header="0.31" footer="0.5"/>
  <pageSetup scale="59" orientation="landscape" r:id="rId5"/>
  <headerFooter alignWithMargins="0"/>
  <customProperties>
    <customPr name="_pios_id" r:id="rId6"/>
  </customProperties>
</worksheet>
</file>

<file path=xl/worksheets/sheet46.xml><?xml version="1.0" encoding="utf-8"?>
<worksheet xmlns="http://schemas.openxmlformats.org/spreadsheetml/2006/main" xmlns:r="http://schemas.openxmlformats.org/officeDocument/2006/relationships">
  <sheetPr transitionEvaluation="1" codeName="Sheet45">
    <pageSetUpPr fitToPage="1"/>
  </sheetPr>
  <dimension ref="A1:I143"/>
  <sheetViews>
    <sheetView defaultGridColor="0" colorId="22" zoomScale="75" zoomScaleNormal="75" workbookViewId="0">
      <selection activeCell="C28" sqref="C28"/>
    </sheetView>
  </sheetViews>
  <sheetFormatPr defaultColWidth="9.77734375" defaultRowHeight="15"/>
  <cols>
    <col min="1" max="1" width="6.109375" customWidth="1"/>
    <col min="2" max="2" width="55.77734375" customWidth="1"/>
    <col min="3" max="3" width="21.44140625" customWidth="1"/>
    <col min="4" max="4" width="15.77734375" customWidth="1"/>
    <col min="5" max="5" width="14.77734375" customWidth="1"/>
    <col min="6" max="6" width="12.77734375" customWidth="1"/>
    <col min="7" max="7" width="17.33203125" customWidth="1"/>
  </cols>
  <sheetData>
    <row r="1" spans="1:7" ht="18.75" thickBot="1">
      <c r="A1" s="1972" t="str">
        <f>'Data sheet'!A53</f>
        <v>Annual Report of New York American Water Company, Inc.  (f/k/a Aqua New York of Sea Cliff)                                          Year Ended  December 31, 2013</v>
      </c>
      <c r="B1" s="1972"/>
      <c r="C1" s="1972"/>
      <c r="D1" s="1972"/>
      <c r="E1" s="1972"/>
      <c r="F1" s="1972"/>
      <c r="G1" s="1972"/>
    </row>
    <row r="2" spans="1:7" ht="18">
      <c r="A2" s="2048"/>
      <c r="B2" s="2049"/>
      <c r="C2" s="2049"/>
      <c r="D2" s="2050"/>
      <c r="E2" s="2050"/>
      <c r="F2" s="2051"/>
      <c r="G2" s="2052"/>
    </row>
    <row r="3" spans="1:7" ht="18">
      <c r="A3" s="750" t="s">
        <v>1670</v>
      </c>
      <c r="B3" s="1976"/>
      <c r="C3" s="1976"/>
      <c r="D3" s="1976"/>
      <c r="E3" s="1976"/>
      <c r="F3" s="1976"/>
      <c r="G3" s="2053"/>
    </row>
    <row r="4" spans="1:7" ht="18">
      <c r="A4" s="2054"/>
      <c r="B4" s="1984"/>
      <c r="C4" s="1984"/>
      <c r="D4" s="2055"/>
      <c r="E4" s="2055"/>
      <c r="F4" s="2056"/>
      <c r="G4" s="2057"/>
    </row>
    <row r="5" spans="1:7" ht="18">
      <c r="A5" s="2058"/>
      <c r="B5" s="2059" t="s">
        <v>1671</v>
      </c>
      <c r="C5" s="2060"/>
      <c r="D5" s="2061" t="s">
        <v>1672</v>
      </c>
      <c r="E5" s="1944"/>
      <c r="F5" s="1941"/>
      <c r="G5" s="2062"/>
    </row>
    <row r="6" spans="1:7" ht="18">
      <c r="A6" s="2063"/>
      <c r="B6" s="2061" t="s">
        <v>3346</v>
      </c>
      <c r="C6" s="2064"/>
      <c r="D6" s="2061" t="s">
        <v>3347</v>
      </c>
      <c r="E6" s="1944"/>
      <c r="F6" s="1944"/>
      <c r="G6" s="1938"/>
    </row>
    <row r="7" spans="1:7" ht="18">
      <c r="A7" s="2063"/>
      <c r="B7" s="2061" t="s">
        <v>3348</v>
      </c>
      <c r="C7" s="2064"/>
      <c r="D7" s="2061" t="s">
        <v>3488</v>
      </c>
      <c r="E7" s="1944"/>
      <c r="F7" s="1944"/>
      <c r="G7" s="1938"/>
    </row>
    <row r="8" spans="1:7" ht="18">
      <c r="A8" s="2063"/>
      <c r="B8" s="2061" t="s">
        <v>3489</v>
      </c>
      <c r="C8" s="2064"/>
      <c r="D8" s="2061" t="s">
        <v>35</v>
      </c>
      <c r="E8" s="1944"/>
      <c r="F8" s="1944"/>
      <c r="G8" s="1938"/>
    </row>
    <row r="9" spans="1:7" ht="18">
      <c r="A9" s="2063"/>
      <c r="B9" s="2061" t="s">
        <v>3248</v>
      </c>
      <c r="C9" s="2064"/>
      <c r="D9" s="2061" t="s">
        <v>3249</v>
      </c>
      <c r="E9" s="1944"/>
      <c r="F9" s="1944"/>
      <c r="G9" s="1938"/>
    </row>
    <row r="10" spans="1:7" ht="18">
      <c r="A10" s="2063"/>
      <c r="B10" s="2061" t="s">
        <v>3250</v>
      </c>
      <c r="C10" s="2064"/>
      <c r="D10" s="2061" t="s">
        <v>3251</v>
      </c>
      <c r="E10" s="1944"/>
      <c r="F10" s="1944"/>
      <c r="G10" s="1938"/>
    </row>
    <row r="11" spans="1:7" ht="18">
      <c r="A11" s="2063"/>
      <c r="B11" s="2061" t="s">
        <v>2742</v>
      </c>
      <c r="C11" s="2064"/>
      <c r="D11" s="2061" t="s">
        <v>2962</v>
      </c>
      <c r="E11" s="1944"/>
      <c r="F11" s="1944"/>
      <c r="G11" s="1938"/>
    </row>
    <row r="12" spans="1:7" ht="18">
      <c r="A12" s="2063"/>
      <c r="B12" s="2061" t="s">
        <v>2963</v>
      </c>
      <c r="C12" s="2064"/>
      <c r="D12" s="2061" t="s">
        <v>2964</v>
      </c>
      <c r="E12" s="1944"/>
      <c r="F12" s="1944"/>
      <c r="G12" s="1938"/>
    </row>
    <row r="13" spans="1:7" ht="18">
      <c r="A13" s="2063"/>
      <c r="B13" s="2061" t="s">
        <v>2965</v>
      </c>
      <c r="C13" s="2064"/>
      <c r="D13" s="2065"/>
      <c r="E13" s="1944"/>
      <c r="F13" s="1944"/>
      <c r="G13" s="1938"/>
    </row>
    <row r="14" spans="1:7" ht="18">
      <c r="A14" s="2063"/>
      <c r="B14" s="2061" t="s">
        <v>2966</v>
      </c>
      <c r="C14" s="2064"/>
      <c r="D14" s="2064"/>
      <c r="E14" s="1944"/>
      <c r="F14" s="1944"/>
      <c r="G14" s="1938"/>
    </row>
    <row r="15" spans="1:7" ht="18">
      <c r="A15" s="2066" t="s">
        <v>2263</v>
      </c>
      <c r="B15" s="2067"/>
      <c r="C15" s="2068" t="s">
        <v>2967</v>
      </c>
      <c r="D15" s="1941"/>
      <c r="E15" s="2069" t="s">
        <v>2968</v>
      </c>
      <c r="F15" s="2069" t="s">
        <v>2967</v>
      </c>
      <c r="G15" s="2070" t="s">
        <v>3319</v>
      </c>
    </row>
    <row r="16" spans="1:7" ht="18">
      <c r="A16" s="2071" t="s">
        <v>2286</v>
      </c>
      <c r="B16" s="2072" t="s">
        <v>3320</v>
      </c>
      <c r="C16" s="2073" t="s">
        <v>3321</v>
      </c>
      <c r="D16" s="2074" t="s">
        <v>3322</v>
      </c>
      <c r="E16" s="2074" t="s">
        <v>3323</v>
      </c>
      <c r="F16" s="2074" t="s">
        <v>3321</v>
      </c>
      <c r="G16" s="2075" t="s">
        <v>2967</v>
      </c>
    </row>
    <row r="17" spans="1:9" ht="18">
      <c r="A17" s="2071"/>
      <c r="B17" s="2072"/>
      <c r="C17" s="2073" t="s">
        <v>3324</v>
      </c>
      <c r="D17" s="2074"/>
      <c r="E17" s="2072" t="s">
        <v>2952</v>
      </c>
      <c r="F17" s="2072" t="s">
        <v>298</v>
      </c>
      <c r="G17" s="2075" t="s">
        <v>3321</v>
      </c>
    </row>
    <row r="18" spans="1:9" ht="18">
      <c r="A18" s="2076"/>
      <c r="B18" s="2077" t="s">
        <v>3377</v>
      </c>
      <c r="C18" s="2078" t="s">
        <v>3378</v>
      </c>
      <c r="D18" s="2077" t="s">
        <v>3379</v>
      </c>
      <c r="E18" s="2077" t="s">
        <v>3380</v>
      </c>
      <c r="F18" s="2077" t="s">
        <v>189</v>
      </c>
      <c r="G18" s="2079" t="s">
        <v>190</v>
      </c>
    </row>
    <row r="19" spans="1:9" ht="18">
      <c r="A19" s="2066">
        <v>1</v>
      </c>
      <c r="B19" s="2080"/>
      <c r="C19" s="2081"/>
      <c r="D19" s="2082"/>
      <c r="E19" s="2081"/>
      <c r="F19" s="2083" t="str">
        <f t="shared" ref="F19:F66" si="0">IF(ISERR(C19/E19),"  ",C19/E19)</f>
        <v xml:space="preserve">  </v>
      </c>
      <c r="G19" s="2084" t="str">
        <f t="shared" ref="G19:G66" si="1">IF(ISERR(D19/C19),"  ",D19/C19)</f>
        <v xml:space="preserve">  </v>
      </c>
    </row>
    <row r="20" spans="1:9" ht="18">
      <c r="A20" s="2071">
        <f t="shared" ref="A20:A54" si="2">A19+1</f>
        <v>2</v>
      </c>
      <c r="B20" s="1944" t="s">
        <v>2751</v>
      </c>
      <c r="C20" s="2031">
        <f>'300'!F22</f>
        <v>369634</v>
      </c>
      <c r="D20" s="2031">
        <f>'300'!D22</f>
        <v>2632597</v>
      </c>
      <c r="E20" s="2031">
        <f>'300'!H22</f>
        <v>3941</v>
      </c>
      <c r="F20" s="2083">
        <f t="shared" si="0"/>
        <v>93.791930981984265</v>
      </c>
      <c r="G20" s="2085">
        <f t="shared" si="1"/>
        <v>7.1221722027735543</v>
      </c>
      <c r="I20" s="185"/>
    </row>
    <row r="21" spans="1:9" ht="18">
      <c r="A21" s="2071">
        <f t="shared" si="2"/>
        <v>3</v>
      </c>
      <c r="B21" s="1944"/>
      <c r="C21" s="2031"/>
      <c r="D21" s="2031"/>
      <c r="E21" s="2031"/>
      <c r="F21" s="2083" t="str">
        <f t="shared" si="0"/>
        <v xml:space="preserve">  </v>
      </c>
      <c r="G21" s="2085" t="str">
        <f t="shared" si="1"/>
        <v xml:space="preserve">  </v>
      </c>
    </row>
    <row r="22" spans="1:9" ht="18">
      <c r="A22" s="2071">
        <f t="shared" si="2"/>
        <v>4</v>
      </c>
      <c r="B22" s="1944"/>
      <c r="C22" s="2031"/>
      <c r="D22" s="2031"/>
      <c r="E22" s="2031"/>
      <c r="F22" s="2083" t="str">
        <f t="shared" si="0"/>
        <v xml:space="preserve">  </v>
      </c>
      <c r="G22" s="2085" t="str">
        <f t="shared" si="1"/>
        <v xml:space="preserve">  </v>
      </c>
    </row>
    <row r="23" spans="1:9" ht="18">
      <c r="A23" s="2071">
        <f t="shared" si="2"/>
        <v>5</v>
      </c>
      <c r="B23" s="1944"/>
      <c r="C23" s="2031"/>
      <c r="D23" s="2031"/>
      <c r="E23" s="2031"/>
      <c r="F23" s="2083" t="str">
        <f t="shared" si="0"/>
        <v xml:space="preserve">  </v>
      </c>
      <c r="G23" s="2085" t="str">
        <f t="shared" si="1"/>
        <v xml:space="preserve">  </v>
      </c>
    </row>
    <row r="24" spans="1:9" ht="18">
      <c r="A24" s="2071">
        <f t="shared" si="2"/>
        <v>6</v>
      </c>
      <c r="B24" s="1944"/>
      <c r="C24" s="2031"/>
      <c r="D24" s="2031"/>
      <c r="E24" s="2031"/>
      <c r="F24" s="2083" t="str">
        <f t="shared" si="0"/>
        <v xml:space="preserve">  </v>
      </c>
      <c r="G24" s="2085" t="str">
        <f t="shared" si="1"/>
        <v xml:space="preserve">  </v>
      </c>
    </row>
    <row r="25" spans="1:9" ht="18">
      <c r="A25" s="2071">
        <f t="shared" si="2"/>
        <v>7</v>
      </c>
      <c r="B25" s="1944"/>
      <c r="C25" s="2031"/>
      <c r="D25" s="2031"/>
      <c r="E25" s="2031"/>
      <c r="F25" s="2083" t="str">
        <f t="shared" si="0"/>
        <v xml:space="preserve">  </v>
      </c>
      <c r="G25" s="2085" t="str">
        <f t="shared" si="1"/>
        <v xml:space="preserve">  </v>
      </c>
    </row>
    <row r="26" spans="1:9" ht="18">
      <c r="A26" s="2071">
        <f t="shared" si="2"/>
        <v>8</v>
      </c>
      <c r="B26" s="2086" t="s">
        <v>1513</v>
      </c>
      <c r="C26" s="2034">
        <f>SUM(C19:C25)</f>
        <v>369634</v>
      </c>
      <c r="D26" s="2040">
        <f>SUM(D19:D25)</f>
        <v>2632597</v>
      </c>
      <c r="E26" s="2034">
        <f>SUM(E19:E25)</f>
        <v>3941</v>
      </c>
      <c r="F26" s="2087">
        <f t="shared" si="0"/>
        <v>93.791930981984265</v>
      </c>
      <c r="G26" s="2088">
        <f t="shared" si="1"/>
        <v>7.1221722027735543</v>
      </c>
    </row>
    <row r="27" spans="1:9" ht="18">
      <c r="A27" s="2071">
        <f t="shared" si="2"/>
        <v>9</v>
      </c>
      <c r="B27" s="1944"/>
      <c r="C27" s="2031"/>
      <c r="D27" s="2089"/>
      <c r="E27" s="2031"/>
      <c r="F27" s="2083" t="str">
        <f t="shared" si="0"/>
        <v xml:space="preserve">  </v>
      </c>
      <c r="G27" s="2084" t="str">
        <f t="shared" si="1"/>
        <v xml:space="preserve">  </v>
      </c>
    </row>
    <row r="28" spans="1:9" ht="18">
      <c r="A28" s="2071">
        <f t="shared" si="2"/>
        <v>10</v>
      </c>
      <c r="B28" s="2090" t="s">
        <v>3492</v>
      </c>
      <c r="C28" s="2031">
        <f>'300'!F23</f>
        <v>165702</v>
      </c>
      <c r="D28" s="2031">
        <f>'300'!D23</f>
        <v>223131</v>
      </c>
      <c r="E28" s="2031">
        <f>'300'!H23</f>
        <v>355</v>
      </c>
      <c r="F28" s="2083">
        <f t="shared" si="0"/>
        <v>466.7661971830986</v>
      </c>
      <c r="G28" s="2085">
        <f t="shared" si="1"/>
        <v>1.3465800050693413</v>
      </c>
    </row>
    <row r="29" spans="1:9" ht="18">
      <c r="A29" s="2071">
        <f t="shared" si="2"/>
        <v>11</v>
      </c>
      <c r="B29" s="1944"/>
      <c r="C29" s="2031"/>
      <c r="D29" s="2031"/>
      <c r="E29" s="2031"/>
      <c r="F29" s="2083" t="str">
        <f t="shared" si="0"/>
        <v xml:space="preserve">  </v>
      </c>
      <c r="G29" s="2085" t="str">
        <f t="shared" si="1"/>
        <v xml:space="preserve">  </v>
      </c>
    </row>
    <row r="30" spans="1:9" ht="18">
      <c r="A30" s="2071">
        <f t="shared" si="2"/>
        <v>12</v>
      </c>
      <c r="B30" s="2091"/>
      <c r="C30" s="2031"/>
      <c r="D30" s="2031"/>
      <c r="E30" s="2031"/>
      <c r="F30" s="2083" t="str">
        <f t="shared" si="0"/>
        <v xml:space="preserve">  </v>
      </c>
      <c r="G30" s="2085" t="str">
        <f t="shared" si="1"/>
        <v xml:space="preserve">  </v>
      </c>
    </row>
    <row r="31" spans="1:9" ht="18">
      <c r="A31" s="2071">
        <f t="shared" si="2"/>
        <v>13</v>
      </c>
      <c r="B31" s="1944"/>
      <c r="C31" s="2031"/>
      <c r="D31" s="2031"/>
      <c r="E31" s="2031"/>
      <c r="F31" s="2083" t="str">
        <f t="shared" si="0"/>
        <v xml:space="preserve">  </v>
      </c>
      <c r="G31" s="2085" t="str">
        <f t="shared" si="1"/>
        <v xml:space="preserve">  </v>
      </c>
    </row>
    <row r="32" spans="1:9" ht="18">
      <c r="A32" s="2071">
        <f t="shared" si="2"/>
        <v>14</v>
      </c>
      <c r="B32" s="1944"/>
      <c r="C32" s="2031"/>
      <c r="D32" s="2031"/>
      <c r="E32" s="2031"/>
      <c r="F32" s="2083" t="str">
        <f t="shared" si="0"/>
        <v xml:space="preserve">  </v>
      </c>
      <c r="G32" s="2085" t="str">
        <f t="shared" si="1"/>
        <v xml:space="preserve">  </v>
      </c>
    </row>
    <row r="33" spans="1:7" ht="18">
      <c r="A33" s="2071">
        <f t="shared" si="2"/>
        <v>15</v>
      </c>
      <c r="B33" s="1944"/>
      <c r="C33" s="2031"/>
      <c r="D33" s="2031"/>
      <c r="E33" s="2031"/>
      <c r="F33" s="2083" t="str">
        <f t="shared" si="0"/>
        <v xml:space="preserve">  </v>
      </c>
      <c r="G33" s="2085" t="str">
        <f t="shared" si="1"/>
        <v xml:space="preserve">  </v>
      </c>
    </row>
    <row r="34" spans="1:7" ht="18">
      <c r="A34" s="2071">
        <f t="shared" si="2"/>
        <v>16</v>
      </c>
      <c r="B34" s="2086" t="s">
        <v>2435</v>
      </c>
      <c r="C34" s="2034">
        <f>SUM(C27:C33)</f>
        <v>165702</v>
      </c>
      <c r="D34" s="2040">
        <f>SUM(D27:D33)</f>
        <v>223131</v>
      </c>
      <c r="E34" s="2034">
        <f>SUM(E27:E33)</f>
        <v>355</v>
      </c>
      <c r="F34" s="2087">
        <f t="shared" si="0"/>
        <v>466.7661971830986</v>
      </c>
      <c r="G34" s="2088">
        <f t="shared" si="1"/>
        <v>1.3465800050693413</v>
      </c>
    </row>
    <row r="35" spans="1:7" ht="18">
      <c r="A35" s="2071">
        <f t="shared" si="2"/>
        <v>17</v>
      </c>
      <c r="B35" s="1944"/>
      <c r="C35" s="2031"/>
      <c r="D35" s="2089"/>
      <c r="E35" s="2031"/>
      <c r="F35" s="2083" t="str">
        <f t="shared" si="0"/>
        <v xml:space="preserve">  </v>
      </c>
      <c r="G35" s="2084" t="str">
        <f t="shared" si="1"/>
        <v xml:space="preserve">  </v>
      </c>
    </row>
    <row r="36" spans="1:7" ht="18">
      <c r="A36" s="2071">
        <f t="shared" si="2"/>
        <v>18</v>
      </c>
      <c r="B36" s="1944"/>
      <c r="C36" s="2031"/>
      <c r="D36" s="2031"/>
      <c r="E36" s="2031"/>
      <c r="F36" s="2083" t="str">
        <f t="shared" si="0"/>
        <v xml:space="preserve">  </v>
      </c>
      <c r="G36" s="2085" t="str">
        <f t="shared" si="1"/>
        <v xml:space="preserve">  </v>
      </c>
    </row>
    <row r="37" spans="1:7" ht="18">
      <c r="A37" s="2071">
        <f t="shared" si="2"/>
        <v>19</v>
      </c>
      <c r="B37" s="1944"/>
      <c r="C37" s="2031"/>
      <c r="D37" s="2031"/>
      <c r="E37" s="2031"/>
      <c r="F37" s="2083" t="str">
        <f t="shared" si="0"/>
        <v xml:space="preserve">  </v>
      </c>
      <c r="G37" s="2085" t="str">
        <f t="shared" si="1"/>
        <v xml:space="preserve">  </v>
      </c>
    </row>
    <row r="38" spans="1:7" ht="18">
      <c r="A38" s="2071">
        <f t="shared" si="2"/>
        <v>20</v>
      </c>
      <c r="B38" s="2092"/>
      <c r="C38" s="2031"/>
      <c r="D38" s="2031"/>
      <c r="E38" s="2031"/>
      <c r="F38" s="2083" t="str">
        <f t="shared" si="0"/>
        <v xml:space="preserve">  </v>
      </c>
      <c r="G38" s="2085" t="str">
        <f t="shared" si="1"/>
        <v xml:space="preserve">  </v>
      </c>
    </row>
    <row r="39" spans="1:7" ht="18">
      <c r="A39" s="2071">
        <f t="shared" si="2"/>
        <v>21</v>
      </c>
      <c r="B39" s="1944"/>
      <c r="C39" s="2031"/>
      <c r="D39" s="2031"/>
      <c r="E39" s="2031"/>
      <c r="F39" s="2083" t="str">
        <f t="shared" si="0"/>
        <v xml:space="preserve">  </v>
      </c>
      <c r="G39" s="2085" t="str">
        <f t="shared" si="1"/>
        <v xml:space="preserve">  </v>
      </c>
    </row>
    <row r="40" spans="1:7" ht="18">
      <c r="A40" s="2071">
        <f t="shared" si="2"/>
        <v>22</v>
      </c>
      <c r="B40" s="1944"/>
      <c r="C40" s="2031"/>
      <c r="D40" s="2031"/>
      <c r="E40" s="2031"/>
      <c r="F40" s="2083" t="str">
        <f t="shared" si="0"/>
        <v xml:space="preserve">  </v>
      </c>
      <c r="G40" s="2085" t="str">
        <f t="shared" si="1"/>
        <v xml:space="preserve">  </v>
      </c>
    </row>
    <row r="41" spans="1:7" ht="18">
      <c r="A41" s="2071">
        <f t="shared" si="2"/>
        <v>23</v>
      </c>
      <c r="B41" s="1944"/>
      <c r="C41" s="2031"/>
      <c r="D41" s="2031"/>
      <c r="E41" s="2031"/>
      <c r="F41" s="2083" t="str">
        <f t="shared" si="0"/>
        <v xml:space="preserve">  </v>
      </c>
      <c r="G41" s="2085" t="str">
        <f t="shared" si="1"/>
        <v xml:space="preserve">  </v>
      </c>
    </row>
    <row r="42" spans="1:7" ht="18">
      <c r="A42" s="2071">
        <f t="shared" si="2"/>
        <v>24</v>
      </c>
      <c r="B42" s="2086" t="s">
        <v>1079</v>
      </c>
      <c r="C42" s="2034">
        <f>SUM(C35:C41)</f>
        <v>0</v>
      </c>
      <c r="D42" s="2040">
        <f>SUM(D35:D41)</f>
        <v>0</v>
      </c>
      <c r="E42" s="2034">
        <f>SUM(E35:E41)</f>
        <v>0</v>
      </c>
      <c r="F42" s="2087" t="str">
        <f t="shared" si="0"/>
        <v xml:space="preserve">  </v>
      </c>
      <c r="G42" s="2088" t="str">
        <f t="shared" si="1"/>
        <v xml:space="preserve">  </v>
      </c>
    </row>
    <row r="43" spans="1:7" ht="18">
      <c r="A43" s="2071">
        <f t="shared" si="2"/>
        <v>25</v>
      </c>
      <c r="B43" s="1944"/>
      <c r="C43" s="2031"/>
      <c r="D43" s="2089"/>
      <c r="E43" s="2093"/>
      <c r="F43" s="2083" t="str">
        <f t="shared" si="0"/>
        <v xml:space="preserve">  </v>
      </c>
      <c r="G43" s="2084" t="str">
        <f t="shared" si="1"/>
        <v xml:space="preserve">  </v>
      </c>
    </row>
    <row r="44" spans="1:7" ht="18">
      <c r="A44" s="2071">
        <f t="shared" si="2"/>
        <v>26</v>
      </c>
      <c r="B44" s="1944" t="s">
        <v>3493</v>
      </c>
      <c r="C44" s="2296" t="s">
        <v>3942</v>
      </c>
      <c r="D44" s="2093">
        <f>'300'!D25</f>
        <v>22728</v>
      </c>
      <c r="E44" s="2093">
        <f>'300'!H25</f>
        <v>44</v>
      </c>
      <c r="F44" s="2083">
        <f t="shared" si="0"/>
        <v>0</v>
      </c>
      <c r="G44" s="2085" t="str">
        <f t="shared" si="1"/>
        <v xml:space="preserve">  </v>
      </c>
    </row>
    <row r="45" spans="1:7" ht="18">
      <c r="A45" s="2071">
        <f t="shared" si="2"/>
        <v>27</v>
      </c>
      <c r="B45" s="2061" t="s">
        <v>2835</v>
      </c>
      <c r="C45" s="2296" t="s">
        <v>2835</v>
      </c>
      <c r="D45" s="2093" t="s">
        <v>2835</v>
      </c>
      <c r="E45" s="2093" t="s">
        <v>2835</v>
      </c>
      <c r="F45" s="2083" t="str">
        <f t="shared" si="0"/>
        <v xml:space="preserve">  </v>
      </c>
      <c r="G45" s="2085" t="str">
        <f t="shared" si="1"/>
        <v xml:space="preserve">  </v>
      </c>
    </row>
    <row r="46" spans="1:7" ht="18">
      <c r="A46" s="2071">
        <f t="shared" si="2"/>
        <v>28</v>
      </c>
      <c r="B46" s="1944"/>
      <c r="C46" s="2031"/>
      <c r="D46" s="2093"/>
      <c r="E46" s="2093"/>
      <c r="F46" s="2083" t="str">
        <f t="shared" si="0"/>
        <v xml:space="preserve">  </v>
      </c>
      <c r="G46" s="2085" t="str">
        <f t="shared" si="1"/>
        <v xml:space="preserve">  </v>
      </c>
    </row>
    <row r="47" spans="1:7" ht="18">
      <c r="A47" s="2071">
        <f t="shared" si="2"/>
        <v>29</v>
      </c>
      <c r="B47" s="1944"/>
      <c r="C47" s="2031"/>
      <c r="D47" s="2093"/>
      <c r="E47" s="2093"/>
      <c r="F47" s="2083" t="str">
        <f t="shared" si="0"/>
        <v xml:space="preserve">  </v>
      </c>
      <c r="G47" s="2085" t="str">
        <f t="shared" si="1"/>
        <v xml:space="preserve">  </v>
      </c>
    </row>
    <row r="48" spans="1:7" ht="18">
      <c r="A48" s="2071">
        <f t="shared" si="2"/>
        <v>30</v>
      </c>
      <c r="B48" s="2086" t="s">
        <v>1080</v>
      </c>
      <c r="C48" s="2034">
        <f>SUM(C43:C47)</f>
        <v>0</v>
      </c>
      <c r="D48" s="2094">
        <f>SUM(D43:D47)</f>
        <v>22728</v>
      </c>
      <c r="E48" s="2035">
        <f>SUM(E43:E47)</f>
        <v>44</v>
      </c>
      <c r="F48" s="2087">
        <f t="shared" si="0"/>
        <v>0</v>
      </c>
      <c r="G48" s="2088" t="str">
        <f t="shared" si="1"/>
        <v xml:space="preserve">  </v>
      </c>
    </row>
    <row r="49" spans="1:7" ht="18">
      <c r="A49" s="2071">
        <f t="shared" si="2"/>
        <v>31</v>
      </c>
      <c r="B49" s="2092"/>
      <c r="C49" s="2031"/>
      <c r="D49" s="2095"/>
      <c r="E49" s="2093"/>
      <c r="F49" s="2083" t="str">
        <f t="shared" si="0"/>
        <v xml:space="preserve">  </v>
      </c>
      <c r="G49" s="2084" t="str">
        <f t="shared" si="1"/>
        <v xml:space="preserve">  </v>
      </c>
    </row>
    <row r="50" spans="1:7" ht="18">
      <c r="A50" s="2071">
        <f t="shared" si="2"/>
        <v>32</v>
      </c>
      <c r="B50" s="1944" t="s">
        <v>3935</v>
      </c>
      <c r="C50" s="2296" t="s">
        <v>3942</v>
      </c>
      <c r="D50" s="2093">
        <f>'300'!D26</f>
        <v>276831</v>
      </c>
      <c r="E50" s="2093">
        <f>'300'!H26</f>
        <v>4</v>
      </c>
      <c r="F50" s="2083">
        <f t="shared" si="0"/>
        <v>0</v>
      </c>
      <c r="G50" s="2085" t="str">
        <f t="shared" si="1"/>
        <v xml:space="preserve">  </v>
      </c>
    </row>
    <row r="51" spans="1:7" ht="18">
      <c r="A51" s="2071">
        <f t="shared" si="2"/>
        <v>33</v>
      </c>
      <c r="B51" s="1944"/>
      <c r="C51" s="2031"/>
      <c r="D51" s="2093"/>
      <c r="E51" s="2093"/>
      <c r="F51" s="2083" t="str">
        <f t="shared" si="0"/>
        <v xml:space="preserve">  </v>
      </c>
      <c r="G51" s="2085" t="str">
        <f t="shared" si="1"/>
        <v xml:space="preserve">  </v>
      </c>
    </row>
    <row r="52" spans="1:7" ht="18">
      <c r="A52" s="2071">
        <f t="shared" si="2"/>
        <v>34</v>
      </c>
      <c r="B52" s="1944"/>
      <c r="C52" s="2031"/>
      <c r="D52" s="2031"/>
      <c r="E52" s="2093"/>
      <c r="F52" s="2083" t="str">
        <f t="shared" si="0"/>
        <v xml:space="preserve">  </v>
      </c>
      <c r="G52" s="2085" t="str">
        <f t="shared" si="1"/>
        <v xml:space="preserve">  </v>
      </c>
    </row>
    <row r="53" spans="1:7" ht="18">
      <c r="A53" s="2071">
        <f t="shared" si="2"/>
        <v>35</v>
      </c>
      <c r="B53" s="1944"/>
      <c r="C53" s="2031"/>
      <c r="D53" s="2031"/>
      <c r="E53" s="2093"/>
      <c r="F53" s="2083" t="str">
        <f t="shared" si="0"/>
        <v xml:space="preserve">  </v>
      </c>
      <c r="G53" s="2085" t="str">
        <f t="shared" si="1"/>
        <v xml:space="preserve">  </v>
      </c>
    </row>
    <row r="54" spans="1:7" ht="18">
      <c r="A54" s="2071">
        <f t="shared" si="2"/>
        <v>36</v>
      </c>
      <c r="B54" s="2086" t="s">
        <v>3265</v>
      </c>
      <c r="C54" s="2034">
        <f>SUM(C49:C53)</f>
        <v>0</v>
      </c>
      <c r="D54" s="2040">
        <f>SUM(D49:D53)</f>
        <v>276831</v>
      </c>
      <c r="E54" s="2035">
        <f>SUM(E49:E53)</f>
        <v>4</v>
      </c>
      <c r="F54" s="2087">
        <f t="shared" si="0"/>
        <v>0</v>
      </c>
      <c r="G54" s="2088" t="str">
        <f t="shared" si="1"/>
        <v xml:space="preserve">  </v>
      </c>
    </row>
    <row r="55" spans="1:7" ht="18">
      <c r="A55" s="2071">
        <v>37</v>
      </c>
      <c r="B55" s="1944"/>
      <c r="C55" s="2031"/>
      <c r="D55" s="2089"/>
      <c r="E55" s="2031"/>
      <c r="F55" s="2083" t="str">
        <f t="shared" si="0"/>
        <v xml:space="preserve">  </v>
      </c>
      <c r="G55" s="2084" t="str">
        <f t="shared" si="1"/>
        <v xml:space="preserve">  </v>
      </c>
    </row>
    <row r="56" spans="1:7" ht="18">
      <c r="A56" s="2071">
        <v>38</v>
      </c>
      <c r="B56" s="1944"/>
      <c r="C56" s="2031"/>
      <c r="D56" s="2031"/>
      <c r="E56" s="2031"/>
      <c r="F56" s="2083" t="str">
        <f t="shared" si="0"/>
        <v xml:space="preserve">  </v>
      </c>
      <c r="G56" s="2085" t="str">
        <f t="shared" si="1"/>
        <v xml:space="preserve">  </v>
      </c>
    </row>
    <row r="57" spans="1:7" ht="18">
      <c r="A57" s="2071">
        <v>39</v>
      </c>
      <c r="B57" s="1944"/>
      <c r="C57" s="2031"/>
      <c r="D57" s="2031"/>
      <c r="E57" s="2031"/>
      <c r="F57" s="2083" t="str">
        <f t="shared" si="0"/>
        <v xml:space="preserve">  </v>
      </c>
      <c r="G57" s="2085" t="str">
        <f t="shared" si="1"/>
        <v xml:space="preserve">  </v>
      </c>
    </row>
    <row r="58" spans="1:7" ht="18">
      <c r="A58" s="2071">
        <v>40</v>
      </c>
      <c r="B58" s="1944"/>
      <c r="C58" s="2031"/>
      <c r="D58" s="2031"/>
      <c r="E58" s="2031"/>
      <c r="F58" s="2083" t="str">
        <f t="shared" si="0"/>
        <v xml:space="preserve">  </v>
      </c>
      <c r="G58" s="2085" t="str">
        <f t="shared" si="1"/>
        <v xml:space="preserve">  </v>
      </c>
    </row>
    <row r="59" spans="1:7" ht="18">
      <c r="A59" s="2071">
        <v>41</v>
      </c>
      <c r="B59" s="1944"/>
      <c r="C59" s="2031"/>
      <c r="D59" s="2031"/>
      <c r="E59" s="2031"/>
      <c r="F59" s="2083" t="str">
        <f t="shared" si="0"/>
        <v xml:space="preserve">  </v>
      </c>
      <c r="G59" s="2085" t="str">
        <f t="shared" si="1"/>
        <v xml:space="preserve">  </v>
      </c>
    </row>
    <row r="60" spans="1:7" ht="18">
      <c r="A60" s="2071">
        <v>42</v>
      </c>
      <c r="B60" s="2086" t="s">
        <v>3266</v>
      </c>
      <c r="C60" s="2034">
        <f>SUM(C55:C59)</f>
        <v>0</v>
      </c>
      <c r="D60" s="2040">
        <f>SUM(D55:D59)</f>
        <v>0</v>
      </c>
      <c r="E60" s="2034">
        <f>SUM(E55:E59)</f>
        <v>0</v>
      </c>
      <c r="F60" s="2087" t="str">
        <f t="shared" si="0"/>
        <v xml:space="preserve">  </v>
      </c>
      <c r="G60" s="2088" t="str">
        <f t="shared" si="1"/>
        <v xml:space="preserve">  </v>
      </c>
    </row>
    <row r="61" spans="1:7" ht="18">
      <c r="A61" s="2071">
        <v>43</v>
      </c>
      <c r="B61" s="1944"/>
      <c r="C61" s="2031"/>
      <c r="D61" s="2031"/>
      <c r="E61" s="2031"/>
      <c r="F61" s="2083" t="str">
        <f t="shared" si="0"/>
        <v xml:space="preserve">  </v>
      </c>
      <c r="G61" s="2084" t="str">
        <f t="shared" si="1"/>
        <v xml:space="preserve">  </v>
      </c>
    </row>
    <row r="62" spans="1:7" ht="18">
      <c r="A62" s="2071">
        <v>44</v>
      </c>
      <c r="B62" s="1944"/>
      <c r="C62" s="2031"/>
      <c r="D62" s="2031"/>
      <c r="E62" s="2031"/>
      <c r="F62" s="2083" t="str">
        <f t="shared" si="0"/>
        <v xml:space="preserve">  </v>
      </c>
      <c r="G62" s="2085" t="str">
        <f t="shared" si="1"/>
        <v xml:space="preserve">  </v>
      </c>
    </row>
    <row r="63" spans="1:7" ht="18">
      <c r="A63" s="2071">
        <v>45</v>
      </c>
      <c r="B63" s="1944"/>
      <c r="C63" s="2031"/>
      <c r="D63" s="2031"/>
      <c r="E63" s="2031"/>
      <c r="F63" s="2083" t="str">
        <f t="shared" si="0"/>
        <v xml:space="preserve">  </v>
      </c>
      <c r="G63" s="2085" t="str">
        <f t="shared" si="1"/>
        <v xml:space="preserve">  </v>
      </c>
    </row>
    <row r="64" spans="1:7" ht="18">
      <c r="A64" s="2071">
        <v>46</v>
      </c>
      <c r="B64" s="2096"/>
      <c r="C64" s="2031"/>
      <c r="D64" s="2083"/>
      <c r="E64" s="2083"/>
      <c r="F64" s="2083" t="str">
        <f t="shared" si="0"/>
        <v xml:space="preserve">  </v>
      </c>
      <c r="G64" s="2085" t="str">
        <f t="shared" si="1"/>
        <v xml:space="preserve">  </v>
      </c>
    </row>
    <row r="65" spans="1:7" ht="18">
      <c r="A65" s="2071">
        <v>47</v>
      </c>
      <c r="B65" s="2096"/>
      <c r="C65" s="2031"/>
      <c r="D65" s="2031"/>
      <c r="E65" s="2031"/>
      <c r="F65" s="2083" t="str">
        <f t="shared" si="0"/>
        <v xml:space="preserve">  </v>
      </c>
      <c r="G65" s="2085" t="str">
        <f t="shared" si="1"/>
        <v xml:space="preserve">  </v>
      </c>
    </row>
    <row r="66" spans="1:7" ht="18.75" thickBot="1">
      <c r="A66" s="2097">
        <v>48</v>
      </c>
      <c r="B66" s="2098" t="s">
        <v>3267</v>
      </c>
      <c r="C66" s="2099">
        <f>SUM(C61:C65)</f>
        <v>0</v>
      </c>
      <c r="D66" s="2100">
        <f>SUM(D61:D65)</f>
        <v>0</v>
      </c>
      <c r="E66" s="2099">
        <f>SUM(E61:E65)</f>
        <v>0</v>
      </c>
      <c r="F66" s="2101" t="str">
        <f t="shared" si="0"/>
        <v xml:space="preserve">  </v>
      </c>
      <c r="G66" s="2102" t="str">
        <f t="shared" si="1"/>
        <v xml:space="preserve">  </v>
      </c>
    </row>
    <row r="67" spans="1:7" ht="18">
      <c r="A67" s="1944"/>
      <c r="B67" s="1944"/>
      <c r="C67" s="1944"/>
      <c r="D67" s="1944"/>
      <c r="E67" s="1944"/>
      <c r="F67" s="1944"/>
      <c r="G67" s="2103" t="s">
        <v>110</v>
      </c>
    </row>
    <row r="68" spans="1:7" ht="18">
      <c r="A68" s="1976" t="s">
        <v>3268</v>
      </c>
      <c r="B68" s="1976"/>
      <c r="C68" s="1976"/>
      <c r="D68" s="1976"/>
      <c r="E68" s="1976"/>
      <c r="F68" s="1976"/>
      <c r="G68" s="1976"/>
    </row>
    <row r="69" spans="1:7">
      <c r="A69" s="185"/>
      <c r="B69" s="185"/>
      <c r="C69" s="185"/>
      <c r="D69" s="185"/>
      <c r="E69" s="185"/>
      <c r="F69" s="185"/>
      <c r="G69" s="185"/>
    </row>
    <row r="70" spans="1:7">
      <c r="A70" s="185"/>
      <c r="B70" s="185"/>
      <c r="C70" s="185"/>
      <c r="D70" s="185"/>
      <c r="E70" s="185"/>
      <c r="F70" s="185"/>
      <c r="G70" s="185"/>
    </row>
    <row r="71" spans="1:7">
      <c r="A71" s="185"/>
      <c r="B71" s="185"/>
      <c r="C71" s="185"/>
      <c r="D71" s="185"/>
      <c r="E71" s="185"/>
      <c r="F71" s="185"/>
      <c r="G71" s="185"/>
    </row>
    <row r="72" spans="1:7">
      <c r="A72" s="185"/>
      <c r="B72" s="185"/>
      <c r="C72" s="185"/>
      <c r="D72" s="185"/>
      <c r="E72" s="185"/>
      <c r="F72" s="185"/>
      <c r="G72" s="185"/>
    </row>
    <row r="73" spans="1:7">
      <c r="A73" s="60"/>
      <c r="B73" s="60"/>
      <c r="C73" s="60"/>
      <c r="D73" s="60"/>
      <c r="E73" s="90"/>
      <c r="F73" s="90"/>
      <c r="G73" s="90"/>
    </row>
    <row r="74" spans="1:7">
      <c r="A74" s="60"/>
      <c r="B74" s="60"/>
      <c r="C74" s="590"/>
      <c r="D74" s="590"/>
      <c r="E74" s="185"/>
      <c r="F74" s="185"/>
      <c r="G74" s="185"/>
    </row>
    <row r="75" spans="1:7" ht="15.75">
      <c r="A75" s="60"/>
      <c r="B75" s="380" t="s">
        <v>802</v>
      </c>
      <c r="C75" s="185"/>
      <c r="D75" s="185"/>
      <c r="E75" s="185"/>
      <c r="F75" s="185"/>
      <c r="G75" s="185"/>
    </row>
    <row r="76" spans="1:7">
      <c r="A76" s="185"/>
      <c r="B76" s="185"/>
      <c r="C76" s="185"/>
      <c r="D76" s="185"/>
      <c r="E76" s="185"/>
      <c r="F76" s="185"/>
      <c r="G76" s="185"/>
    </row>
    <row r="77" spans="1:7" ht="15.75" thickBot="1">
      <c r="A77" s="59"/>
      <c r="B77" s="60"/>
      <c r="C77" s="60"/>
      <c r="D77" s="60"/>
      <c r="E77" s="60"/>
      <c r="F77" s="877"/>
      <c r="G77" s="185"/>
    </row>
    <row r="78" spans="1:7">
      <c r="A78" s="104"/>
      <c r="B78" s="105"/>
      <c r="C78" s="105"/>
      <c r="D78" s="105"/>
      <c r="E78" s="105"/>
      <c r="F78" s="105"/>
      <c r="G78" s="106"/>
    </row>
    <row r="79" spans="1:7">
      <c r="A79" s="494" t="s">
        <v>3269</v>
      </c>
      <c r="B79" s="90"/>
      <c r="C79" s="90"/>
      <c r="D79" s="90"/>
      <c r="E79" s="90"/>
      <c r="F79" s="90"/>
      <c r="G79" s="107"/>
    </row>
    <row r="80" spans="1:7">
      <c r="A80" s="59"/>
      <c r="B80" s="60"/>
      <c r="C80" s="60"/>
      <c r="D80" s="60"/>
      <c r="E80" s="60"/>
      <c r="F80" s="60"/>
      <c r="G80" s="61"/>
    </row>
    <row r="81" spans="1:7">
      <c r="A81" s="396" t="s">
        <v>2263</v>
      </c>
      <c r="B81" s="113"/>
      <c r="C81" s="66"/>
      <c r="D81" s="64"/>
      <c r="E81" s="561" t="s">
        <v>3270</v>
      </c>
      <c r="F81" s="561" t="s">
        <v>3271</v>
      </c>
      <c r="G81" s="925" t="s">
        <v>3272</v>
      </c>
    </row>
    <row r="82" spans="1:7">
      <c r="A82" s="356" t="s">
        <v>2286</v>
      </c>
      <c r="B82" s="549" t="s">
        <v>3320</v>
      </c>
      <c r="C82" s="82" t="s">
        <v>3273</v>
      </c>
      <c r="D82" s="109" t="s">
        <v>3322</v>
      </c>
      <c r="E82" s="109" t="s">
        <v>3274</v>
      </c>
      <c r="F82" s="109" t="s">
        <v>3275</v>
      </c>
      <c r="G82" s="659" t="s">
        <v>3276</v>
      </c>
    </row>
    <row r="83" spans="1:7">
      <c r="A83" s="397"/>
      <c r="B83" s="339" t="s">
        <v>3377</v>
      </c>
      <c r="C83" s="801" t="s">
        <v>3378</v>
      </c>
      <c r="D83" s="339" t="s">
        <v>3379</v>
      </c>
      <c r="E83" s="339" t="s">
        <v>3380</v>
      </c>
      <c r="F83" s="339" t="s">
        <v>189</v>
      </c>
      <c r="G83" s="662" t="s">
        <v>190</v>
      </c>
    </row>
    <row r="84" spans="1:7">
      <c r="A84" s="396">
        <v>1</v>
      </c>
      <c r="B84" s="64"/>
      <c r="C84" s="437"/>
      <c r="D84" s="563"/>
      <c r="E84" s="437"/>
      <c r="F84" s="500" t="str">
        <f t="shared" ref="F84:F115" si="3">IF(ISERR(C84/E84*1000),"  ",C84/E84*1000)</f>
        <v xml:space="preserve">  </v>
      </c>
      <c r="G84" s="926" t="str">
        <f t="shared" ref="G84:G115" si="4">IF(ISERR(D84/C84/1000),"  ",D84/C84/1000)</f>
        <v xml:space="preserve">  </v>
      </c>
    </row>
    <row r="85" spans="1:7">
      <c r="A85" s="356">
        <f t="shared" ref="A85:A107" si="5">A84+1</f>
        <v>2</v>
      </c>
      <c r="B85" s="60"/>
      <c r="C85" s="439"/>
      <c r="D85" s="439"/>
      <c r="E85" s="439"/>
      <c r="F85" s="500" t="str">
        <f t="shared" si="3"/>
        <v xml:space="preserve">  </v>
      </c>
      <c r="G85" s="927" t="str">
        <f t="shared" si="4"/>
        <v xml:space="preserve">  </v>
      </c>
    </row>
    <row r="86" spans="1:7">
      <c r="A86" s="356">
        <f t="shared" si="5"/>
        <v>3</v>
      </c>
      <c r="B86" s="60"/>
      <c r="C86" s="439"/>
      <c r="D86" s="439"/>
      <c r="E86" s="439"/>
      <c r="F86" s="500" t="str">
        <f t="shared" si="3"/>
        <v xml:space="preserve">  </v>
      </c>
      <c r="G86" s="927" t="str">
        <f t="shared" si="4"/>
        <v xml:space="preserve">  </v>
      </c>
    </row>
    <row r="87" spans="1:7">
      <c r="A87" s="356">
        <f t="shared" si="5"/>
        <v>4</v>
      </c>
      <c r="B87" s="60"/>
      <c r="C87" s="439"/>
      <c r="D87" s="439"/>
      <c r="E87" s="439"/>
      <c r="F87" s="500" t="str">
        <f t="shared" si="3"/>
        <v xml:space="preserve">  </v>
      </c>
      <c r="G87" s="927" t="str">
        <f t="shared" si="4"/>
        <v xml:space="preserve">  </v>
      </c>
    </row>
    <row r="88" spans="1:7">
      <c r="A88" s="356">
        <f t="shared" si="5"/>
        <v>5</v>
      </c>
      <c r="B88" s="60"/>
      <c r="C88" s="439"/>
      <c r="D88" s="439"/>
      <c r="E88" s="439"/>
      <c r="F88" s="500" t="str">
        <f t="shared" si="3"/>
        <v xml:space="preserve">  </v>
      </c>
      <c r="G88" s="927" t="str">
        <f t="shared" si="4"/>
        <v xml:space="preserve">  </v>
      </c>
    </row>
    <row r="89" spans="1:7">
      <c r="A89" s="356">
        <f t="shared" si="5"/>
        <v>6</v>
      </c>
      <c r="B89" s="60"/>
      <c r="C89" s="439"/>
      <c r="D89" s="439"/>
      <c r="E89" s="439"/>
      <c r="F89" s="500" t="str">
        <f t="shared" si="3"/>
        <v xml:space="preserve">  </v>
      </c>
      <c r="G89" s="927" t="str">
        <f t="shared" si="4"/>
        <v xml:space="preserve">  </v>
      </c>
    </row>
    <row r="90" spans="1:7">
      <c r="A90" s="356">
        <f t="shared" si="5"/>
        <v>7</v>
      </c>
      <c r="B90" s="60"/>
      <c r="C90" s="439"/>
      <c r="D90" s="439"/>
      <c r="E90" s="439"/>
      <c r="F90" s="500" t="str">
        <f t="shared" si="3"/>
        <v xml:space="preserve">  </v>
      </c>
      <c r="G90" s="927" t="str">
        <f t="shared" si="4"/>
        <v xml:space="preserve">  </v>
      </c>
    </row>
    <row r="91" spans="1:7">
      <c r="A91" s="356">
        <f t="shared" si="5"/>
        <v>8</v>
      </c>
      <c r="B91" s="60"/>
      <c r="C91" s="439"/>
      <c r="D91" s="439"/>
      <c r="E91" s="439"/>
      <c r="F91" s="500" t="str">
        <f t="shared" si="3"/>
        <v xml:space="preserve">  </v>
      </c>
      <c r="G91" s="927" t="str">
        <f t="shared" si="4"/>
        <v xml:space="preserve">  </v>
      </c>
    </row>
    <row r="92" spans="1:7">
      <c r="A92" s="356">
        <f t="shared" si="5"/>
        <v>9</v>
      </c>
      <c r="B92" s="60"/>
      <c r="C92" s="439"/>
      <c r="D92" s="439"/>
      <c r="E92" s="439"/>
      <c r="F92" s="500" t="str">
        <f t="shared" si="3"/>
        <v xml:space="preserve">  </v>
      </c>
      <c r="G92" s="927" t="str">
        <f t="shared" si="4"/>
        <v xml:space="preserve">  </v>
      </c>
    </row>
    <row r="93" spans="1:7">
      <c r="A93" s="356">
        <f t="shared" si="5"/>
        <v>10</v>
      </c>
      <c r="B93" s="60"/>
      <c r="C93" s="439"/>
      <c r="D93" s="439"/>
      <c r="E93" s="439"/>
      <c r="F93" s="500" t="str">
        <f t="shared" si="3"/>
        <v xml:space="preserve">  </v>
      </c>
      <c r="G93" s="927" t="str">
        <f t="shared" si="4"/>
        <v xml:space="preserve">  </v>
      </c>
    </row>
    <row r="94" spans="1:7">
      <c r="A94" s="356">
        <f t="shared" si="5"/>
        <v>11</v>
      </c>
      <c r="B94" s="60"/>
      <c r="C94" s="439"/>
      <c r="D94" s="439"/>
      <c r="E94" s="439"/>
      <c r="F94" s="500" t="str">
        <f t="shared" si="3"/>
        <v xml:space="preserve">  </v>
      </c>
      <c r="G94" s="927" t="str">
        <f t="shared" si="4"/>
        <v xml:space="preserve">  </v>
      </c>
    </row>
    <row r="95" spans="1:7">
      <c r="A95" s="356">
        <f t="shared" si="5"/>
        <v>12</v>
      </c>
      <c r="B95" s="60"/>
      <c r="C95" s="439"/>
      <c r="D95" s="439"/>
      <c r="E95" s="439"/>
      <c r="F95" s="500" t="str">
        <f t="shared" si="3"/>
        <v xml:space="preserve">  </v>
      </c>
      <c r="G95" s="927" t="str">
        <f t="shared" si="4"/>
        <v xml:space="preserve">  </v>
      </c>
    </row>
    <row r="96" spans="1:7">
      <c r="A96" s="356">
        <f t="shared" si="5"/>
        <v>13</v>
      </c>
      <c r="B96" s="60"/>
      <c r="C96" s="439"/>
      <c r="D96" s="439"/>
      <c r="E96" s="439"/>
      <c r="F96" s="500" t="str">
        <f t="shared" si="3"/>
        <v xml:space="preserve">  </v>
      </c>
      <c r="G96" s="927" t="str">
        <f t="shared" si="4"/>
        <v xml:space="preserve">  </v>
      </c>
    </row>
    <row r="97" spans="1:7">
      <c r="A97" s="356">
        <f t="shared" si="5"/>
        <v>14</v>
      </c>
      <c r="B97" s="60"/>
      <c r="C97" s="439"/>
      <c r="D97" s="439"/>
      <c r="E97" s="439"/>
      <c r="F97" s="500" t="str">
        <f t="shared" si="3"/>
        <v xml:space="preserve">  </v>
      </c>
      <c r="G97" s="927" t="str">
        <f t="shared" si="4"/>
        <v xml:space="preserve">  </v>
      </c>
    </row>
    <row r="98" spans="1:7">
      <c r="A98" s="356">
        <f t="shared" si="5"/>
        <v>15</v>
      </c>
      <c r="B98" s="60"/>
      <c r="C98" s="439"/>
      <c r="D98" s="439"/>
      <c r="E98" s="439"/>
      <c r="F98" s="500" t="str">
        <f t="shared" si="3"/>
        <v xml:space="preserve">  </v>
      </c>
      <c r="G98" s="927" t="str">
        <f t="shared" si="4"/>
        <v xml:space="preserve">  </v>
      </c>
    </row>
    <row r="99" spans="1:7">
      <c r="A99" s="356">
        <f t="shared" si="5"/>
        <v>16</v>
      </c>
      <c r="B99" s="60"/>
      <c r="C99" s="439"/>
      <c r="D99" s="439"/>
      <c r="E99" s="439"/>
      <c r="F99" s="500" t="str">
        <f t="shared" si="3"/>
        <v xml:space="preserve">  </v>
      </c>
      <c r="G99" s="927" t="str">
        <f t="shared" si="4"/>
        <v xml:space="preserve">  </v>
      </c>
    </row>
    <row r="100" spans="1:7">
      <c r="A100" s="356">
        <f t="shared" si="5"/>
        <v>17</v>
      </c>
      <c r="B100" s="60"/>
      <c r="C100" s="439"/>
      <c r="D100" s="439"/>
      <c r="E100" s="439"/>
      <c r="F100" s="500" t="str">
        <f t="shared" si="3"/>
        <v xml:space="preserve">  </v>
      </c>
      <c r="G100" s="927" t="str">
        <f t="shared" si="4"/>
        <v xml:space="preserve">  </v>
      </c>
    </row>
    <row r="101" spans="1:7">
      <c r="A101" s="356">
        <f t="shared" si="5"/>
        <v>18</v>
      </c>
      <c r="B101" s="60"/>
      <c r="C101" s="439"/>
      <c r="D101" s="439"/>
      <c r="E101" s="439"/>
      <c r="F101" s="500" t="str">
        <f t="shared" si="3"/>
        <v xml:space="preserve">  </v>
      </c>
      <c r="G101" s="927" t="str">
        <f t="shared" si="4"/>
        <v xml:space="preserve">  </v>
      </c>
    </row>
    <row r="102" spans="1:7">
      <c r="A102" s="356">
        <f t="shared" si="5"/>
        <v>19</v>
      </c>
      <c r="B102" s="60"/>
      <c r="C102" s="439"/>
      <c r="D102" s="439"/>
      <c r="E102" s="439"/>
      <c r="F102" s="500" t="str">
        <f t="shared" si="3"/>
        <v xml:space="preserve">  </v>
      </c>
      <c r="G102" s="927" t="str">
        <f t="shared" si="4"/>
        <v xml:space="preserve">  </v>
      </c>
    </row>
    <row r="103" spans="1:7">
      <c r="A103" s="356">
        <f t="shared" si="5"/>
        <v>20</v>
      </c>
      <c r="B103" s="60"/>
      <c r="C103" s="439"/>
      <c r="D103" s="439"/>
      <c r="E103" s="439"/>
      <c r="F103" s="500" t="str">
        <f t="shared" si="3"/>
        <v xml:space="preserve">  </v>
      </c>
      <c r="G103" s="927" t="str">
        <f t="shared" si="4"/>
        <v xml:space="preserve">  </v>
      </c>
    </row>
    <row r="104" spans="1:7">
      <c r="A104" s="356">
        <f t="shared" si="5"/>
        <v>21</v>
      </c>
      <c r="B104" s="60"/>
      <c r="C104" s="439"/>
      <c r="D104" s="439"/>
      <c r="E104" s="439"/>
      <c r="F104" s="500" t="str">
        <f t="shared" si="3"/>
        <v xml:space="preserve">  </v>
      </c>
      <c r="G104" s="927" t="str">
        <f t="shared" si="4"/>
        <v xml:space="preserve">  </v>
      </c>
    </row>
    <row r="105" spans="1:7">
      <c r="A105" s="356">
        <f t="shared" si="5"/>
        <v>22</v>
      </c>
      <c r="B105" s="60"/>
      <c r="C105" s="439"/>
      <c r="D105" s="439"/>
      <c r="E105" s="439"/>
      <c r="F105" s="500" t="str">
        <f t="shared" si="3"/>
        <v xml:space="preserve">  </v>
      </c>
      <c r="G105" s="927" t="str">
        <f t="shared" si="4"/>
        <v xml:space="preserve">  </v>
      </c>
    </row>
    <row r="106" spans="1:7">
      <c r="A106" s="356">
        <f t="shared" si="5"/>
        <v>23</v>
      </c>
      <c r="B106" s="60"/>
      <c r="C106" s="439"/>
      <c r="D106" s="439"/>
      <c r="E106" s="439"/>
      <c r="F106" s="500" t="str">
        <f t="shared" si="3"/>
        <v xml:space="preserve">  </v>
      </c>
      <c r="G106" s="927" t="str">
        <f t="shared" si="4"/>
        <v xml:space="preserve">  </v>
      </c>
    </row>
    <row r="107" spans="1:7">
      <c r="A107" s="356">
        <f t="shared" si="5"/>
        <v>24</v>
      </c>
      <c r="B107" s="60"/>
      <c r="C107" s="439"/>
      <c r="D107" s="439"/>
      <c r="E107" s="439"/>
      <c r="F107" s="500" t="str">
        <f t="shared" si="3"/>
        <v xml:space="preserve">  </v>
      </c>
      <c r="G107" s="927" t="str">
        <f t="shared" si="4"/>
        <v xml:space="preserve">  </v>
      </c>
    </row>
    <row r="108" spans="1:7">
      <c r="A108" s="356">
        <v>25</v>
      </c>
      <c r="B108" s="60"/>
      <c r="C108" s="439"/>
      <c r="D108" s="439"/>
      <c r="E108" s="439"/>
      <c r="F108" s="500" t="str">
        <f t="shared" si="3"/>
        <v xml:space="preserve">  </v>
      </c>
      <c r="G108" s="927" t="str">
        <f t="shared" si="4"/>
        <v xml:space="preserve">  </v>
      </c>
    </row>
    <row r="109" spans="1:7">
      <c r="A109" s="356">
        <v>26</v>
      </c>
      <c r="B109" s="60"/>
      <c r="C109" s="439"/>
      <c r="D109" s="439"/>
      <c r="E109" s="439"/>
      <c r="F109" s="500" t="str">
        <f t="shared" si="3"/>
        <v xml:space="preserve">  </v>
      </c>
      <c r="G109" s="927" t="str">
        <f t="shared" si="4"/>
        <v xml:space="preserve">  </v>
      </c>
    </row>
    <row r="110" spans="1:7">
      <c r="A110" s="356">
        <v>27</v>
      </c>
      <c r="B110" s="60"/>
      <c r="C110" s="439"/>
      <c r="D110" s="439"/>
      <c r="E110" s="439"/>
      <c r="F110" s="500" t="str">
        <f t="shared" si="3"/>
        <v xml:space="preserve">  </v>
      </c>
      <c r="G110" s="927" t="str">
        <f t="shared" si="4"/>
        <v xml:space="preserve">  </v>
      </c>
    </row>
    <row r="111" spans="1:7">
      <c r="A111" s="356">
        <v>28</v>
      </c>
      <c r="B111" s="60"/>
      <c r="C111" s="439"/>
      <c r="D111" s="439"/>
      <c r="E111" s="439"/>
      <c r="F111" s="500" t="str">
        <f t="shared" si="3"/>
        <v xml:space="preserve">  </v>
      </c>
      <c r="G111" s="927" t="str">
        <f t="shared" si="4"/>
        <v xml:space="preserve">  </v>
      </c>
    </row>
    <row r="112" spans="1:7">
      <c r="A112" s="356">
        <v>29</v>
      </c>
      <c r="B112" s="60"/>
      <c r="C112" s="439"/>
      <c r="D112" s="439"/>
      <c r="E112" s="439"/>
      <c r="F112" s="500" t="str">
        <f t="shared" si="3"/>
        <v xml:space="preserve">  </v>
      </c>
      <c r="G112" s="927" t="str">
        <f t="shared" si="4"/>
        <v xml:space="preserve">  </v>
      </c>
    </row>
    <row r="113" spans="1:7">
      <c r="A113" s="356">
        <v>30</v>
      </c>
      <c r="B113" s="60"/>
      <c r="C113" s="439"/>
      <c r="D113" s="439"/>
      <c r="E113" s="439"/>
      <c r="F113" s="500" t="str">
        <f t="shared" si="3"/>
        <v xml:space="preserve">  </v>
      </c>
      <c r="G113" s="927" t="str">
        <f t="shared" si="4"/>
        <v xml:space="preserve">  </v>
      </c>
    </row>
    <row r="114" spans="1:7">
      <c r="A114" s="356">
        <v>31</v>
      </c>
      <c r="B114" s="60"/>
      <c r="C114" s="439"/>
      <c r="D114" s="439"/>
      <c r="E114" s="439"/>
      <c r="F114" s="500" t="str">
        <f t="shared" si="3"/>
        <v xml:space="preserve">  </v>
      </c>
      <c r="G114" s="927" t="str">
        <f t="shared" si="4"/>
        <v xml:space="preserve">  </v>
      </c>
    </row>
    <row r="115" spans="1:7">
      <c r="A115" s="356">
        <v>32</v>
      </c>
      <c r="B115" s="60"/>
      <c r="C115" s="439"/>
      <c r="D115" s="439"/>
      <c r="E115" s="439"/>
      <c r="F115" s="500" t="str">
        <f t="shared" si="3"/>
        <v xml:space="preserve">  </v>
      </c>
      <c r="G115" s="927" t="str">
        <f t="shared" si="4"/>
        <v xml:space="preserve">  </v>
      </c>
    </row>
    <row r="116" spans="1:7">
      <c r="A116" s="356">
        <v>33</v>
      </c>
      <c r="B116" s="60"/>
      <c r="C116" s="439"/>
      <c r="D116" s="439"/>
      <c r="E116" s="439"/>
      <c r="F116" s="500" t="str">
        <f t="shared" ref="F116:F137" si="6">IF(ISERR(C116/E116*1000),"  ",C116/E116*1000)</f>
        <v xml:space="preserve">  </v>
      </c>
      <c r="G116" s="927" t="str">
        <f t="shared" ref="G116:G137" si="7">IF(ISERR(D116/C116/1000),"  ",D116/C116/1000)</f>
        <v xml:space="preserve">  </v>
      </c>
    </row>
    <row r="117" spans="1:7">
      <c r="A117" s="356">
        <v>34</v>
      </c>
      <c r="B117" s="60"/>
      <c r="C117" s="439"/>
      <c r="D117" s="439"/>
      <c r="E117" s="439"/>
      <c r="F117" s="500" t="str">
        <f t="shared" si="6"/>
        <v xml:space="preserve">  </v>
      </c>
      <c r="G117" s="927" t="str">
        <f t="shared" si="7"/>
        <v xml:space="preserve">  </v>
      </c>
    </row>
    <row r="118" spans="1:7">
      <c r="A118" s="356">
        <v>35</v>
      </c>
      <c r="B118" s="60"/>
      <c r="C118" s="439"/>
      <c r="D118" s="439"/>
      <c r="E118" s="439"/>
      <c r="F118" s="500" t="str">
        <f t="shared" si="6"/>
        <v xml:space="preserve">  </v>
      </c>
      <c r="G118" s="927" t="str">
        <f t="shared" si="7"/>
        <v xml:space="preserve">  </v>
      </c>
    </row>
    <row r="119" spans="1:7">
      <c r="A119" s="356">
        <v>36</v>
      </c>
      <c r="B119" s="60"/>
      <c r="C119" s="439"/>
      <c r="D119" s="439"/>
      <c r="E119" s="439"/>
      <c r="F119" s="500" t="str">
        <f t="shared" si="6"/>
        <v xml:space="preserve">  </v>
      </c>
      <c r="G119" s="927" t="str">
        <f t="shared" si="7"/>
        <v xml:space="preserve">  </v>
      </c>
    </row>
    <row r="120" spans="1:7">
      <c r="A120" s="356">
        <v>37</v>
      </c>
      <c r="B120" s="60"/>
      <c r="C120" s="439"/>
      <c r="D120" s="439"/>
      <c r="E120" s="439"/>
      <c r="F120" s="500" t="str">
        <f t="shared" si="6"/>
        <v xml:space="preserve">  </v>
      </c>
      <c r="G120" s="927" t="str">
        <f t="shared" si="7"/>
        <v xml:space="preserve">  </v>
      </c>
    </row>
    <row r="121" spans="1:7">
      <c r="A121" s="356">
        <v>38</v>
      </c>
      <c r="B121" s="60"/>
      <c r="C121" s="439"/>
      <c r="D121" s="439"/>
      <c r="E121" s="439"/>
      <c r="F121" s="500" t="str">
        <f t="shared" si="6"/>
        <v xml:space="preserve">  </v>
      </c>
      <c r="G121" s="927" t="str">
        <f t="shared" si="7"/>
        <v xml:space="preserve">  </v>
      </c>
    </row>
    <row r="122" spans="1:7">
      <c r="A122" s="356">
        <v>39</v>
      </c>
      <c r="B122" s="60"/>
      <c r="C122" s="439"/>
      <c r="D122" s="439"/>
      <c r="E122" s="439"/>
      <c r="F122" s="500" t="str">
        <f t="shared" si="6"/>
        <v xml:space="preserve">  </v>
      </c>
      <c r="G122" s="927" t="str">
        <f t="shared" si="7"/>
        <v xml:space="preserve">  </v>
      </c>
    </row>
    <row r="123" spans="1:7">
      <c r="A123" s="356">
        <v>40</v>
      </c>
      <c r="B123" s="60"/>
      <c r="C123" s="439"/>
      <c r="D123" s="439"/>
      <c r="E123" s="439"/>
      <c r="F123" s="500" t="str">
        <f t="shared" si="6"/>
        <v xml:space="preserve">  </v>
      </c>
      <c r="G123" s="927" t="str">
        <f t="shared" si="7"/>
        <v xml:space="preserve">  </v>
      </c>
    </row>
    <row r="124" spans="1:7">
      <c r="A124" s="356">
        <v>41</v>
      </c>
      <c r="B124" s="60"/>
      <c r="C124" s="439"/>
      <c r="D124" s="439"/>
      <c r="E124" s="439"/>
      <c r="F124" s="500" t="str">
        <f t="shared" si="6"/>
        <v xml:space="preserve">  </v>
      </c>
      <c r="G124" s="927" t="str">
        <f t="shared" si="7"/>
        <v xml:space="preserve">  </v>
      </c>
    </row>
    <row r="125" spans="1:7">
      <c r="A125" s="356">
        <f t="shared" ref="A125:A138" si="8">A124+1</f>
        <v>42</v>
      </c>
      <c r="B125" s="60"/>
      <c r="C125" s="439"/>
      <c r="D125" s="439"/>
      <c r="E125" s="439"/>
      <c r="F125" s="500" t="str">
        <f t="shared" si="6"/>
        <v xml:space="preserve">  </v>
      </c>
      <c r="G125" s="927" t="str">
        <f t="shared" si="7"/>
        <v xml:space="preserve">  </v>
      </c>
    </row>
    <row r="126" spans="1:7">
      <c r="A126" s="356">
        <f t="shared" si="8"/>
        <v>43</v>
      </c>
      <c r="B126" s="60"/>
      <c r="C126" s="439"/>
      <c r="D126" s="439"/>
      <c r="E126" s="439"/>
      <c r="F126" s="500" t="str">
        <f t="shared" si="6"/>
        <v xml:space="preserve">  </v>
      </c>
      <c r="G126" s="927" t="str">
        <f t="shared" si="7"/>
        <v xml:space="preserve">  </v>
      </c>
    </row>
    <row r="127" spans="1:7">
      <c r="A127" s="356">
        <f t="shared" si="8"/>
        <v>44</v>
      </c>
      <c r="B127" s="60"/>
      <c r="C127" s="439"/>
      <c r="D127" s="439"/>
      <c r="E127" s="439"/>
      <c r="F127" s="500" t="str">
        <f t="shared" si="6"/>
        <v xml:space="preserve">  </v>
      </c>
      <c r="G127" s="927" t="str">
        <f t="shared" si="7"/>
        <v xml:space="preserve">  </v>
      </c>
    </row>
    <row r="128" spans="1:7">
      <c r="A128" s="356">
        <f t="shared" si="8"/>
        <v>45</v>
      </c>
      <c r="B128" s="60"/>
      <c r="C128" s="439"/>
      <c r="D128" s="439"/>
      <c r="E128" s="439"/>
      <c r="F128" s="500" t="str">
        <f t="shared" si="6"/>
        <v xml:space="preserve">  </v>
      </c>
      <c r="G128" s="927" t="str">
        <f t="shared" si="7"/>
        <v xml:space="preserve">  </v>
      </c>
    </row>
    <row r="129" spans="1:7">
      <c r="A129" s="356">
        <f t="shared" si="8"/>
        <v>46</v>
      </c>
      <c r="B129" s="60"/>
      <c r="C129" s="439"/>
      <c r="D129" s="439"/>
      <c r="E129" s="439"/>
      <c r="F129" s="500" t="str">
        <f t="shared" si="6"/>
        <v xml:space="preserve">  </v>
      </c>
      <c r="G129" s="927" t="str">
        <f t="shared" si="7"/>
        <v xml:space="preserve">  </v>
      </c>
    </row>
    <row r="130" spans="1:7">
      <c r="A130" s="356">
        <f t="shared" si="8"/>
        <v>47</v>
      </c>
      <c r="B130" s="60"/>
      <c r="C130" s="439"/>
      <c r="D130" s="439"/>
      <c r="E130" s="439"/>
      <c r="F130" s="500" t="str">
        <f t="shared" si="6"/>
        <v xml:space="preserve">  </v>
      </c>
      <c r="G130" s="927" t="str">
        <f t="shared" si="7"/>
        <v xml:space="preserve">  </v>
      </c>
    </row>
    <row r="131" spans="1:7">
      <c r="A131" s="356">
        <f t="shared" si="8"/>
        <v>48</v>
      </c>
      <c r="B131" s="60"/>
      <c r="C131" s="439"/>
      <c r="D131" s="439"/>
      <c r="E131" s="439"/>
      <c r="F131" s="500" t="str">
        <f t="shared" si="6"/>
        <v xml:space="preserve">  </v>
      </c>
      <c r="G131" s="927" t="str">
        <f t="shared" si="7"/>
        <v xml:space="preserve">  </v>
      </c>
    </row>
    <row r="132" spans="1:7">
      <c r="A132" s="356">
        <f t="shared" si="8"/>
        <v>49</v>
      </c>
      <c r="B132" s="60"/>
      <c r="C132" s="439"/>
      <c r="D132" s="439"/>
      <c r="E132" s="439"/>
      <c r="F132" s="500" t="str">
        <f t="shared" si="6"/>
        <v xml:space="preserve">  </v>
      </c>
      <c r="G132" s="927" t="str">
        <f t="shared" si="7"/>
        <v xml:space="preserve">  </v>
      </c>
    </row>
    <row r="133" spans="1:7">
      <c r="A133" s="356">
        <f t="shared" si="8"/>
        <v>50</v>
      </c>
      <c r="B133" s="60"/>
      <c r="C133" s="439"/>
      <c r="D133" s="439"/>
      <c r="E133" s="439"/>
      <c r="F133" s="500" t="str">
        <f t="shared" si="6"/>
        <v xml:space="preserve">  </v>
      </c>
      <c r="G133" s="927" t="str">
        <f t="shared" si="7"/>
        <v xml:space="preserve">  </v>
      </c>
    </row>
    <row r="134" spans="1:7">
      <c r="A134" s="356">
        <f t="shared" si="8"/>
        <v>51</v>
      </c>
      <c r="B134" s="60"/>
      <c r="C134" s="439"/>
      <c r="D134" s="439"/>
      <c r="E134" s="439"/>
      <c r="F134" s="500" t="str">
        <f t="shared" si="6"/>
        <v xml:space="preserve">  </v>
      </c>
      <c r="G134" s="927" t="str">
        <f t="shared" si="7"/>
        <v xml:space="preserve">  </v>
      </c>
    </row>
    <row r="135" spans="1:7">
      <c r="A135" s="356">
        <f t="shared" si="8"/>
        <v>52</v>
      </c>
      <c r="B135" s="60"/>
      <c r="C135" s="439"/>
      <c r="D135" s="439"/>
      <c r="E135" s="439"/>
      <c r="F135" s="500" t="str">
        <f t="shared" si="6"/>
        <v xml:space="preserve">  </v>
      </c>
      <c r="G135" s="927" t="str">
        <f t="shared" si="7"/>
        <v xml:space="preserve">  </v>
      </c>
    </row>
    <row r="136" spans="1:7">
      <c r="A136" s="356">
        <f t="shared" si="8"/>
        <v>53</v>
      </c>
      <c r="B136" s="60"/>
      <c r="C136" s="439"/>
      <c r="D136" s="439"/>
      <c r="E136" s="439"/>
      <c r="F136" s="500" t="str">
        <f t="shared" si="6"/>
        <v xml:space="preserve">  </v>
      </c>
      <c r="G136" s="927" t="str">
        <f t="shared" si="7"/>
        <v xml:space="preserve">  </v>
      </c>
    </row>
    <row r="137" spans="1:7">
      <c r="A137" s="356">
        <f t="shared" si="8"/>
        <v>54</v>
      </c>
      <c r="B137" s="72"/>
      <c r="C137" s="484"/>
      <c r="D137" s="484"/>
      <c r="E137" s="484"/>
      <c r="F137" s="500" t="str">
        <f t="shared" si="6"/>
        <v xml:space="preserve">  </v>
      </c>
      <c r="G137" s="927" t="str">
        <f t="shared" si="7"/>
        <v xml:space="preserve">  </v>
      </c>
    </row>
    <row r="138" spans="1:7" ht="15.75" thickBot="1">
      <c r="A138" s="377">
        <f t="shared" si="8"/>
        <v>55</v>
      </c>
      <c r="B138" s="349" t="s">
        <v>3277</v>
      </c>
      <c r="C138" s="597">
        <f>SUM(C84:C137)</f>
        <v>0</v>
      </c>
      <c r="D138" s="564">
        <f>SUM(D84:D137)</f>
        <v>0</v>
      </c>
      <c r="E138" s="595">
        <f>SUM(E84:E137)</f>
        <v>0</v>
      </c>
      <c r="F138" s="595">
        <f>SUM(F84:F137)</f>
        <v>0</v>
      </c>
      <c r="G138" s="928">
        <f>SUM(G84:G137)</f>
        <v>0</v>
      </c>
    </row>
    <row r="139" spans="1:7">
      <c r="A139" s="185"/>
      <c r="B139" s="185"/>
      <c r="C139" s="185"/>
      <c r="D139" s="185"/>
      <c r="E139" s="185"/>
      <c r="F139" s="185"/>
      <c r="G139" s="185"/>
    </row>
    <row r="140" spans="1:7">
      <c r="A140" s="90" t="s">
        <v>3278</v>
      </c>
      <c r="B140" s="90"/>
      <c r="C140" s="90"/>
      <c r="D140" s="90"/>
      <c r="E140" s="90"/>
      <c r="F140" s="90"/>
      <c r="G140" s="90"/>
    </row>
    <row r="141" spans="1:7">
      <c r="A141" s="185"/>
      <c r="B141" s="185"/>
      <c r="C141" s="185"/>
      <c r="D141" s="185"/>
      <c r="E141" s="185"/>
      <c r="F141" s="185"/>
      <c r="G141" s="185"/>
    </row>
    <row r="142" spans="1:7">
      <c r="A142" s="185"/>
      <c r="B142" s="185"/>
      <c r="C142" s="185"/>
      <c r="D142" s="185"/>
      <c r="E142" s="185"/>
      <c r="F142" s="185"/>
      <c r="G142" s="185"/>
    </row>
    <row r="143" spans="1:7">
      <c r="A143" s="185"/>
      <c r="B143" s="185"/>
      <c r="C143" s="185"/>
      <c r="D143" s="185"/>
      <c r="E143" s="185"/>
      <c r="F143" s="185"/>
      <c r="G143" s="185"/>
    </row>
  </sheetData>
  <customSheetViews>
    <customSheetView guid="{60A1409A-66AA-463E-93B8-ECD35AF44482}" scale="60" colorId="22" fitToPage="1">
      <selection activeCell="E44" sqref="E44"/>
      <rowBreaks count="1" manualBreakCount="1">
        <brk id="69" max="16383" man="1"/>
      </rowBreaks>
      <pageMargins left="0.54" right="0.4" top="0.3" bottom="0.3" header="0.5" footer="0.5"/>
      <pageSetup scale="62" orientation="portrait" r:id="rId1"/>
      <headerFooter alignWithMargins="0"/>
    </customSheetView>
    <customSheetView guid="{DF531E20-5321-459E-ADC3-AB7A1AE91EEB}" scale="60" colorId="22" showPageBreaks="1" fitToPage="1" printArea="1">
      <selection activeCell="E44" sqref="E44"/>
      <rowBreaks count="1" manualBreakCount="1">
        <brk id="69" max="16383" man="1"/>
      </rowBreaks>
      <pageMargins left="0.54" right="0.4" top="0.3" bottom="0.3" header="0.5" footer="0.5"/>
      <pageSetup scale="62" orientation="portrait" r:id="rId2"/>
      <headerFooter alignWithMargins="0"/>
    </customSheetView>
    <customSheetView guid="{D9BAA3C6-1D9B-487C-B947-51E67F089DA8}" scale="75" colorId="22" fitToPage="1" topLeftCell="A7">
      <selection activeCell="D26" sqref="D26"/>
      <rowBreaks count="1" manualBreakCount="1">
        <brk id="69" max="16383" man="1"/>
      </rowBreaks>
      <pageMargins left="0.54" right="0.4" top="0.3" bottom="0.3" header="0.5" footer="0.5"/>
      <pageSetup scale="56" orientation="portrait" r:id="rId3"/>
      <headerFooter alignWithMargins="0"/>
    </customSheetView>
    <customSheetView guid="{FE043F0F-666D-484B-8A7C-7EC2529158CA}" scale="75" colorId="22" showPageBreaks="1" fitToPage="1" printArea="1" topLeftCell="A13">
      <selection activeCell="I20" sqref="I20"/>
      <rowBreaks count="1" manualBreakCount="1">
        <brk id="69" max="16383" man="1"/>
      </rowBreaks>
      <pageMargins left="0.54" right="0.4" top="0.3" bottom="0.3" header="0.5" footer="0.5"/>
      <pageSetup scale="56" orientation="portrait" r:id="rId4"/>
      <headerFooter alignWithMargins="0"/>
    </customSheetView>
  </customSheetViews>
  <phoneticPr fontId="0" type="noConversion"/>
  <pageMargins left="0.54" right="0.4" top="0.3" bottom="0.3" header="0.5" footer="0.5"/>
  <pageSetup scale="56" orientation="portrait" r:id="rId5"/>
  <headerFooter alignWithMargins="0"/>
  <rowBreaks count="1" manualBreakCount="1">
    <brk id="69" max="16383" man="1"/>
  </rowBreaks>
  <customProperties>
    <customPr name="_pios_id" r:id="rId6"/>
  </customProperties>
</worksheet>
</file>

<file path=xl/worksheets/sheet47.xml><?xml version="1.0" encoding="utf-8"?>
<worksheet xmlns="http://schemas.openxmlformats.org/spreadsheetml/2006/main" xmlns:r="http://schemas.openxmlformats.org/officeDocument/2006/relationships">
  <sheetPr transitionEvaluation="1" codeName="Sheet46"/>
  <dimension ref="A1:R143"/>
  <sheetViews>
    <sheetView defaultGridColor="0" colorId="22" zoomScale="75" zoomScaleNormal="75" workbookViewId="0">
      <selection activeCell="C18" sqref="C18"/>
    </sheetView>
  </sheetViews>
  <sheetFormatPr defaultColWidth="9.77734375" defaultRowHeight="15"/>
  <cols>
    <col min="1" max="1" width="4.77734375" customWidth="1"/>
    <col min="2" max="2" width="33.6640625" customWidth="1"/>
    <col min="3" max="6" width="14.77734375" customWidth="1"/>
    <col min="7" max="7" width="13.77734375" customWidth="1"/>
    <col min="8" max="8" width="12.77734375" customWidth="1"/>
    <col min="9" max="9" width="13.77734375" customWidth="1"/>
    <col min="10" max="11" width="12.77734375" customWidth="1"/>
    <col min="12" max="12" width="13.77734375" customWidth="1"/>
    <col min="13" max="14" width="12.77734375" customWidth="1"/>
    <col min="15" max="15" width="13.77734375" customWidth="1"/>
    <col min="16" max="16" width="13" customWidth="1"/>
    <col min="17" max="17" width="12.77734375" customWidth="1"/>
    <col min="18" max="18" width="4.77734375" customWidth="1"/>
  </cols>
  <sheetData>
    <row r="1" spans="1:18" ht="15.75" thickBot="1">
      <c r="A1" t="str">
        <f>'Data sheet'!A53</f>
        <v>Annual Report of New York American Water Company, Inc.  (f/k/a Aqua New York of Sea Cliff)                                          Year Ended  December 31, 2013</v>
      </c>
      <c r="B1" s="185"/>
      <c r="C1" s="185"/>
      <c r="D1" s="185"/>
      <c r="E1" s="185"/>
      <c r="F1" s="185"/>
      <c r="G1" s="185"/>
      <c r="H1" s="24"/>
      <c r="I1" t="str">
        <f>'Data sheet'!A53</f>
        <v>Annual Report of New York American Water Company, Inc.  (f/k/a Aqua New York of Sea Cliff)                                          Year Ended  December 31, 2013</v>
      </c>
      <c r="J1" s="22"/>
      <c r="K1" s="185"/>
      <c r="L1" s="185"/>
      <c r="M1" s="185"/>
      <c r="N1" s="185"/>
      <c r="O1" s="185"/>
      <c r="P1" s="24"/>
      <c r="Q1" s="13"/>
      <c r="R1" s="13"/>
    </row>
    <row r="2" spans="1:18">
      <c r="A2" s="404"/>
      <c r="B2" s="188"/>
      <c r="C2" s="188"/>
      <c r="D2" s="188"/>
      <c r="E2" s="188"/>
      <c r="F2" s="188"/>
      <c r="G2" s="188"/>
      <c r="H2" s="405"/>
      <c r="I2" s="404"/>
      <c r="J2" s="188"/>
      <c r="K2" s="188"/>
      <c r="L2" s="188"/>
      <c r="M2" s="188"/>
      <c r="N2" s="188"/>
      <c r="O2" s="188"/>
      <c r="P2" s="188"/>
      <c r="Q2" s="188"/>
      <c r="R2" s="405"/>
    </row>
    <row r="3" spans="1:18" ht="15.75">
      <c r="A3" s="190" t="s">
        <v>3279</v>
      </c>
      <c r="B3" s="6"/>
      <c r="C3" s="6"/>
      <c r="D3" s="6"/>
      <c r="E3" s="6"/>
      <c r="F3" s="6"/>
      <c r="G3" s="6"/>
      <c r="H3" s="203"/>
      <c r="I3" s="190" t="s">
        <v>3644</v>
      </c>
      <c r="J3" s="8"/>
      <c r="K3" s="6"/>
      <c r="L3" s="6"/>
      <c r="M3" s="6"/>
      <c r="N3" s="6"/>
      <c r="O3" s="6"/>
      <c r="P3" s="6"/>
      <c r="Q3" s="6"/>
      <c r="R3" s="203"/>
    </row>
    <row r="4" spans="1:18">
      <c r="A4" s="193"/>
      <c r="B4" s="185"/>
      <c r="C4" s="185"/>
      <c r="D4" s="185"/>
      <c r="E4" s="185"/>
      <c r="F4" s="185"/>
      <c r="G4" s="185"/>
      <c r="H4" s="406"/>
      <c r="I4" s="193"/>
      <c r="J4" s="185"/>
      <c r="K4" s="185"/>
      <c r="L4" s="185"/>
      <c r="N4" s="185"/>
      <c r="O4" s="185"/>
      <c r="P4" s="185"/>
      <c r="Q4" s="185"/>
      <c r="R4" s="406"/>
    </row>
    <row r="5" spans="1:18">
      <c r="A5" s="2763" t="s">
        <v>762</v>
      </c>
      <c r="B5" s="2764"/>
      <c r="C5" s="2764"/>
      <c r="D5" s="2764"/>
      <c r="E5" s="2764"/>
      <c r="F5" s="2764"/>
      <c r="G5" s="2764"/>
      <c r="H5" s="2765"/>
      <c r="I5" s="193" t="s">
        <v>763</v>
      </c>
      <c r="K5" s="185"/>
      <c r="L5" s="185"/>
      <c r="M5" s="185"/>
      <c r="N5" s="185"/>
      <c r="O5" s="185"/>
      <c r="P5" s="185"/>
      <c r="Q5" s="185"/>
      <c r="R5" s="406"/>
    </row>
    <row r="6" spans="1:18">
      <c r="A6" s="193" t="s">
        <v>3605</v>
      </c>
      <c r="B6" s="185"/>
      <c r="C6" s="185"/>
      <c r="D6" s="185"/>
      <c r="E6" s="185"/>
      <c r="F6" s="185"/>
      <c r="G6" s="185"/>
      <c r="H6" s="406"/>
      <c r="I6" s="193"/>
      <c r="K6" s="185"/>
      <c r="L6" s="185"/>
      <c r="M6" s="185"/>
      <c r="N6" s="185"/>
      <c r="O6" s="185"/>
      <c r="P6" s="185"/>
      <c r="Q6" s="185"/>
      <c r="R6" s="406"/>
    </row>
    <row r="7" spans="1:18">
      <c r="A7" s="193"/>
      <c r="B7" s="185"/>
      <c r="C7" s="185"/>
      <c r="D7" s="185"/>
      <c r="E7" s="185"/>
      <c r="F7" s="185"/>
      <c r="G7" s="185"/>
      <c r="H7" s="406"/>
      <c r="I7" s="193" t="s">
        <v>3145</v>
      </c>
      <c r="K7" s="185"/>
      <c r="L7" s="185"/>
      <c r="M7" s="185"/>
      <c r="N7" s="185"/>
      <c r="O7" s="185"/>
      <c r="P7" s="185"/>
      <c r="Q7" s="185"/>
      <c r="R7" s="406"/>
    </row>
    <row r="8" spans="1:18">
      <c r="A8" s="2766" t="s">
        <v>344</v>
      </c>
      <c r="B8" s="2767"/>
      <c r="C8" s="2767"/>
      <c r="D8" s="2767"/>
      <c r="E8" s="2767"/>
      <c r="F8" s="2767"/>
      <c r="G8" s="2767"/>
      <c r="H8" s="2760"/>
      <c r="I8" s="193"/>
      <c r="K8" s="185"/>
      <c r="L8" s="185"/>
      <c r="M8" s="185"/>
      <c r="N8" s="185"/>
      <c r="O8" s="185"/>
      <c r="P8" s="185"/>
      <c r="Q8" s="185"/>
      <c r="R8" s="406"/>
    </row>
    <row r="9" spans="1:18">
      <c r="A9" s="407"/>
      <c r="B9" s="408"/>
      <c r="C9" s="408"/>
      <c r="D9" s="408"/>
      <c r="E9" s="408"/>
      <c r="F9" s="408"/>
      <c r="G9" s="408"/>
      <c r="H9" s="409"/>
      <c r="I9" s="193"/>
      <c r="J9" s="185"/>
      <c r="K9" s="408"/>
      <c r="L9" s="408"/>
      <c r="M9" s="408"/>
      <c r="N9" s="408"/>
      <c r="O9" s="408"/>
      <c r="P9" s="408"/>
      <c r="Q9" s="408"/>
      <c r="R9" s="409"/>
    </row>
    <row r="10" spans="1:18">
      <c r="A10" s="443"/>
      <c r="B10" s="577"/>
      <c r="C10" s="241"/>
      <c r="D10" s="241"/>
      <c r="E10" s="577"/>
      <c r="F10" s="241"/>
      <c r="G10" s="241"/>
      <c r="H10" s="424"/>
      <c r="I10" s="553"/>
      <c r="J10" s="241"/>
      <c r="K10" s="577"/>
      <c r="L10" s="241"/>
      <c r="M10" s="241"/>
      <c r="N10" s="577"/>
      <c r="O10" s="241"/>
      <c r="P10" s="241"/>
      <c r="Q10" s="577"/>
      <c r="R10" s="591"/>
    </row>
    <row r="11" spans="1:18">
      <c r="A11" s="231"/>
      <c r="B11" s="210"/>
      <c r="C11" s="13" t="s">
        <v>3146</v>
      </c>
      <c r="D11" s="13"/>
      <c r="E11" s="578"/>
      <c r="F11" s="13" t="s">
        <v>3147</v>
      </c>
      <c r="G11" s="13"/>
      <c r="H11" s="421"/>
      <c r="I11" s="413" t="s">
        <v>3148</v>
      </c>
      <c r="J11" s="13"/>
      <c r="K11" s="578"/>
      <c r="L11" s="13" t="s">
        <v>1153</v>
      </c>
      <c r="M11" s="13"/>
      <c r="N11" s="578"/>
      <c r="O11" s="13" t="s">
        <v>3024</v>
      </c>
      <c r="P11" s="13"/>
      <c r="Q11" s="578"/>
      <c r="R11" s="2691"/>
    </row>
    <row r="12" spans="1:18">
      <c r="A12" s="231"/>
      <c r="B12" s="210"/>
      <c r="C12" s="432"/>
      <c r="D12" s="432"/>
      <c r="E12" s="593"/>
      <c r="F12" s="432"/>
      <c r="G12" s="432"/>
      <c r="H12" s="433"/>
      <c r="I12" s="431"/>
      <c r="J12" s="432"/>
      <c r="K12" s="593"/>
      <c r="L12" s="408"/>
      <c r="M12" s="408"/>
      <c r="N12" s="214"/>
      <c r="O12" s="408"/>
      <c r="P12" s="408"/>
      <c r="Q12" s="214"/>
      <c r="R12" s="2691"/>
    </row>
    <row r="13" spans="1:18">
      <c r="A13" s="231"/>
      <c r="B13" s="210"/>
      <c r="C13" s="210"/>
      <c r="D13" s="210"/>
      <c r="E13" s="579" t="s">
        <v>2968</v>
      </c>
      <c r="F13" s="210"/>
      <c r="G13" s="210"/>
      <c r="H13" s="592" t="s">
        <v>2968</v>
      </c>
      <c r="I13" s="209"/>
      <c r="J13" s="210"/>
      <c r="K13" s="579" t="s">
        <v>2968</v>
      </c>
      <c r="L13" s="210"/>
      <c r="M13" s="210"/>
      <c r="N13" s="579" t="s">
        <v>2968</v>
      </c>
      <c r="O13" s="210"/>
      <c r="P13" s="210"/>
      <c r="Q13" s="579" t="s">
        <v>2968</v>
      </c>
      <c r="R13" s="2691"/>
    </row>
    <row r="14" spans="1:18">
      <c r="A14" s="231" t="s">
        <v>2263</v>
      </c>
      <c r="B14" s="579" t="s">
        <v>3149</v>
      </c>
      <c r="C14" s="579" t="s">
        <v>3150</v>
      </c>
      <c r="D14" s="579" t="s">
        <v>2967</v>
      </c>
      <c r="E14" s="579" t="s">
        <v>3151</v>
      </c>
      <c r="F14" s="579" t="s">
        <v>3150</v>
      </c>
      <c r="G14" s="579" t="s">
        <v>2967</v>
      </c>
      <c r="H14" s="592" t="s">
        <v>3151</v>
      </c>
      <c r="I14" s="231" t="s">
        <v>3150</v>
      </c>
      <c r="J14" s="579" t="s">
        <v>2967</v>
      </c>
      <c r="K14" s="579" t="s">
        <v>3151</v>
      </c>
      <c r="L14" s="579" t="s">
        <v>3150</v>
      </c>
      <c r="M14" s="579" t="s">
        <v>2967</v>
      </c>
      <c r="N14" s="579" t="s">
        <v>3151</v>
      </c>
      <c r="O14" s="579" t="s">
        <v>3150</v>
      </c>
      <c r="P14" s="579" t="s">
        <v>2967</v>
      </c>
      <c r="Q14" s="579" t="s">
        <v>3151</v>
      </c>
      <c r="R14" s="2691" t="s">
        <v>2263</v>
      </c>
    </row>
    <row r="15" spans="1:18">
      <c r="A15" s="231" t="s">
        <v>2286</v>
      </c>
      <c r="B15" s="579" t="s">
        <v>3152</v>
      </c>
      <c r="C15" s="579" t="s">
        <v>2101</v>
      </c>
      <c r="D15" s="579" t="s">
        <v>3321</v>
      </c>
      <c r="E15" s="579" t="s">
        <v>2952</v>
      </c>
      <c r="F15" s="579" t="s">
        <v>2101</v>
      </c>
      <c r="G15" s="579" t="s">
        <v>3321</v>
      </c>
      <c r="H15" s="592" t="s">
        <v>2952</v>
      </c>
      <c r="I15" s="231" t="s">
        <v>2101</v>
      </c>
      <c r="J15" s="579" t="s">
        <v>3321</v>
      </c>
      <c r="K15" s="579" t="s">
        <v>2952</v>
      </c>
      <c r="L15" s="579" t="s">
        <v>2101</v>
      </c>
      <c r="M15" s="579" t="s">
        <v>3321</v>
      </c>
      <c r="N15" s="579" t="s">
        <v>2952</v>
      </c>
      <c r="O15" s="579" t="s">
        <v>2101</v>
      </c>
      <c r="P15" s="579" t="s">
        <v>3321</v>
      </c>
      <c r="Q15" s="579" t="s">
        <v>2952</v>
      </c>
      <c r="R15" s="2691" t="s">
        <v>2286</v>
      </c>
    </row>
    <row r="16" spans="1:18">
      <c r="A16" s="231"/>
      <c r="B16" s="579" t="s">
        <v>3377</v>
      </c>
      <c r="C16" s="579" t="s">
        <v>3378</v>
      </c>
      <c r="D16" s="579" t="s">
        <v>3379</v>
      </c>
      <c r="E16" s="579" t="s">
        <v>3153</v>
      </c>
      <c r="F16" s="579" t="s">
        <v>189</v>
      </c>
      <c r="G16" s="579" t="s">
        <v>190</v>
      </c>
      <c r="H16" s="592" t="s">
        <v>3154</v>
      </c>
      <c r="I16" s="231" t="s">
        <v>192</v>
      </c>
      <c r="J16" s="579" t="s">
        <v>193</v>
      </c>
      <c r="K16" s="579" t="s">
        <v>3155</v>
      </c>
      <c r="L16" s="579" t="s">
        <v>3680</v>
      </c>
      <c r="M16" s="579" t="s">
        <v>3681</v>
      </c>
      <c r="N16" s="579" t="s">
        <v>249</v>
      </c>
      <c r="O16" s="579" t="s">
        <v>250</v>
      </c>
      <c r="P16" s="579" t="s">
        <v>251</v>
      </c>
      <c r="Q16" s="579" t="s">
        <v>253</v>
      </c>
      <c r="R16" s="2691"/>
    </row>
    <row r="17" spans="1:18">
      <c r="A17" s="238"/>
      <c r="B17" s="214"/>
      <c r="C17" s="214"/>
      <c r="D17" s="214"/>
      <c r="E17" s="214"/>
      <c r="F17" s="214"/>
      <c r="G17" s="214"/>
      <c r="H17" s="409"/>
      <c r="I17" s="213"/>
      <c r="J17" s="214"/>
      <c r="K17" s="214"/>
      <c r="L17" s="214"/>
      <c r="M17" s="214"/>
      <c r="N17" s="214"/>
      <c r="O17" s="214"/>
      <c r="P17" s="214"/>
      <c r="Q17" s="214"/>
      <c r="R17" s="594"/>
    </row>
    <row r="18" spans="1:18" ht="15.75">
      <c r="A18" s="231">
        <v>1</v>
      </c>
      <c r="B18" s="210" t="s">
        <v>232</v>
      </c>
      <c r="C18" s="1044">
        <f>'300'!D22*0.5659</f>
        <v>1489786.6422999999</v>
      </c>
      <c r="D18" s="1044">
        <f>'300'!F22*0.5659</f>
        <v>209175.88059999997</v>
      </c>
      <c r="E18" s="1044">
        <f>'300'!H22*0.5659</f>
        <v>2230.2118999999998</v>
      </c>
      <c r="F18" s="1044">
        <f>'300'!D23*0.36024</f>
        <v>80380.711439999999</v>
      </c>
      <c r="G18" s="1044">
        <f>'300'!F23*0.36024</f>
        <v>59692.48848</v>
      </c>
      <c r="H18" s="1044">
        <f>'300'!H23*0.36024</f>
        <v>127.8852</v>
      </c>
      <c r="I18" s="1915"/>
      <c r="J18" s="1914"/>
      <c r="K18" s="1861"/>
      <c r="L18" s="1488">
        <f>'300'!D25*0.2464</f>
        <v>5600.1792000000005</v>
      </c>
      <c r="M18" s="1917" t="s">
        <v>2750</v>
      </c>
      <c r="N18" s="1044">
        <f>'300'!H25*0.2464</f>
        <v>10.8416</v>
      </c>
      <c r="O18" s="1488">
        <f>'300'!D26*0.333</f>
        <v>92184.722999999998</v>
      </c>
      <c r="P18" s="1011" t="s">
        <v>2750</v>
      </c>
      <c r="Q18" s="2418">
        <f>+'300'!$H$26*0.333</f>
        <v>1.3320000000000001</v>
      </c>
      <c r="R18" s="2691">
        <v>1</v>
      </c>
    </row>
    <row r="19" spans="1:18" ht="15.75">
      <c r="A19" s="356">
        <v>2</v>
      </c>
      <c r="B19" s="210" t="s">
        <v>233</v>
      </c>
      <c r="C19" s="1044">
        <f>'300'!D22*0.1817</f>
        <v>478342.8749</v>
      </c>
      <c r="D19" s="1044">
        <f>'300'!F22*0.1817</f>
        <v>67162.497799999997</v>
      </c>
      <c r="E19" s="1044">
        <f>'300'!H22*0.1817</f>
        <v>716.0797</v>
      </c>
      <c r="F19" s="1044">
        <f>'300'!D23*0.43056</f>
        <v>96071.283360000001</v>
      </c>
      <c r="G19" s="1044">
        <f>'300'!F23*0.43056</f>
        <v>71344.653120000003</v>
      </c>
      <c r="H19" s="1044">
        <f>'300'!H23*0.43056</f>
        <v>152.84880000000001</v>
      </c>
      <c r="I19" s="1918"/>
      <c r="J19" s="1914"/>
      <c r="K19" s="1861"/>
      <c r="L19" s="1488">
        <f>'300'!D25*0.67616</f>
        <v>15367.76448</v>
      </c>
      <c r="M19" s="1917" t="s">
        <v>2750</v>
      </c>
      <c r="N19" s="1044">
        <f>'300'!H25*0.676116</f>
        <v>29.749104000000003</v>
      </c>
      <c r="O19" s="1488">
        <f>'300'!D26*0.64573-0.5</f>
        <v>178757.58163</v>
      </c>
      <c r="P19" s="1011" t="s">
        <v>2750</v>
      </c>
      <c r="Q19" s="2418">
        <f>+'300'!$H$26*0.64573-1</f>
        <v>1.5829200000000001</v>
      </c>
      <c r="R19" s="2691">
        <v>2</v>
      </c>
    </row>
    <row r="20" spans="1:18">
      <c r="A20" s="356">
        <v>3</v>
      </c>
      <c r="B20" s="210" t="s">
        <v>234</v>
      </c>
      <c r="C20" s="1044">
        <f>'300'!D22*0.0466</f>
        <v>122679.02020000001</v>
      </c>
      <c r="D20" s="1044">
        <f>'300'!F22*0.0466</f>
        <v>17224.9444</v>
      </c>
      <c r="E20" s="1044">
        <f>'300'!H22*0.0466</f>
        <v>183.6506</v>
      </c>
      <c r="F20" s="1044">
        <f>'300'!D23*0.007163</f>
        <v>1598.2873529999999</v>
      </c>
      <c r="G20" s="1044">
        <f>'300'!F23*0.007163</f>
        <v>1186.9234260000001</v>
      </c>
      <c r="H20" s="1044">
        <f>'300'!H23*0.007163</f>
        <v>2.5428649999999999</v>
      </c>
      <c r="I20" s="1918"/>
      <c r="J20" s="1914"/>
      <c r="K20" s="1861"/>
      <c r="L20" s="1044"/>
      <c r="M20" s="1917" t="s">
        <v>2750</v>
      </c>
      <c r="N20" s="1044"/>
      <c r="O20" s="1488"/>
      <c r="P20" s="1011" t="s">
        <v>2750</v>
      </c>
      <c r="Q20" s="1044"/>
      <c r="R20" s="2691">
        <v>3</v>
      </c>
    </row>
    <row r="21" spans="1:18" ht="15.75">
      <c r="A21" s="356">
        <v>4</v>
      </c>
      <c r="B21" s="210" t="s">
        <v>235</v>
      </c>
      <c r="C21" s="1044">
        <f>'300'!D22*0.1745</f>
        <v>459388.17649999994</v>
      </c>
      <c r="D21" s="1044">
        <f>'300'!F22*0.1745</f>
        <v>64501.132999999994</v>
      </c>
      <c r="E21" s="1044">
        <f>'300'!H22*0.1745</f>
        <v>687.70449999999994</v>
      </c>
      <c r="F21" s="1044">
        <f>'300'!D23*0.20203+1</f>
        <v>45080.155930000001</v>
      </c>
      <c r="G21" s="1044">
        <f>'300'!F23*0.20203</f>
        <v>33476.77506</v>
      </c>
      <c r="H21" s="1044">
        <f>'300'!H23*0.20203</f>
        <v>71.720649999999992</v>
      </c>
      <c r="I21" s="1918"/>
      <c r="J21" s="1914"/>
      <c r="K21" s="1861"/>
      <c r="L21" s="1488">
        <f>'300'!D25*0.07745</f>
        <v>1760.2836000000002</v>
      </c>
      <c r="M21" s="1917" t="s">
        <v>2750</v>
      </c>
      <c r="N21" s="1044">
        <f>'300'!H25*0.07745</f>
        <v>3.4078000000000004</v>
      </c>
      <c r="O21" s="1488">
        <f>'300'!D26*0.02126+3</f>
        <v>5888.42706</v>
      </c>
      <c r="P21" s="1011" t="s">
        <v>2750</v>
      </c>
      <c r="Q21" s="2418">
        <f>+'300'!$H$26*0.021126+1</f>
        <v>1.0845039999999999</v>
      </c>
      <c r="R21" s="2691">
        <v>4</v>
      </c>
    </row>
    <row r="22" spans="1:18" ht="15.75">
      <c r="A22" s="356">
        <v>5</v>
      </c>
      <c r="B22" s="210" t="s">
        <v>771</v>
      </c>
      <c r="C22" s="1044">
        <f>'300'!D22*0.0313</f>
        <v>82400.286099999998</v>
      </c>
      <c r="D22" s="1044">
        <f>'300'!F22*0.0313</f>
        <v>11569.5442</v>
      </c>
      <c r="E22" s="1044">
        <f>'300'!H22*0.0313</f>
        <v>123.3533</v>
      </c>
      <c r="F22" s="1861" t="s">
        <v>2835</v>
      </c>
      <c r="G22" s="1861"/>
      <c r="H22" s="1861"/>
      <c r="I22" s="1918"/>
      <c r="J22" s="1914"/>
      <c r="K22" s="1861"/>
      <c r="L22" s="1044"/>
      <c r="M22" s="1917" t="s">
        <v>2750</v>
      </c>
      <c r="N22" s="1861"/>
      <c r="O22" s="1916"/>
      <c r="P22" s="1011" t="s">
        <v>2750</v>
      </c>
      <c r="Q22" s="2418"/>
      <c r="R22" s="2691">
        <v>5</v>
      </c>
    </row>
    <row r="23" spans="1:18" ht="15.75">
      <c r="A23" s="356">
        <v>6</v>
      </c>
      <c r="B23" s="210"/>
      <c r="C23" s="1044"/>
      <c r="D23" s="1044"/>
      <c r="E23" s="1044"/>
      <c r="F23" s="1044"/>
      <c r="G23" s="1044"/>
      <c r="H23" s="1044"/>
      <c r="I23" s="1395"/>
      <c r="J23" s="1041"/>
      <c r="K23" s="1044"/>
      <c r="L23" s="1044"/>
      <c r="M23" s="1917"/>
      <c r="N23" s="1044"/>
      <c r="O23" s="1044"/>
      <c r="P23" s="1011"/>
      <c r="Q23" s="2418"/>
      <c r="R23" s="2691">
        <v>6</v>
      </c>
    </row>
    <row r="24" spans="1:18">
      <c r="A24" s="356">
        <v>7</v>
      </c>
      <c r="B24" s="210"/>
      <c r="C24" s="1044"/>
      <c r="D24" s="1044"/>
      <c r="E24" s="1044"/>
      <c r="F24" s="1044"/>
      <c r="G24" s="1044"/>
      <c r="H24" s="1120"/>
      <c r="I24" s="1395"/>
      <c r="J24" s="1041"/>
      <c r="K24" s="1044"/>
      <c r="L24" s="1044"/>
      <c r="M24" s="1044"/>
      <c r="N24" s="1044"/>
      <c r="O24" s="1044"/>
      <c r="P24" s="500"/>
      <c r="Q24" s="1044"/>
      <c r="R24" s="2691">
        <v>7</v>
      </c>
    </row>
    <row r="25" spans="1:18" ht="15.75">
      <c r="A25" s="356">
        <v>8</v>
      </c>
      <c r="B25" s="210" t="s">
        <v>2835</v>
      </c>
      <c r="C25" s="2495"/>
      <c r="D25" s="1044"/>
      <c r="E25" s="1044"/>
      <c r="F25" s="1044"/>
      <c r="G25" s="1044"/>
      <c r="H25" s="1120"/>
      <c r="I25" s="1395"/>
      <c r="J25" s="1041"/>
      <c r="K25" s="1044"/>
      <c r="L25" s="1044"/>
      <c r="M25" s="1044"/>
      <c r="N25" s="1044"/>
      <c r="O25" s="1044"/>
      <c r="P25" s="1044"/>
      <c r="Q25" s="1044"/>
      <c r="R25" s="2691">
        <v>8</v>
      </c>
    </row>
    <row r="26" spans="1:18">
      <c r="A26" s="356">
        <v>9</v>
      </c>
      <c r="B26" s="1116"/>
      <c r="C26" s="1044"/>
      <c r="D26" s="1044"/>
      <c r="E26" s="1044"/>
      <c r="F26" s="1044"/>
      <c r="G26" s="1044"/>
      <c r="H26" s="1120"/>
      <c r="I26" s="1395"/>
      <c r="J26" s="1041"/>
      <c r="K26" s="1044"/>
      <c r="L26" s="1044"/>
      <c r="M26" s="1044"/>
      <c r="N26" s="1044"/>
      <c r="O26" s="1044"/>
      <c r="P26" s="500"/>
      <c r="Q26" s="500"/>
      <c r="R26" s="2691">
        <v>9</v>
      </c>
    </row>
    <row r="27" spans="1:18">
      <c r="A27" s="356">
        <v>10</v>
      </c>
      <c r="B27" s="1116"/>
      <c r="C27" s="500"/>
      <c r="D27" s="500"/>
      <c r="E27" s="500"/>
      <c r="F27" s="500"/>
      <c r="G27" s="500"/>
      <c r="H27" s="366"/>
      <c r="I27" s="122"/>
      <c r="J27" s="439"/>
      <c r="K27" s="500"/>
      <c r="L27" s="500"/>
      <c r="M27" s="500"/>
      <c r="N27" s="500"/>
      <c r="O27" s="500"/>
      <c r="P27" s="500"/>
      <c r="Q27" s="500"/>
      <c r="R27" s="2691">
        <v>10</v>
      </c>
    </row>
    <row r="28" spans="1:18">
      <c r="A28" s="356">
        <v>11</v>
      </c>
      <c r="B28" s="210"/>
      <c r="C28" s="500"/>
      <c r="D28" s="500"/>
      <c r="E28" s="500"/>
      <c r="F28" s="500"/>
      <c r="G28" s="500"/>
      <c r="H28" s="366"/>
      <c r="I28" s="122"/>
      <c r="J28" s="439"/>
      <c r="K28" s="500"/>
      <c r="L28" s="500"/>
      <c r="M28" s="500"/>
      <c r="N28" s="500"/>
      <c r="O28" s="500"/>
      <c r="P28" s="500"/>
      <c r="Q28" s="500"/>
      <c r="R28" s="2691">
        <v>11</v>
      </c>
    </row>
    <row r="29" spans="1:18">
      <c r="A29" s="356">
        <v>12</v>
      </c>
      <c r="B29" s="210"/>
      <c r="C29" s="500"/>
      <c r="D29" s="500"/>
      <c r="E29" s="500"/>
      <c r="F29" s="500"/>
      <c r="G29" s="500"/>
      <c r="H29" s="366"/>
      <c r="I29" s="122"/>
      <c r="J29" s="439"/>
      <c r="K29" s="500"/>
      <c r="L29" s="500"/>
      <c r="M29" s="500"/>
      <c r="N29" s="500"/>
      <c r="O29" s="500"/>
      <c r="P29" s="500"/>
      <c r="Q29" s="500"/>
      <c r="R29" s="2691">
        <v>12</v>
      </c>
    </row>
    <row r="30" spans="1:18">
      <c r="A30" s="356">
        <v>13</v>
      </c>
      <c r="B30" s="1705"/>
      <c r="C30" s="1706"/>
      <c r="D30" s="500"/>
      <c r="E30" s="500"/>
      <c r="F30" s="500"/>
      <c r="G30" s="500"/>
      <c r="H30" s="1707"/>
      <c r="I30" s="122"/>
      <c r="J30" s="439"/>
      <c r="K30" s="500"/>
      <c r="L30" s="500"/>
      <c r="M30" s="500"/>
      <c r="N30" s="500"/>
      <c r="O30" s="500"/>
      <c r="P30" s="500"/>
      <c r="Q30" s="500"/>
      <c r="R30" s="2691">
        <v>13</v>
      </c>
    </row>
    <row r="31" spans="1:18">
      <c r="A31" s="356">
        <v>14</v>
      </c>
      <c r="B31" s="1705"/>
      <c r="C31" s="1706"/>
      <c r="D31" s="500"/>
      <c r="E31" s="500"/>
      <c r="F31" s="500"/>
      <c r="G31" s="500"/>
      <c r="H31" s="1707"/>
      <c r="I31" s="122"/>
      <c r="J31" s="439"/>
      <c r="K31" s="500"/>
      <c r="L31" s="500"/>
      <c r="M31" s="500"/>
      <c r="N31" s="500"/>
      <c r="O31" s="500"/>
      <c r="P31" s="500"/>
      <c r="Q31" s="500"/>
      <c r="R31" s="2691">
        <v>14</v>
      </c>
    </row>
    <row r="32" spans="1:18">
      <c r="A32" s="356">
        <v>15</v>
      </c>
      <c r="B32" s="1705"/>
      <c r="C32" s="1706"/>
      <c r="D32" s="500"/>
      <c r="E32" s="500"/>
      <c r="F32" s="500"/>
      <c r="G32" s="500"/>
      <c r="H32" s="1707"/>
      <c r="I32" s="122"/>
      <c r="J32" s="439"/>
      <c r="K32" s="500"/>
      <c r="L32" s="500"/>
      <c r="M32" s="500"/>
      <c r="N32" s="500"/>
      <c r="O32" s="500"/>
      <c r="P32" s="500"/>
      <c r="Q32" s="500"/>
      <c r="R32" s="2691">
        <v>15</v>
      </c>
    </row>
    <row r="33" spans="1:18">
      <c r="A33" s="356">
        <v>16</v>
      </c>
      <c r="B33" s="1705"/>
      <c r="C33" s="1706"/>
      <c r="D33" s="500"/>
      <c r="E33" s="500"/>
      <c r="F33" s="500"/>
      <c r="G33" s="500"/>
      <c r="H33" s="1707"/>
      <c r="I33" s="122"/>
      <c r="J33" s="439"/>
      <c r="K33" s="500"/>
      <c r="L33" s="500"/>
      <c r="M33" s="500"/>
      <c r="N33" s="500"/>
      <c r="O33" s="500"/>
      <c r="P33" s="500"/>
      <c r="Q33" s="500"/>
      <c r="R33" s="2691">
        <v>16</v>
      </c>
    </row>
    <row r="34" spans="1:18">
      <c r="A34" s="356">
        <v>17</v>
      </c>
      <c r="B34" s="1705"/>
      <c r="C34" s="1706"/>
      <c r="D34" s="500"/>
      <c r="E34" s="500"/>
      <c r="F34" s="500"/>
      <c r="G34" s="500"/>
      <c r="H34" s="1707"/>
      <c r="I34" s="122"/>
      <c r="J34" s="439"/>
      <c r="K34" s="500"/>
      <c r="L34" s="500"/>
      <c r="M34" s="500"/>
      <c r="N34" s="500"/>
      <c r="O34" s="500"/>
      <c r="P34" s="500"/>
      <c r="Q34" s="500"/>
      <c r="R34" s="2691">
        <v>17</v>
      </c>
    </row>
    <row r="35" spans="1:18">
      <c r="A35" s="356">
        <v>18</v>
      </c>
      <c r="B35" s="1705"/>
      <c r="C35" s="1706"/>
      <c r="D35" s="500"/>
      <c r="E35" s="500"/>
      <c r="F35" s="500"/>
      <c r="G35" s="500"/>
      <c r="H35" s="1707"/>
      <c r="I35" s="122"/>
      <c r="J35" s="439"/>
      <c r="K35" s="500"/>
      <c r="L35" s="500"/>
      <c r="M35" s="500"/>
      <c r="N35" s="500"/>
      <c r="O35" s="500"/>
      <c r="P35" s="500"/>
      <c r="Q35" s="500"/>
      <c r="R35" s="2691">
        <v>18</v>
      </c>
    </row>
    <row r="36" spans="1:18">
      <c r="A36" s="356">
        <v>19</v>
      </c>
      <c r="B36" s="210"/>
      <c r="C36" s="500"/>
      <c r="D36" s="500"/>
      <c r="E36" s="500"/>
      <c r="F36" s="500"/>
      <c r="G36" s="500"/>
      <c r="H36" s="366"/>
      <c r="I36" s="122"/>
      <c r="J36" s="439"/>
      <c r="K36" s="500"/>
      <c r="L36" s="500"/>
      <c r="M36" s="500"/>
      <c r="N36" s="500"/>
      <c r="O36" s="500"/>
      <c r="P36" s="500"/>
      <c r="Q36" s="500"/>
      <c r="R36" s="2691">
        <v>19</v>
      </c>
    </row>
    <row r="37" spans="1:18">
      <c r="A37" s="356">
        <v>20</v>
      </c>
      <c r="B37" s="1703"/>
      <c r="C37" s="500"/>
      <c r="D37" s="500"/>
      <c r="E37" s="500"/>
      <c r="F37" s="500"/>
      <c r="G37" s="500"/>
      <c r="H37" s="366"/>
      <c r="I37" s="122"/>
      <c r="J37" s="439"/>
      <c r="K37" s="500"/>
      <c r="L37" s="500"/>
      <c r="M37" s="500"/>
      <c r="N37" s="500"/>
      <c r="O37" s="500"/>
      <c r="P37" s="500"/>
      <c r="Q37" s="500"/>
      <c r="R37" s="2691">
        <v>20</v>
      </c>
    </row>
    <row r="38" spans="1:18">
      <c r="A38" s="356">
        <v>21</v>
      </c>
      <c r="B38" s="1703"/>
      <c r="C38" s="500"/>
      <c r="D38" s="500"/>
      <c r="E38" s="500"/>
      <c r="F38" s="500"/>
      <c r="G38" s="500"/>
      <c r="H38" s="366"/>
      <c r="I38" s="122"/>
      <c r="J38" s="439"/>
      <c r="K38" s="500"/>
      <c r="L38" s="500"/>
      <c r="M38" s="500"/>
      <c r="N38" s="500"/>
      <c r="O38" s="500"/>
      <c r="P38" s="500"/>
      <c r="Q38" s="500"/>
      <c r="R38" s="2691">
        <v>21</v>
      </c>
    </row>
    <row r="39" spans="1:18">
      <c r="A39" s="356">
        <v>22</v>
      </c>
      <c r="B39" s="1703"/>
      <c r="C39" s="500"/>
      <c r="D39" s="500"/>
      <c r="E39" s="500"/>
      <c r="F39" s="500"/>
      <c r="G39" s="500"/>
      <c r="H39" s="366"/>
      <c r="I39" s="122"/>
      <c r="J39" s="439"/>
      <c r="K39" s="500"/>
      <c r="L39" s="500"/>
      <c r="M39" s="500"/>
      <c r="N39" s="500"/>
      <c r="O39" s="500"/>
      <c r="P39" s="500"/>
      <c r="Q39" s="500"/>
      <c r="R39" s="2691">
        <v>22</v>
      </c>
    </row>
    <row r="40" spans="1:18">
      <c r="A40" s="356">
        <v>23</v>
      </c>
      <c r="B40" s="1703"/>
      <c r="C40" s="500"/>
      <c r="D40" s="500"/>
      <c r="E40" s="500"/>
      <c r="F40" s="500"/>
      <c r="G40" s="500"/>
      <c r="H40" s="366"/>
      <c r="I40" s="122"/>
      <c r="J40" s="439"/>
      <c r="K40" s="500"/>
      <c r="L40" s="500"/>
      <c r="M40" s="500"/>
      <c r="N40" s="500"/>
      <c r="O40" s="500"/>
      <c r="P40" s="500"/>
      <c r="Q40" s="500"/>
      <c r="R40" s="2691">
        <v>23</v>
      </c>
    </row>
    <row r="41" spans="1:18">
      <c r="A41" s="356">
        <v>24</v>
      </c>
      <c r="B41" s="1703"/>
      <c r="C41" s="500"/>
      <c r="D41" s="500"/>
      <c r="E41" s="500"/>
      <c r="F41" s="500"/>
      <c r="G41" s="500"/>
      <c r="H41" s="366"/>
      <c r="I41" s="122"/>
      <c r="J41" s="439"/>
      <c r="K41" s="500"/>
      <c r="L41" s="500"/>
      <c r="M41" s="500"/>
      <c r="N41" s="500"/>
      <c r="O41" s="500"/>
      <c r="P41" s="500"/>
      <c r="Q41" s="500"/>
      <c r="R41" s="2691">
        <v>24</v>
      </c>
    </row>
    <row r="42" spans="1:18">
      <c r="A42" s="231">
        <v>25</v>
      </c>
      <c r="B42" s="1703"/>
      <c r="C42" s="500"/>
      <c r="D42" s="500"/>
      <c r="E42" s="500"/>
      <c r="F42" s="500"/>
      <c r="G42" s="500"/>
      <c r="H42" s="366"/>
      <c r="I42" s="122"/>
      <c r="J42" s="439"/>
      <c r="K42" s="500"/>
      <c r="L42" s="500"/>
      <c r="M42" s="500"/>
      <c r="N42" s="500"/>
      <c r="O42" s="500"/>
      <c r="P42" s="500"/>
      <c r="Q42" s="500"/>
      <c r="R42" s="2691">
        <v>25</v>
      </c>
    </row>
    <row r="43" spans="1:18">
      <c r="A43" s="231">
        <v>26</v>
      </c>
      <c r="B43" s="210"/>
      <c r="C43" s="500"/>
      <c r="D43" s="500"/>
      <c r="E43" s="500"/>
      <c r="F43" s="500"/>
      <c r="G43" s="500"/>
      <c r="H43" s="366"/>
      <c r="I43" s="122"/>
      <c r="J43" s="439"/>
      <c r="K43" s="500"/>
      <c r="L43" s="500"/>
      <c r="M43" s="500"/>
      <c r="N43" s="500"/>
      <c r="O43" s="500"/>
      <c r="P43" s="500"/>
      <c r="Q43" s="500"/>
      <c r="R43" s="2691">
        <v>26</v>
      </c>
    </row>
    <row r="44" spans="1:18">
      <c r="A44" s="356">
        <v>27</v>
      </c>
      <c r="B44" s="210"/>
      <c r="C44" s="500"/>
      <c r="D44" s="500"/>
      <c r="E44" s="500"/>
      <c r="F44" s="500"/>
      <c r="G44" s="500"/>
      <c r="H44" s="366"/>
      <c r="I44" s="122"/>
      <c r="J44" s="439"/>
      <c r="K44" s="500"/>
      <c r="L44" s="500"/>
      <c r="M44" s="500"/>
      <c r="N44" s="500"/>
      <c r="O44" s="500"/>
      <c r="P44" s="500"/>
      <c r="Q44" s="500"/>
      <c r="R44" s="2691">
        <v>27</v>
      </c>
    </row>
    <row r="45" spans="1:18">
      <c r="A45" s="356">
        <v>28</v>
      </c>
      <c r="B45" s="210"/>
      <c r="C45" s="500"/>
      <c r="D45" s="500"/>
      <c r="E45" s="500"/>
      <c r="F45" s="500"/>
      <c r="G45" s="500"/>
      <c r="H45" s="366"/>
      <c r="I45" s="122"/>
      <c r="J45" s="439"/>
      <c r="K45" s="500"/>
      <c r="L45" s="500"/>
      <c r="M45" s="500"/>
      <c r="N45" s="500"/>
      <c r="O45" s="500"/>
      <c r="P45" s="500"/>
      <c r="Q45" s="500"/>
      <c r="R45" s="2691">
        <v>28</v>
      </c>
    </row>
    <row r="46" spans="1:18">
      <c r="A46" s="356">
        <v>29</v>
      </c>
      <c r="B46" s="1703"/>
      <c r="C46" s="500"/>
      <c r="D46" s="500"/>
      <c r="E46" s="500"/>
      <c r="F46" s="500"/>
      <c r="G46" s="500"/>
      <c r="H46" s="366"/>
      <c r="I46" s="122"/>
      <c r="J46" s="439"/>
      <c r="K46" s="500"/>
      <c r="L46" s="500"/>
      <c r="M46" s="500"/>
      <c r="N46" s="500"/>
      <c r="O46" s="500"/>
      <c r="P46" s="500"/>
      <c r="Q46" s="500"/>
      <c r="R46" s="2691">
        <v>29</v>
      </c>
    </row>
    <row r="47" spans="1:18">
      <c r="A47" s="356">
        <v>30</v>
      </c>
      <c r="B47" s="210"/>
      <c r="C47" s="500"/>
      <c r="D47" s="500"/>
      <c r="E47" s="500"/>
      <c r="F47" s="500"/>
      <c r="G47" s="500"/>
      <c r="H47" s="366"/>
      <c r="I47" s="122"/>
      <c r="J47" s="439"/>
      <c r="K47" s="500"/>
      <c r="L47" s="500"/>
      <c r="M47" s="500"/>
      <c r="N47" s="500"/>
      <c r="O47" s="500"/>
      <c r="P47" s="500"/>
      <c r="Q47" s="500"/>
      <c r="R47" s="2691">
        <v>30</v>
      </c>
    </row>
    <row r="48" spans="1:18">
      <c r="A48" s="356">
        <v>31</v>
      </c>
      <c r="B48" s="210"/>
      <c r="C48" s="500"/>
      <c r="D48" s="500"/>
      <c r="E48" s="500"/>
      <c r="F48" s="500"/>
      <c r="G48" s="500"/>
      <c r="H48" s="366"/>
      <c r="I48" s="122"/>
      <c r="J48" s="439"/>
      <c r="K48" s="500"/>
      <c r="L48" s="500"/>
      <c r="M48" s="500"/>
      <c r="N48" s="500"/>
      <c r="O48" s="500"/>
      <c r="P48" s="500"/>
      <c r="Q48" s="500"/>
      <c r="R48" s="2691">
        <v>31</v>
      </c>
    </row>
    <row r="49" spans="1:18">
      <c r="A49" s="356">
        <v>32</v>
      </c>
      <c r="B49" s="210"/>
      <c r="C49" s="500"/>
      <c r="D49" s="500"/>
      <c r="E49" s="500"/>
      <c r="F49" s="500"/>
      <c r="G49" s="500"/>
      <c r="H49" s="366"/>
      <c r="I49" s="122"/>
      <c r="J49" s="439"/>
      <c r="K49" s="500"/>
      <c r="L49" s="500"/>
      <c r="M49" s="500"/>
      <c r="N49" s="500"/>
      <c r="O49" s="500"/>
      <c r="P49" s="500"/>
      <c r="Q49" s="500"/>
      <c r="R49" s="2691">
        <v>32</v>
      </c>
    </row>
    <row r="50" spans="1:18">
      <c r="A50" s="356">
        <v>33</v>
      </c>
      <c r="B50" s="210"/>
      <c r="C50" s="500"/>
      <c r="D50" s="500"/>
      <c r="E50" s="500"/>
      <c r="F50" s="500"/>
      <c r="G50" s="500"/>
      <c r="H50" s="366"/>
      <c r="I50" s="122"/>
      <c r="J50" s="439"/>
      <c r="K50" s="500"/>
      <c r="L50" s="500"/>
      <c r="M50" s="500"/>
      <c r="N50" s="500"/>
      <c r="O50" s="500"/>
      <c r="P50" s="500"/>
      <c r="Q50" s="500"/>
      <c r="R50" s="2691">
        <v>33</v>
      </c>
    </row>
    <row r="51" spans="1:18">
      <c r="A51" s="356">
        <v>34</v>
      </c>
      <c r="B51" s="210"/>
      <c r="C51" s="500"/>
      <c r="D51" s="500"/>
      <c r="E51" s="500"/>
      <c r="F51" s="500"/>
      <c r="G51" s="500"/>
      <c r="H51" s="366"/>
      <c r="I51" s="122"/>
      <c r="J51" s="439"/>
      <c r="K51" s="500"/>
      <c r="L51" s="500"/>
      <c r="M51" s="500"/>
      <c r="N51" s="500"/>
      <c r="O51" s="500"/>
      <c r="P51" s="500"/>
      <c r="Q51" s="500"/>
      <c r="R51" s="2691">
        <v>34</v>
      </c>
    </row>
    <row r="52" spans="1:18">
      <c r="A52" s="356">
        <v>35</v>
      </c>
      <c r="B52" s="210"/>
      <c r="C52" s="500"/>
      <c r="D52" s="500"/>
      <c r="E52" s="500"/>
      <c r="F52" s="500"/>
      <c r="G52" s="500"/>
      <c r="H52" s="366"/>
      <c r="I52" s="122"/>
      <c r="J52" s="439"/>
      <c r="K52" s="500"/>
      <c r="L52" s="500"/>
      <c r="M52" s="500"/>
      <c r="N52" s="500"/>
      <c r="O52" s="500"/>
      <c r="P52" s="500"/>
      <c r="Q52" s="500"/>
      <c r="R52" s="2691">
        <v>35</v>
      </c>
    </row>
    <row r="53" spans="1:18">
      <c r="A53" s="356">
        <v>36</v>
      </c>
      <c r="B53" s="210"/>
      <c r="C53" s="500"/>
      <c r="D53" s="500"/>
      <c r="E53" s="500"/>
      <c r="F53" s="500"/>
      <c r="G53" s="500"/>
      <c r="H53" s="366"/>
      <c r="I53" s="122"/>
      <c r="J53" s="439"/>
      <c r="K53" s="500"/>
      <c r="L53" s="500"/>
      <c r="M53" s="500"/>
      <c r="N53" s="500"/>
      <c r="O53" s="500"/>
      <c r="P53" s="500"/>
      <c r="Q53" s="500"/>
      <c r="R53" s="2691">
        <v>36</v>
      </c>
    </row>
    <row r="54" spans="1:18">
      <c r="A54" s="356">
        <v>37</v>
      </c>
      <c r="B54" s="210"/>
      <c r="C54" s="500"/>
      <c r="D54" s="500"/>
      <c r="E54" s="500"/>
      <c r="F54" s="500"/>
      <c r="G54" s="500"/>
      <c r="H54" s="366"/>
      <c r="I54" s="122"/>
      <c r="J54" s="439"/>
      <c r="K54" s="500"/>
      <c r="L54" s="500"/>
      <c r="M54" s="500"/>
      <c r="N54" s="500"/>
      <c r="O54" s="500"/>
      <c r="P54" s="500"/>
      <c r="Q54" s="500"/>
      <c r="R54" s="2691">
        <v>37</v>
      </c>
    </row>
    <row r="55" spans="1:18">
      <c r="A55" s="356">
        <v>38</v>
      </c>
      <c r="B55" s="210"/>
      <c r="C55" s="500"/>
      <c r="D55" s="500"/>
      <c r="E55" s="500"/>
      <c r="F55" s="500"/>
      <c r="G55" s="500"/>
      <c r="H55" s="366"/>
      <c r="I55" s="122"/>
      <c r="J55" s="439"/>
      <c r="K55" s="500"/>
      <c r="L55" s="500"/>
      <c r="M55" s="500"/>
      <c r="N55" s="500"/>
      <c r="O55" s="500"/>
      <c r="P55" s="500"/>
      <c r="Q55" s="500"/>
      <c r="R55" s="2691">
        <v>38</v>
      </c>
    </row>
    <row r="56" spans="1:18">
      <c r="A56" s="356">
        <v>39</v>
      </c>
      <c r="B56" s="210"/>
      <c r="C56" s="500"/>
      <c r="D56" s="500"/>
      <c r="E56" s="500"/>
      <c r="F56" s="500"/>
      <c r="G56" s="500"/>
      <c r="H56" s="366"/>
      <c r="I56" s="122"/>
      <c r="J56" s="439"/>
      <c r="K56" s="500"/>
      <c r="L56" s="500"/>
      <c r="M56" s="500"/>
      <c r="N56" s="500"/>
      <c r="O56" s="500"/>
      <c r="P56" s="500"/>
      <c r="Q56" s="500"/>
      <c r="R56" s="2691">
        <v>39</v>
      </c>
    </row>
    <row r="57" spans="1:18">
      <c r="A57" s="356">
        <v>40</v>
      </c>
      <c r="B57" s="210"/>
      <c r="C57" s="500"/>
      <c r="D57" s="500"/>
      <c r="E57" s="500"/>
      <c r="F57" s="500"/>
      <c r="G57" s="500"/>
      <c r="H57" s="366"/>
      <c r="I57" s="122"/>
      <c r="J57" s="439"/>
      <c r="K57" s="500"/>
      <c r="L57" s="500"/>
      <c r="M57" s="500"/>
      <c r="N57" s="500"/>
      <c r="O57" s="500"/>
      <c r="P57" s="500"/>
      <c r="Q57" s="500"/>
      <c r="R57" s="2691">
        <v>40</v>
      </c>
    </row>
    <row r="58" spans="1:18">
      <c r="A58" s="356">
        <v>41</v>
      </c>
      <c r="B58" s="210"/>
      <c r="C58" s="500"/>
      <c r="D58" s="500"/>
      <c r="E58" s="500"/>
      <c r="F58" s="500"/>
      <c r="G58" s="500"/>
      <c r="H58" s="366"/>
      <c r="I58" s="122"/>
      <c r="J58" s="439"/>
      <c r="K58" s="500"/>
      <c r="L58" s="500"/>
      <c r="M58" s="500"/>
      <c r="N58" s="500"/>
      <c r="O58" s="500"/>
      <c r="P58" s="500"/>
      <c r="Q58" s="500"/>
      <c r="R58" s="2691">
        <v>41</v>
      </c>
    </row>
    <row r="59" spans="1:18">
      <c r="A59" s="356">
        <v>42</v>
      </c>
      <c r="B59" s="210"/>
      <c r="C59" s="500"/>
      <c r="D59" s="500"/>
      <c r="E59" s="500"/>
      <c r="F59" s="500"/>
      <c r="G59" s="500"/>
      <c r="H59" s="366"/>
      <c r="I59" s="122"/>
      <c r="J59" s="439"/>
      <c r="K59" s="500"/>
      <c r="L59" s="500"/>
      <c r="M59" s="500"/>
      <c r="N59" s="500"/>
      <c r="O59" s="500"/>
      <c r="P59" s="500"/>
      <c r="Q59" s="500"/>
      <c r="R59" s="2691">
        <v>42</v>
      </c>
    </row>
    <row r="60" spans="1:18">
      <c r="A60" s="356">
        <v>43</v>
      </c>
      <c r="B60" s="210"/>
      <c r="C60" s="500"/>
      <c r="D60" s="500"/>
      <c r="E60" s="500"/>
      <c r="F60" s="500"/>
      <c r="G60" s="500"/>
      <c r="H60" s="366"/>
      <c r="I60" s="122"/>
      <c r="J60" s="439"/>
      <c r="K60" s="500"/>
      <c r="L60" s="500"/>
      <c r="M60" s="500"/>
      <c r="N60" s="500"/>
      <c r="O60" s="500"/>
      <c r="P60" s="500"/>
      <c r="Q60" s="500"/>
      <c r="R60" s="2691">
        <v>43</v>
      </c>
    </row>
    <row r="61" spans="1:18">
      <c r="A61" s="356">
        <v>44</v>
      </c>
      <c r="B61" s="210"/>
      <c r="C61" s="500"/>
      <c r="D61" s="500"/>
      <c r="E61" s="500"/>
      <c r="F61" s="500"/>
      <c r="G61" s="500"/>
      <c r="H61" s="366"/>
      <c r="I61" s="122"/>
      <c r="J61" s="439"/>
      <c r="K61" s="500"/>
      <c r="L61" s="500"/>
      <c r="M61" s="500"/>
      <c r="N61" s="500"/>
      <c r="O61" s="500"/>
      <c r="P61" s="500"/>
      <c r="Q61" s="500"/>
      <c r="R61" s="2691">
        <v>44</v>
      </c>
    </row>
    <row r="62" spans="1:18">
      <c r="A62" s="356">
        <v>45</v>
      </c>
      <c r="B62" s="210"/>
      <c r="C62" s="500"/>
      <c r="D62" s="500"/>
      <c r="E62" s="500"/>
      <c r="F62" s="500"/>
      <c r="G62" s="500"/>
      <c r="H62" s="366"/>
      <c r="I62" s="122"/>
      <c r="J62" s="439"/>
      <c r="K62" s="500"/>
      <c r="L62" s="500"/>
      <c r="M62" s="500"/>
      <c r="N62" s="500"/>
      <c r="O62" s="500"/>
      <c r="P62" s="500"/>
      <c r="Q62" s="500"/>
      <c r="R62" s="2691">
        <v>45</v>
      </c>
    </row>
    <row r="63" spans="1:18">
      <c r="A63" s="356">
        <v>46</v>
      </c>
      <c r="B63" s="210"/>
      <c r="C63" s="500"/>
      <c r="D63" s="500"/>
      <c r="E63" s="500"/>
      <c r="F63" s="500"/>
      <c r="G63" s="500"/>
      <c r="H63" s="366"/>
      <c r="I63" s="122"/>
      <c r="J63" s="439"/>
      <c r="K63" s="500"/>
      <c r="L63" s="500"/>
      <c r="M63" s="500"/>
      <c r="N63" s="500"/>
      <c r="O63" s="500"/>
      <c r="P63" s="500"/>
      <c r="Q63" s="500"/>
      <c r="R63" s="2691">
        <v>46</v>
      </c>
    </row>
    <row r="64" spans="1:18" ht="15.75" thickBot="1">
      <c r="A64" s="377">
        <v>47</v>
      </c>
      <c r="B64" s="839" t="s">
        <v>3156</v>
      </c>
      <c r="C64" s="564">
        <f>SUM(C18:C63)</f>
        <v>2632597</v>
      </c>
      <c r="D64" s="595">
        <f t="shared" ref="D64:Q64" si="0">SUM(D18:D63)</f>
        <v>369633.99999999994</v>
      </c>
      <c r="E64" s="595">
        <f t="shared" si="0"/>
        <v>3940.9999999999995</v>
      </c>
      <c r="F64" s="564">
        <f>SUM(F18:F63)</f>
        <v>223130.43808299999</v>
      </c>
      <c r="G64" s="595">
        <f t="shared" si="0"/>
        <v>165700.84008599998</v>
      </c>
      <c r="H64" s="596">
        <f t="shared" si="0"/>
        <v>354.99751500000002</v>
      </c>
      <c r="I64" s="352">
        <f t="shared" si="0"/>
        <v>0</v>
      </c>
      <c r="J64" s="597">
        <f t="shared" si="0"/>
        <v>0</v>
      </c>
      <c r="K64" s="595">
        <f t="shared" si="0"/>
        <v>0</v>
      </c>
      <c r="L64" s="564">
        <f>SUM(L18:L63)</f>
        <v>22728.227279999999</v>
      </c>
      <c r="M64" s="595">
        <f t="shared" si="0"/>
        <v>0</v>
      </c>
      <c r="N64" s="595">
        <f t="shared" si="0"/>
        <v>43.998504000000004</v>
      </c>
      <c r="O64" s="564">
        <f>SUM(O18:O63)</f>
        <v>276830.73169000004</v>
      </c>
      <c r="P64" s="595">
        <f t="shared" si="0"/>
        <v>0</v>
      </c>
      <c r="Q64" s="595">
        <f t="shared" si="0"/>
        <v>3.9994240000000003</v>
      </c>
      <c r="R64" s="598">
        <v>47</v>
      </c>
    </row>
    <row r="65" spans="1:18">
      <c r="A65" s="81" t="s">
        <v>110</v>
      </c>
      <c r="B65" s="185"/>
      <c r="C65" s="185"/>
      <c r="D65" s="1694"/>
      <c r="E65" s="185"/>
      <c r="F65" s="185"/>
      <c r="G65" s="1694"/>
      <c r="H65" s="185"/>
      <c r="I65" s="185"/>
      <c r="J65" s="60"/>
      <c r="K65" s="185"/>
      <c r="L65" s="185"/>
      <c r="M65" s="185"/>
      <c r="N65" s="185"/>
      <c r="O65" s="185"/>
      <c r="P65" s="185"/>
      <c r="Q65" s="185" t="s">
        <v>110</v>
      </c>
      <c r="R65" s="185"/>
    </row>
    <row r="66" spans="1:18">
      <c r="A66" s="13" t="s">
        <v>3157</v>
      </c>
      <c r="B66" s="13"/>
      <c r="C66" s="13"/>
      <c r="D66" s="13"/>
      <c r="E66" s="13"/>
      <c r="F66" s="13"/>
      <c r="G66" s="13"/>
      <c r="H66" s="13"/>
      <c r="I66" s="13" t="s">
        <v>3158</v>
      </c>
      <c r="J66" s="8"/>
      <c r="K66" s="13"/>
      <c r="L66" s="1704"/>
      <c r="M66" s="8"/>
      <c r="N66" s="13"/>
      <c r="O66" s="13"/>
      <c r="P66" s="13"/>
      <c r="Q66" s="13"/>
      <c r="R66" s="13"/>
    </row>
    <row r="67" spans="1:18" ht="15.75" thickBot="1">
      <c r="A67" t="str">
        <f>'Data sheet'!A53</f>
        <v>Annual Report of New York American Water Company, Inc.  (f/k/a Aqua New York of Sea Cliff)                                          Year Ended  December 31, 2013</v>
      </c>
      <c r="B67" s="185"/>
      <c r="C67" s="185"/>
      <c r="D67" s="185"/>
      <c r="E67" s="185"/>
      <c r="F67" s="185"/>
      <c r="G67" s="185"/>
      <c r="H67" s="24"/>
      <c r="I67" s="185"/>
      <c r="J67" s="185"/>
      <c r="K67" s="185"/>
      <c r="L67" s="185"/>
      <c r="M67" s="185"/>
      <c r="N67" s="185"/>
      <c r="O67" s="185"/>
      <c r="P67" s="185"/>
      <c r="Q67" s="185"/>
      <c r="R67" s="185"/>
    </row>
    <row r="68" spans="1:18">
      <c r="A68" s="404"/>
      <c r="B68" s="188"/>
      <c r="C68" s="188"/>
      <c r="D68" s="188"/>
      <c r="E68" s="188"/>
      <c r="F68" s="188"/>
      <c r="G68" s="188"/>
      <c r="H68" s="405"/>
      <c r="I68" s="185"/>
      <c r="J68" s="185"/>
      <c r="K68" s="185"/>
      <c r="L68" s="185"/>
      <c r="M68" s="185"/>
      <c r="N68" s="185"/>
      <c r="O68" s="185"/>
      <c r="P68" s="185"/>
      <c r="Q68" s="185"/>
      <c r="R68" s="185"/>
    </row>
    <row r="69" spans="1:18" ht="15.75">
      <c r="A69" s="190" t="s">
        <v>3279</v>
      </c>
      <c r="B69" s="6"/>
      <c r="C69" s="6"/>
      <c r="D69" s="6"/>
      <c r="E69" s="6"/>
      <c r="F69" s="6"/>
      <c r="G69" s="6"/>
      <c r="H69" s="203"/>
      <c r="I69" s="185"/>
      <c r="J69" s="185"/>
      <c r="K69" s="1928"/>
      <c r="L69" s="185"/>
      <c r="M69" s="185"/>
      <c r="N69" s="185"/>
      <c r="O69" s="185"/>
      <c r="P69" s="185"/>
      <c r="Q69" s="185"/>
      <c r="R69" s="185"/>
    </row>
    <row r="70" spans="1:18">
      <c r="A70" s="407"/>
      <c r="B70" s="408"/>
      <c r="C70" s="408"/>
      <c r="D70" s="408"/>
      <c r="E70" s="408"/>
      <c r="F70" s="408"/>
      <c r="G70" s="408"/>
      <c r="H70" s="409"/>
      <c r="I70" s="185"/>
      <c r="J70" s="185"/>
      <c r="K70" s="185"/>
      <c r="L70" s="185"/>
      <c r="M70" s="185"/>
      <c r="N70" s="185"/>
      <c r="O70" s="185"/>
      <c r="P70" s="185"/>
      <c r="Q70" s="185"/>
      <c r="R70" s="185"/>
    </row>
    <row r="71" spans="1:18">
      <c r="A71" s="443"/>
      <c r="B71" s="577"/>
      <c r="C71" s="241"/>
      <c r="D71" s="241"/>
      <c r="E71" s="577"/>
      <c r="F71" s="241"/>
      <c r="G71" s="241"/>
      <c r="H71" s="424"/>
      <c r="I71" s="185"/>
      <c r="J71" s="185"/>
      <c r="K71" s="185"/>
      <c r="L71" s="185"/>
      <c r="M71" s="185"/>
      <c r="N71" s="185"/>
      <c r="O71" s="185"/>
      <c r="P71" s="185"/>
      <c r="Q71" s="185"/>
      <c r="R71" s="185"/>
    </row>
    <row r="72" spans="1:18">
      <c r="A72" s="231"/>
      <c r="B72" s="210"/>
      <c r="C72" s="13" t="s">
        <v>3026</v>
      </c>
      <c r="D72" s="13"/>
      <c r="E72" s="578"/>
      <c r="F72" s="13" t="s">
        <v>3028</v>
      </c>
      <c r="G72" s="13"/>
      <c r="H72" s="421"/>
      <c r="I72" s="185"/>
      <c r="J72" s="185"/>
      <c r="K72" s="185"/>
      <c r="L72" s="185"/>
      <c r="M72" s="185"/>
      <c r="N72" s="185"/>
      <c r="O72" s="185"/>
      <c r="P72" s="185"/>
      <c r="Q72" s="185"/>
      <c r="R72" s="185"/>
    </row>
    <row r="73" spans="1:18">
      <c r="A73" s="231"/>
      <c r="B73" s="210"/>
      <c r="C73" s="432"/>
      <c r="D73" s="432"/>
      <c r="E73" s="593"/>
      <c r="F73" s="432"/>
      <c r="G73" s="432"/>
      <c r="H73" s="433"/>
      <c r="I73" s="185"/>
      <c r="J73" s="185"/>
      <c r="K73" s="185"/>
      <c r="L73" s="185"/>
      <c r="M73" s="185"/>
      <c r="N73" s="185"/>
      <c r="O73" s="185"/>
      <c r="P73" s="185"/>
      <c r="Q73" s="185"/>
      <c r="R73" s="185"/>
    </row>
    <row r="74" spans="1:18">
      <c r="A74" s="231"/>
      <c r="B74" s="210"/>
      <c r="C74" s="210"/>
      <c r="D74" s="210"/>
      <c r="E74" s="579" t="s">
        <v>2968</v>
      </c>
      <c r="F74" s="210"/>
      <c r="G74" s="210"/>
      <c r="H74" s="592" t="s">
        <v>2968</v>
      </c>
      <c r="I74" s="185"/>
      <c r="J74" s="185"/>
      <c r="K74" s="185"/>
      <c r="L74" s="185"/>
      <c r="M74" s="185"/>
      <c r="N74" s="185"/>
      <c r="O74" s="185"/>
      <c r="P74" s="185"/>
      <c r="Q74" s="185"/>
      <c r="R74" s="185"/>
    </row>
    <row r="75" spans="1:18">
      <c r="A75" s="231" t="s">
        <v>2263</v>
      </c>
      <c r="B75" s="579" t="s">
        <v>3149</v>
      </c>
      <c r="C75" s="579" t="s">
        <v>3150</v>
      </c>
      <c r="D75" s="579" t="s">
        <v>2967</v>
      </c>
      <c r="E75" s="579" t="s">
        <v>3151</v>
      </c>
      <c r="F75" s="579" t="s">
        <v>3150</v>
      </c>
      <c r="G75" s="579" t="s">
        <v>2967</v>
      </c>
      <c r="H75" s="592" t="s">
        <v>3151</v>
      </c>
      <c r="I75" s="185"/>
      <c r="J75" s="185"/>
      <c r="K75" s="185"/>
      <c r="L75" s="185"/>
      <c r="M75" s="185"/>
      <c r="N75" s="185"/>
      <c r="O75" s="185"/>
      <c r="P75" s="185"/>
      <c r="Q75" s="185"/>
      <c r="R75" s="185"/>
    </row>
    <row r="76" spans="1:18">
      <c r="A76" s="231" t="s">
        <v>2286</v>
      </c>
      <c r="B76" s="579" t="s">
        <v>3152</v>
      </c>
      <c r="C76" s="579" t="s">
        <v>2101</v>
      </c>
      <c r="D76" s="579" t="s">
        <v>3321</v>
      </c>
      <c r="E76" s="579" t="s">
        <v>2952</v>
      </c>
      <c r="F76" s="579" t="s">
        <v>2101</v>
      </c>
      <c r="G76" s="579" t="s">
        <v>3321</v>
      </c>
      <c r="H76" s="592" t="s">
        <v>2952</v>
      </c>
      <c r="I76" s="185"/>
      <c r="J76" s="185"/>
      <c r="K76" s="185"/>
      <c r="L76" s="185"/>
      <c r="M76" s="185"/>
      <c r="N76" s="185"/>
      <c r="O76" s="185"/>
      <c r="P76" s="185"/>
      <c r="Q76" s="185"/>
      <c r="R76" s="185"/>
    </row>
    <row r="77" spans="1:18">
      <c r="A77" s="231"/>
      <c r="B77" s="579" t="s">
        <v>3377</v>
      </c>
      <c r="C77" s="579" t="s">
        <v>3378</v>
      </c>
      <c r="D77" s="579" t="s">
        <v>3379</v>
      </c>
      <c r="E77" s="579" t="s">
        <v>3153</v>
      </c>
      <c r="F77" s="579" t="s">
        <v>189</v>
      </c>
      <c r="G77" s="579" t="s">
        <v>190</v>
      </c>
      <c r="H77" s="592" t="s">
        <v>3154</v>
      </c>
      <c r="I77" s="185"/>
      <c r="J77" s="185"/>
      <c r="K77" s="185"/>
      <c r="L77" s="185"/>
      <c r="M77" s="185"/>
      <c r="N77" s="185"/>
      <c r="O77" s="185"/>
      <c r="P77" s="185"/>
      <c r="Q77" s="185"/>
      <c r="R77" s="185"/>
    </row>
    <row r="78" spans="1:18">
      <c r="A78" s="238"/>
      <c r="B78" s="214"/>
      <c r="C78" s="214"/>
      <c r="D78" s="214"/>
      <c r="E78" s="214"/>
      <c r="F78" s="214"/>
      <c r="G78" s="214"/>
      <c r="H78" s="409"/>
      <c r="I78" s="185"/>
      <c r="J78" s="185"/>
      <c r="K78" s="185"/>
      <c r="L78" s="185"/>
      <c r="M78" s="185"/>
      <c r="N78" s="185"/>
      <c r="O78" s="185"/>
      <c r="P78" s="185"/>
      <c r="Q78" s="185"/>
      <c r="R78" s="185"/>
    </row>
    <row r="79" spans="1:18">
      <c r="A79" s="231">
        <v>1</v>
      </c>
      <c r="B79" s="210" t="s">
        <v>232</v>
      </c>
      <c r="C79" s="535">
        <v>0</v>
      </c>
      <c r="D79" s="500">
        <v>0</v>
      </c>
      <c r="E79" s="500">
        <v>0</v>
      </c>
      <c r="F79" s="535">
        <v>0</v>
      </c>
      <c r="G79" s="500">
        <v>0</v>
      </c>
      <c r="H79" s="366">
        <v>0</v>
      </c>
      <c r="I79" s="185"/>
      <c r="J79" s="185"/>
      <c r="K79" s="185"/>
      <c r="L79" s="185"/>
      <c r="M79" s="185"/>
      <c r="N79" s="185"/>
      <c r="O79" s="185"/>
      <c r="P79" s="185"/>
      <c r="Q79" s="185"/>
      <c r="R79" s="185"/>
    </row>
    <row r="80" spans="1:18">
      <c r="A80" s="356">
        <v>2</v>
      </c>
      <c r="B80" s="210" t="s">
        <v>233</v>
      </c>
      <c r="C80" s="500">
        <v>0</v>
      </c>
      <c r="D80" s="500">
        <v>0</v>
      </c>
      <c r="E80" s="500">
        <v>0</v>
      </c>
      <c r="F80" s="500">
        <v>0</v>
      </c>
      <c r="G80" s="500">
        <v>0</v>
      </c>
      <c r="H80" s="366">
        <v>0</v>
      </c>
      <c r="I80" s="185"/>
      <c r="J80" s="185"/>
      <c r="K80" s="185"/>
      <c r="L80" s="185"/>
      <c r="M80" s="185"/>
      <c r="N80" s="185"/>
      <c r="O80" s="185"/>
      <c r="P80" s="185"/>
      <c r="Q80" s="185"/>
      <c r="R80" s="185"/>
    </row>
    <row r="81" spans="1:18">
      <c r="A81" s="356">
        <v>3</v>
      </c>
      <c r="B81" s="210" t="s">
        <v>234</v>
      </c>
      <c r="C81" s="500">
        <v>0</v>
      </c>
      <c r="D81" s="500">
        <v>0</v>
      </c>
      <c r="E81" s="500">
        <v>0</v>
      </c>
      <c r="F81" s="500">
        <v>0</v>
      </c>
      <c r="G81" s="500">
        <v>0</v>
      </c>
      <c r="H81" s="366">
        <v>0</v>
      </c>
      <c r="I81" s="185"/>
      <c r="J81" s="185"/>
      <c r="K81" s="185"/>
      <c r="L81" s="185"/>
      <c r="M81" s="185"/>
      <c r="N81" s="185"/>
      <c r="O81" s="185"/>
      <c r="P81" s="185"/>
      <c r="Q81" s="185"/>
      <c r="R81" s="185"/>
    </row>
    <row r="82" spans="1:18">
      <c r="A82" s="356">
        <v>4</v>
      </c>
      <c r="B82" s="210" t="s">
        <v>235</v>
      </c>
      <c r="C82" s="500">
        <v>0</v>
      </c>
      <c r="D82" s="500">
        <v>0</v>
      </c>
      <c r="E82" s="500">
        <v>0</v>
      </c>
      <c r="F82" s="500">
        <v>0</v>
      </c>
      <c r="G82" s="500">
        <v>0</v>
      </c>
      <c r="H82" s="366">
        <v>0</v>
      </c>
      <c r="I82" s="185"/>
      <c r="J82" s="185"/>
      <c r="K82" s="185"/>
      <c r="L82" s="185"/>
      <c r="M82" s="185"/>
      <c r="N82" s="185"/>
      <c r="O82" s="185"/>
      <c r="P82" s="185"/>
      <c r="Q82" s="185"/>
      <c r="R82" s="185"/>
    </row>
    <row r="83" spans="1:18">
      <c r="A83" s="356">
        <v>5</v>
      </c>
      <c r="B83" s="210" t="s">
        <v>771</v>
      </c>
      <c r="C83" s="500"/>
      <c r="D83" s="500"/>
      <c r="E83" s="500"/>
      <c r="F83" s="500"/>
      <c r="G83" s="500"/>
      <c r="H83" s="366"/>
      <c r="I83" s="185"/>
      <c r="J83" s="185"/>
      <c r="K83" s="185"/>
      <c r="L83" s="185"/>
      <c r="M83" s="185"/>
      <c r="N83" s="185"/>
      <c r="O83" s="185"/>
      <c r="P83" s="185"/>
      <c r="Q83" s="185"/>
      <c r="R83" s="185"/>
    </row>
    <row r="84" spans="1:18">
      <c r="A84" s="356">
        <v>6</v>
      </c>
      <c r="B84" s="210"/>
      <c r="C84" s="500"/>
      <c r="D84" s="500"/>
      <c r="E84" s="500"/>
      <c r="F84" s="500"/>
      <c r="G84" s="500"/>
      <c r="H84" s="366"/>
      <c r="I84" s="185"/>
      <c r="J84" s="185"/>
      <c r="K84" s="185"/>
      <c r="L84" s="185"/>
      <c r="M84" s="185"/>
      <c r="N84" s="185"/>
      <c r="O84" s="185"/>
      <c r="P84" s="185"/>
      <c r="Q84" s="185"/>
      <c r="R84" s="185"/>
    </row>
    <row r="85" spans="1:18">
      <c r="A85" s="356">
        <v>7</v>
      </c>
      <c r="B85" s="210"/>
      <c r="C85" s="500"/>
      <c r="D85" s="500"/>
      <c r="E85" s="500"/>
      <c r="F85" s="500"/>
      <c r="G85" s="500"/>
      <c r="H85" s="366"/>
      <c r="I85" s="185"/>
      <c r="J85" s="185"/>
      <c r="K85" s="185"/>
      <c r="L85" s="185"/>
      <c r="M85" s="185"/>
      <c r="N85" s="185"/>
      <c r="O85" s="185"/>
      <c r="P85" s="185"/>
      <c r="Q85" s="185"/>
      <c r="R85" s="185"/>
    </row>
    <row r="86" spans="1:18">
      <c r="A86" s="356">
        <v>8</v>
      </c>
      <c r="B86" s="210"/>
      <c r="C86" s="500"/>
      <c r="D86" s="500"/>
      <c r="E86" s="500"/>
      <c r="F86" s="500"/>
      <c r="G86" s="500"/>
      <c r="H86" s="366"/>
      <c r="I86" s="185"/>
      <c r="J86" s="185"/>
      <c r="K86" s="185"/>
      <c r="L86" s="185"/>
      <c r="M86" s="185"/>
      <c r="N86" s="185"/>
      <c r="O86" s="185"/>
      <c r="P86" s="185"/>
      <c r="Q86" s="185"/>
      <c r="R86" s="185"/>
    </row>
    <row r="87" spans="1:18">
      <c r="A87" s="356">
        <v>9</v>
      </c>
      <c r="B87" s="210"/>
      <c r="C87" s="500"/>
      <c r="D87" s="500"/>
      <c r="E87" s="500"/>
      <c r="F87" s="500"/>
      <c r="G87" s="500"/>
      <c r="H87" s="366"/>
      <c r="I87" s="185"/>
      <c r="J87" s="185"/>
      <c r="K87" s="185"/>
      <c r="L87" s="185"/>
      <c r="M87" s="185"/>
      <c r="N87" s="185"/>
      <c r="O87" s="185"/>
      <c r="P87" s="185"/>
      <c r="Q87" s="185"/>
      <c r="R87" s="185"/>
    </row>
    <row r="88" spans="1:18">
      <c r="A88" s="356">
        <v>10</v>
      </c>
      <c r="B88" s="210"/>
      <c r="C88" s="500"/>
      <c r="D88" s="500"/>
      <c r="E88" s="500"/>
      <c r="F88" s="500"/>
      <c r="G88" s="500"/>
      <c r="H88" s="366"/>
      <c r="I88" s="185"/>
      <c r="J88" s="185"/>
      <c r="K88" s="185"/>
      <c r="L88" s="185"/>
      <c r="M88" s="185"/>
      <c r="N88" s="185"/>
      <c r="O88" s="185"/>
      <c r="P88" s="185"/>
      <c r="Q88" s="185"/>
      <c r="R88" s="185"/>
    </row>
    <row r="89" spans="1:18">
      <c r="A89" s="356">
        <v>11</v>
      </c>
      <c r="B89" s="210"/>
      <c r="C89" s="500"/>
      <c r="D89" s="500"/>
      <c r="E89" s="500"/>
      <c r="F89" s="500"/>
      <c r="G89" s="500"/>
      <c r="H89" s="366"/>
      <c r="I89" s="185"/>
      <c r="J89" s="185"/>
      <c r="K89" s="185"/>
      <c r="L89" s="185"/>
      <c r="M89" s="185"/>
      <c r="N89" s="185"/>
      <c r="O89" s="185"/>
      <c r="P89" s="185"/>
      <c r="Q89" s="185"/>
      <c r="R89" s="185"/>
    </row>
    <row r="90" spans="1:18">
      <c r="A90" s="356">
        <v>12</v>
      </c>
      <c r="B90" s="210"/>
      <c r="C90" s="500"/>
      <c r="D90" s="500"/>
      <c r="E90" s="500"/>
      <c r="F90" s="500"/>
      <c r="G90" s="500"/>
      <c r="H90" s="366"/>
      <c r="I90" s="185"/>
      <c r="J90" s="185"/>
      <c r="K90" s="185"/>
      <c r="L90" s="185"/>
      <c r="M90" s="185"/>
      <c r="N90" s="185"/>
      <c r="O90" s="185"/>
      <c r="P90" s="185"/>
      <c r="Q90" s="185"/>
      <c r="R90" s="185"/>
    </row>
    <row r="91" spans="1:18">
      <c r="A91" s="356">
        <v>13</v>
      </c>
      <c r="B91" s="210"/>
      <c r="C91" s="500"/>
      <c r="D91" s="500"/>
      <c r="E91" s="500"/>
      <c r="F91" s="500"/>
      <c r="G91" s="500"/>
      <c r="H91" s="366"/>
      <c r="I91" s="185"/>
      <c r="J91" s="185"/>
      <c r="K91" s="185"/>
      <c r="L91" s="185"/>
      <c r="M91" s="185"/>
      <c r="N91" s="185"/>
      <c r="O91" s="185"/>
      <c r="P91" s="185"/>
      <c r="Q91" s="185"/>
      <c r="R91" s="185"/>
    </row>
    <row r="92" spans="1:18">
      <c r="A92" s="356">
        <v>14</v>
      </c>
      <c r="B92" s="210"/>
      <c r="C92" s="500"/>
      <c r="D92" s="500"/>
      <c r="E92" s="500"/>
      <c r="F92" s="500"/>
      <c r="G92" s="500"/>
      <c r="H92" s="366"/>
      <c r="I92" s="185"/>
      <c r="J92" s="185"/>
      <c r="K92" s="185"/>
      <c r="L92" s="185"/>
      <c r="M92" s="185"/>
      <c r="N92" s="185"/>
      <c r="O92" s="185"/>
      <c r="P92" s="185"/>
      <c r="Q92" s="185"/>
      <c r="R92" s="185"/>
    </row>
    <row r="93" spans="1:18">
      <c r="A93" s="356">
        <v>15</v>
      </c>
      <c r="B93" s="210"/>
      <c r="C93" s="500"/>
      <c r="D93" s="500"/>
      <c r="E93" s="500"/>
      <c r="F93" s="500"/>
      <c r="G93" s="500"/>
      <c r="H93" s="366"/>
      <c r="I93" s="185"/>
      <c r="J93" s="185"/>
      <c r="K93" s="185"/>
      <c r="L93" s="185"/>
      <c r="M93" s="185"/>
      <c r="N93" s="185"/>
      <c r="O93" s="185"/>
      <c r="P93" s="185"/>
      <c r="Q93" s="185"/>
      <c r="R93" s="185"/>
    </row>
    <row r="94" spans="1:18">
      <c r="A94" s="356">
        <v>16</v>
      </c>
      <c r="B94" s="210"/>
      <c r="C94" s="500"/>
      <c r="D94" s="500"/>
      <c r="E94" s="500"/>
      <c r="F94" s="500"/>
      <c r="G94" s="500"/>
      <c r="H94" s="366"/>
      <c r="I94" s="185"/>
      <c r="J94" s="185"/>
      <c r="K94" s="185"/>
      <c r="L94" s="185"/>
      <c r="M94" s="185"/>
      <c r="N94" s="185"/>
      <c r="O94" s="185"/>
      <c r="P94" s="185"/>
      <c r="Q94" s="185"/>
      <c r="R94" s="185"/>
    </row>
    <row r="95" spans="1:18">
      <c r="A95" s="356">
        <v>17</v>
      </c>
      <c r="B95" s="210"/>
      <c r="C95" s="500"/>
      <c r="D95" s="500"/>
      <c r="E95" s="500"/>
      <c r="F95" s="500"/>
      <c r="G95" s="500"/>
      <c r="H95" s="366"/>
      <c r="I95" s="185"/>
      <c r="J95" s="185"/>
      <c r="K95" s="185"/>
      <c r="L95" s="185"/>
      <c r="M95" s="185"/>
      <c r="N95" s="185"/>
      <c r="O95" s="185"/>
      <c r="P95" s="185"/>
      <c r="Q95" s="185"/>
      <c r="R95" s="185"/>
    </row>
    <row r="96" spans="1:18">
      <c r="A96" s="356">
        <v>18</v>
      </c>
      <c r="B96" s="210"/>
      <c r="C96" s="500"/>
      <c r="D96" s="500"/>
      <c r="E96" s="500"/>
      <c r="F96" s="500"/>
      <c r="G96" s="500"/>
      <c r="H96" s="366"/>
      <c r="I96" s="185"/>
      <c r="J96" s="185"/>
      <c r="K96" s="185"/>
      <c r="L96" s="185"/>
      <c r="M96" s="185"/>
      <c r="N96" s="185"/>
      <c r="O96" s="185"/>
      <c r="P96" s="185"/>
      <c r="Q96" s="185"/>
      <c r="R96" s="185"/>
    </row>
    <row r="97" spans="1:18">
      <c r="A97" s="356">
        <v>19</v>
      </c>
      <c r="B97" s="210"/>
      <c r="C97" s="500"/>
      <c r="D97" s="500"/>
      <c r="E97" s="500"/>
      <c r="F97" s="500"/>
      <c r="G97" s="500"/>
      <c r="H97" s="366"/>
      <c r="I97" s="185"/>
      <c r="J97" s="185"/>
      <c r="K97" s="185"/>
      <c r="L97" s="185"/>
      <c r="M97" s="185"/>
      <c r="N97" s="185"/>
      <c r="O97" s="185"/>
      <c r="P97" s="185"/>
      <c r="Q97" s="185"/>
      <c r="R97" s="185"/>
    </row>
    <row r="98" spans="1:18">
      <c r="A98" s="356">
        <v>20</v>
      </c>
      <c r="B98" s="210"/>
      <c r="C98" s="500"/>
      <c r="D98" s="500"/>
      <c r="E98" s="500"/>
      <c r="F98" s="500"/>
      <c r="G98" s="500"/>
      <c r="H98" s="366"/>
      <c r="I98" s="185"/>
      <c r="J98" s="185"/>
      <c r="K98" s="185"/>
      <c r="L98" s="185"/>
      <c r="M98" s="185"/>
      <c r="N98" s="185"/>
      <c r="O98" s="185"/>
      <c r="P98" s="185"/>
      <c r="Q98" s="185"/>
      <c r="R98" s="185"/>
    </row>
    <row r="99" spans="1:18">
      <c r="A99" s="356">
        <v>21</v>
      </c>
      <c r="B99" s="210"/>
      <c r="C99" s="500"/>
      <c r="D99" s="500"/>
      <c r="E99" s="500"/>
      <c r="F99" s="500"/>
      <c r="G99" s="500"/>
      <c r="H99" s="366"/>
      <c r="I99" s="185"/>
      <c r="J99" s="185"/>
      <c r="K99" s="185"/>
      <c r="L99" s="185"/>
      <c r="M99" s="185"/>
      <c r="N99" s="185"/>
      <c r="O99" s="185"/>
      <c r="P99" s="185"/>
      <c r="Q99" s="185"/>
      <c r="R99" s="185"/>
    </row>
    <row r="100" spans="1:18">
      <c r="A100" s="356">
        <v>22</v>
      </c>
      <c r="B100" s="210"/>
      <c r="C100" s="500"/>
      <c r="D100" s="500"/>
      <c r="E100" s="500"/>
      <c r="F100" s="500"/>
      <c r="G100" s="500"/>
      <c r="H100" s="366"/>
      <c r="I100" s="185"/>
      <c r="J100" s="185"/>
      <c r="K100" s="185"/>
      <c r="L100" s="185"/>
      <c r="M100" s="185"/>
      <c r="N100" s="185"/>
      <c r="O100" s="185"/>
      <c r="P100" s="185"/>
      <c r="Q100" s="185"/>
      <c r="R100" s="185"/>
    </row>
    <row r="101" spans="1:18">
      <c r="A101" s="356">
        <v>23</v>
      </c>
      <c r="B101" s="210"/>
      <c r="C101" s="500"/>
      <c r="D101" s="500"/>
      <c r="E101" s="500"/>
      <c r="F101" s="500"/>
      <c r="G101" s="500"/>
      <c r="H101" s="366"/>
      <c r="I101" s="185"/>
      <c r="J101" s="185"/>
      <c r="K101" s="185"/>
      <c r="L101" s="185"/>
      <c r="M101" s="185"/>
      <c r="N101" s="185"/>
      <c r="O101" s="185"/>
      <c r="P101" s="185"/>
      <c r="Q101" s="185"/>
      <c r="R101" s="185"/>
    </row>
    <row r="102" spans="1:18">
      <c r="A102" s="356">
        <v>24</v>
      </c>
      <c r="B102" s="210"/>
      <c r="C102" s="500"/>
      <c r="D102" s="500"/>
      <c r="E102" s="500"/>
      <c r="F102" s="500"/>
      <c r="G102" s="500"/>
      <c r="H102" s="366"/>
      <c r="I102" s="185"/>
      <c r="J102" s="185"/>
      <c r="K102" s="185"/>
      <c r="L102" s="185"/>
      <c r="M102" s="185"/>
      <c r="N102" s="185"/>
      <c r="O102" s="185"/>
      <c r="P102" s="185"/>
      <c r="Q102" s="185"/>
      <c r="R102" s="185"/>
    </row>
    <row r="103" spans="1:18">
      <c r="A103" s="231">
        <v>25</v>
      </c>
      <c r="B103" s="210"/>
      <c r="C103" s="500"/>
      <c r="D103" s="500"/>
      <c r="E103" s="500"/>
      <c r="F103" s="500"/>
      <c r="G103" s="500"/>
      <c r="H103" s="366"/>
      <c r="I103" s="185"/>
      <c r="J103" s="185"/>
      <c r="K103" s="185"/>
      <c r="L103" s="185"/>
      <c r="M103" s="185"/>
      <c r="N103" s="185"/>
      <c r="O103" s="185"/>
      <c r="P103" s="185"/>
      <c r="Q103" s="185"/>
      <c r="R103" s="185"/>
    </row>
    <row r="104" spans="1:18">
      <c r="A104" s="231">
        <v>26</v>
      </c>
      <c r="B104" s="210"/>
      <c r="C104" s="500"/>
      <c r="D104" s="500"/>
      <c r="E104" s="500"/>
      <c r="F104" s="500"/>
      <c r="G104" s="500"/>
      <c r="H104" s="366"/>
      <c r="I104" s="185"/>
      <c r="J104" s="185"/>
      <c r="K104" s="185"/>
      <c r="L104" s="185"/>
      <c r="M104" s="185"/>
      <c r="N104" s="185"/>
      <c r="O104" s="185"/>
      <c r="P104" s="185"/>
      <c r="Q104" s="185"/>
      <c r="R104" s="185"/>
    </row>
    <row r="105" spans="1:18">
      <c r="A105" s="356">
        <v>27</v>
      </c>
      <c r="B105" s="210"/>
      <c r="C105" s="500"/>
      <c r="D105" s="500"/>
      <c r="E105" s="500"/>
      <c r="F105" s="500"/>
      <c r="G105" s="500"/>
      <c r="H105" s="366"/>
      <c r="I105" s="185"/>
      <c r="J105" s="185"/>
      <c r="K105" s="185"/>
      <c r="L105" s="185"/>
      <c r="M105" s="185"/>
      <c r="N105" s="185"/>
      <c r="O105" s="185"/>
      <c r="P105" s="185"/>
      <c r="Q105" s="185"/>
      <c r="R105" s="185"/>
    </row>
    <row r="106" spans="1:18">
      <c r="A106" s="356">
        <v>28</v>
      </c>
      <c r="B106" s="210"/>
      <c r="C106" s="500"/>
      <c r="D106" s="500"/>
      <c r="E106" s="500"/>
      <c r="F106" s="500"/>
      <c r="G106" s="500"/>
      <c r="H106" s="366"/>
      <c r="I106" s="185"/>
      <c r="J106" s="185"/>
      <c r="K106" s="185"/>
      <c r="L106" s="185"/>
      <c r="M106" s="185"/>
      <c r="N106" s="185"/>
      <c r="O106" s="185"/>
      <c r="P106" s="185"/>
      <c r="Q106" s="185"/>
      <c r="R106" s="185"/>
    </row>
    <row r="107" spans="1:18">
      <c r="A107" s="356">
        <v>29</v>
      </c>
      <c r="B107" s="210"/>
      <c r="C107" s="500"/>
      <c r="D107" s="500"/>
      <c r="E107" s="500"/>
      <c r="F107" s="500"/>
      <c r="G107" s="500"/>
      <c r="H107" s="366"/>
      <c r="I107" s="185"/>
      <c r="J107" s="185"/>
      <c r="K107" s="185"/>
      <c r="L107" s="185"/>
      <c r="M107" s="185"/>
      <c r="N107" s="185"/>
      <c r="O107" s="185"/>
      <c r="P107" s="185"/>
      <c r="Q107" s="185"/>
      <c r="R107" s="185"/>
    </row>
    <row r="108" spans="1:18">
      <c r="A108" s="356">
        <v>30</v>
      </c>
      <c r="B108" s="210"/>
      <c r="C108" s="500"/>
      <c r="D108" s="500"/>
      <c r="E108" s="500"/>
      <c r="F108" s="500"/>
      <c r="G108" s="500"/>
      <c r="H108" s="366"/>
      <c r="I108" s="185"/>
      <c r="J108" s="185"/>
      <c r="K108" s="185"/>
      <c r="L108" s="185"/>
      <c r="M108" s="185"/>
      <c r="N108" s="185"/>
      <c r="O108" s="185"/>
      <c r="P108" s="185"/>
      <c r="Q108" s="185"/>
      <c r="R108" s="185"/>
    </row>
    <row r="109" spans="1:18">
      <c r="A109" s="356">
        <v>31</v>
      </c>
      <c r="B109" s="210"/>
      <c r="C109" s="500"/>
      <c r="D109" s="500"/>
      <c r="E109" s="500"/>
      <c r="F109" s="500"/>
      <c r="G109" s="500"/>
      <c r="H109" s="366"/>
      <c r="I109" s="185"/>
      <c r="J109" s="185"/>
      <c r="K109" s="185"/>
      <c r="L109" s="185"/>
      <c r="M109" s="185"/>
      <c r="N109" s="185"/>
      <c r="O109" s="185"/>
      <c r="P109" s="185"/>
      <c r="Q109" s="185"/>
      <c r="R109" s="185"/>
    </row>
    <row r="110" spans="1:18">
      <c r="A110" s="356">
        <v>32</v>
      </c>
      <c r="B110" s="210"/>
      <c r="C110" s="500"/>
      <c r="D110" s="500"/>
      <c r="E110" s="500"/>
      <c r="F110" s="500"/>
      <c r="G110" s="500"/>
      <c r="H110" s="366"/>
      <c r="I110" s="185"/>
      <c r="J110" s="185"/>
      <c r="K110" s="185"/>
      <c r="L110" s="185"/>
      <c r="M110" s="185"/>
      <c r="N110" s="185"/>
      <c r="O110" s="185"/>
      <c r="P110" s="185"/>
      <c r="Q110" s="185"/>
      <c r="R110" s="185"/>
    </row>
    <row r="111" spans="1:18">
      <c r="A111" s="356">
        <v>33</v>
      </c>
      <c r="B111" s="210"/>
      <c r="C111" s="500"/>
      <c r="D111" s="500"/>
      <c r="E111" s="500"/>
      <c r="F111" s="500"/>
      <c r="G111" s="500"/>
      <c r="H111" s="366"/>
      <c r="I111" s="185"/>
      <c r="J111" s="185"/>
      <c r="K111" s="185"/>
      <c r="L111" s="185"/>
      <c r="M111" s="185"/>
      <c r="N111" s="185"/>
      <c r="O111" s="185"/>
      <c r="P111" s="185"/>
      <c r="Q111" s="185"/>
      <c r="R111" s="185"/>
    </row>
    <row r="112" spans="1:18">
      <c r="A112" s="356">
        <v>34</v>
      </c>
      <c r="B112" s="210"/>
      <c r="C112" s="500"/>
      <c r="D112" s="500"/>
      <c r="E112" s="500"/>
      <c r="F112" s="500"/>
      <c r="G112" s="500"/>
      <c r="H112" s="366"/>
      <c r="I112" s="185"/>
      <c r="J112" s="185"/>
      <c r="K112" s="185"/>
      <c r="L112" s="185"/>
      <c r="M112" s="185"/>
      <c r="N112" s="185"/>
      <c r="O112" s="185"/>
      <c r="P112" s="185"/>
      <c r="Q112" s="185"/>
      <c r="R112" s="185"/>
    </row>
    <row r="113" spans="1:18">
      <c r="A113" s="356">
        <v>35</v>
      </c>
      <c r="B113" s="210"/>
      <c r="C113" s="500"/>
      <c r="D113" s="500"/>
      <c r="E113" s="500"/>
      <c r="F113" s="500"/>
      <c r="G113" s="500"/>
      <c r="H113" s="366"/>
      <c r="I113" s="185"/>
      <c r="J113" s="185"/>
      <c r="K113" s="185"/>
      <c r="L113" s="185"/>
      <c r="M113" s="185"/>
      <c r="N113" s="185"/>
      <c r="O113" s="185"/>
      <c r="P113" s="185"/>
      <c r="Q113" s="185"/>
      <c r="R113" s="185"/>
    </row>
    <row r="114" spans="1:18">
      <c r="A114" s="356">
        <v>36</v>
      </c>
      <c r="B114" s="210"/>
      <c r="C114" s="500"/>
      <c r="D114" s="500"/>
      <c r="E114" s="500"/>
      <c r="F114" s="500"/>
      <c r="G114" s="500"/>
      <c r="H114" s="366"/>
      <c r="I114" s="185"/>
      <c r="J114" s="185"/>
      <c r="K114" s="185"/>
      <c r="L114" s="185"/>
      <c r="M114" s="185"/>
      <c r="N114" s="185"/>
      <c r="O114" s="185"/>
      <c r="P114" s="185"/>
      <c r="Q114" s="185"/>
      <c r="R114" s="185"/>
    </row>
    <row r="115" spans="1:18">
      <c r="A115" s="356">
        <v>37</v>
      </c>
      <c r="B115" s="210"/>
      <c r="C115" s="500"/>
      <c r="D115" s="500"/>
      <c r="E115" s="500"/>
      <c r="F115" s="500"/>
      <c r="G115" s="500"/>
      <c r="H115" s="366"/>
      <c r="I115" s="185"/>
      <c r="J115" s="185"/>
      <c r="K115" s="185"/>
      <c r="L115" s="185"/>
      <c r="M115" s="185"/>
      <c r="N115" s="185"/>
      <c r="O115" s="185"/>
      <c r="P115" s="185"/>
      <c r="Q115" s="185"/>
      <c r="R115" s="185"/>
    </row>
    <row r="116" spans="1:18">
      <c r="A116" s="356">
        <v>38</v>
      </c>
      <c r="B116" s="210"/>
      <c r="C116" s="500"/>
      <c r="D116" s="500"/>
      <c r="E116" s="500"/>
      <c r="F116" s="500"/>
      <c r="G116" s="500"/>
      <c r="H116" s="366"/>
      <c r="I116" s="185"/>
      <c r="J116" s="185"/>
      <c r="K116" s="185"/>
      <c r="L116" s="185"/>
      <c r="M116" s="185"/>
      <c r="N116" s="185"/>
      <c r="O116" s="185"/>
      <c r="P116" s="185"/>
      <c r="Q116" s="185"/>
      <c r="R116" s="185"/>
    </row>
    <row r="117" spans="1:18">
      <c r="A117" s="356">
        <v>39</v>
      </c>
      <c r="B117" s="210"/>
      <c r="C117" s="500"/>
      <c r="D117" s="500"/>
      <c r="E117" s="500"/>
      <c r="F117" s="500"/>
      <c r="G117" s="500"/>
      <c r="H117" s="366"/>
      <c r="I117" s="185"/>
      <c r="J117" s="185"/>
      <c r="K117" s="185"/>
      <c r="L117" s="185"/>
      <c r="M117" s="185"/>
      <c r="N117" s="185"/>
      <c r="O117" s="185"/>
      <c r="P117" s="185"/>
      <c r="Q117" s="185"/>
      <c r="R117" s="185"/>
    </row>
    <row r="118" spans="1:18">
      <c r="A118" s="356">
        <v>40</v>
      </c>
      <c r="B118" s="210"/>
      <c r="C118" s="500"/>
      <c r="D118" s="500"/>
      <c r="E118" s="500"/>
      <c r="F118" s="500"/>
      <c r="G118" s="500"/>
      <c r="H118" s="366"/>
      <c r="I118" s="185"/>
      <c r="J118" s="185"/>
      <c r="K118" s="185"/>
      <c r="L118" s="185"/>
      <c r="M118" s="185"/>
      <c r="N118" s="185"/>
      <c r="O118" s="185"/>
      <c r="P118" s="185"/>
      <c r="Q118" s="185"/>
      <c r="R118" s="185"/>
    </row>
    <row r="119" spans="1:18">
      <c r="A119" s="356">
        <v>41</v>
      </c>
      <c r="B119" s="210"/>
      <c r="C119" s="500"/>
      <c r="D119" s="500"/>
      <c r="E119" s="500"/>
      <c r="F119" s="500"/>
      <c r="G119" s="500"/>
      <c r="H119" s="366"/>
      <c r="I119" s="185"/>
      <c r="J119" s="185"/>
      <c r="K119" s="185"/>
      <c r="L119" s="185"/>
      <c r="M119" s="185"/>
      <c r="N119" s="185"/>
      <c r="O119" s="185"/>
      <c r="P119" s="185"/>
      <c r="Q119" s="185"/>
      <c r="R119" s="185"/>
    </row>
    <row r="120" spans="1:18">
      <c r="A120" s="356">
        <v>42</v>
      </c>
      <c r="B120" s="210"/>
      <c r="C120" s="500"/>
      <c r="D120" s="500"/>
      <c r="E120" s="500"/>
      <c r="F120" s="500"/>
      <c r="G120" s="500"/>
      <c r="H120" s="366"/>
      <c r="I120" s="185"/>
      <c r="J120" s="185"/>
      <c r="K120" s="185"/>
      <c r="L120" s="185"/>
      <c r="M120" s="185"/>
      <c r="N120" s="185"/>
      <c r="O120" s="185"/>
      <c r="P120" s="185"/>
      <c r="Q120" s="185"/>
      <c r="R120" s="185"/>
    </row>
    <row r="121" spans="1:18">
      <c r="A121" s="356">
        <v>43</v>
      </c>
      <c r="B121" s="210"/>
      <c r="C121" s="500"/>
      <c r="D121" s="500"/>
      <c r="E121" s="500"/>
      <c r="F121" s="500"/>
      <c r="G121" s="500"/>
      <c r="H121" s="366"/>
      <c r="I121" s="185"/>
      <c r="J121" s="185"/>
      <c r="K121" s="185"/>
      <c r="L121" s="185"/>
      <c r="M121" s="185"/>
      <c r="N121" s="185"/>
      <c r="O121" s="185"/>
      <c r="P121" s="185"/>
      <c r="Q121" s="185"/>
      <c r="R121" s="185"/>
    </row>
    <row r="122" spans="1:18">
      <c r="A122" s="356">
        <v>44</v>
      </c>
      <c r="B122" s="210"/>
      <c r="C122" s="500"/>
      <c r="D122" s="500"/>
      <c r="E122" s="500"/>
      <c r="F122" s="500"/>
      <c r="G122" s="500"/>
      <c r="H122" s="366"/>
      <c r="I122" s="185"/>
      <c r="J122" s="185"/>
      <c r="K122" s="185"/>
      <c r="L122" s="185"/>
      <c r="M122" s="185"/>
      <c r="N122" s="185"/>
      <c r="O122" s="185"/>
      <c r="P122" s="185"/>
      <c r="Q122" s="185"/>
      <c r="R122" s="185"/>
    </row>
    <row r="123" spans="1:18">
      <c r="A123" s="356">
        <v>45</v>
      </c>
      <c r="B123" s="210"/>
      <c r="C123" s="500"/>
      <c r="D123" s="500"/>
      <c r="E123" s="500"/>
      <c r="F123" s="500"/>
      <c r="G123" s="500"/>
      <c r="H123" s="366"/>
      <c r="I123" s="185"/>
      <c r="J123" s="185"/>
      <c r="K123" s="185"/>
      <c r="L123" s="185"/>
      <c r="M123" s="185"/>
      <c r="N123" s="185"/>
      <c r="O123" s="185"/>
      <c r="P123" s="185"/>
      <c r="Q123" s="185"/>
      <c r="R123" s="185"/>
    </row>
    <row r="124" spans="1:18">
      <c r="A124" s="356">
        <v>46</v>
      </c>
      <c r="B124" s="210"/>
      <c r="C124" s="500"/>
      <c r="D124" s="500"/>
      <c r="E124" s="500"/>
      <c r="F124" s="500"/>
      <c r="G124" s="500"/>
      <c r="H124" s="366"/>
      <c r="I124" s="185"/>
      <c r="J124" s="185"/>
      <c r="K124" s="185"/>
      <c r="L124" s="185"/>
      <c r="M124" s="185"/>
      <c r="N124" s="185"/>
      <c r="O124" s="185"/>
      <c r="P124" s="185"/>
      <c r="Q124" s="185"/>
      <c r="R124" s="185"/>
    </row>
    <row r="125" spans="1:18" ht="15.75" thickBot="1">
      <c r="A125" s="377">
        <v>47</v>
      </c>
      <c r="B125" s="839" t="s">
        <v>3156</v>
      </c>
      <c r="C125" s="564">
        <f t="shared" ref="C125:H125" si="1">SUM(C79:C124)</f>
        <v>0</v>
      </c>
      <c r="D125" s="595">
        <f t="shared" si="1"/>
        <v>0</v>
      </c>
      <c r="E125" s="595">
        <f t="shared" si="1"/>
        <v>0</v>
      </c>
      <c r="F125" s="564">
        <f t="shared" si="1"/>
        <v>0</v>
      </c>
      <c r="G125" s="595">
        <f t="shared" si="1"/>
        <v>0</v>
      </c>
      <c r="H125" s="596">
        <f t="shared" si="1"/>
        <v>0</v>
      </c>
      <c r="I125" s="185"/>
      <c r="J125" s="185"/>
      <c r="K125" s="185"/>
      <c r="L125" s="185"/>
      <c r="M125" s="185"/>
      <c r="N125" s="185"/>
      <c r="O125" s="185"/>
      <c r="P125" s="185"/>
      <c r="Q125" s="185"/>
      <c r="R125" s="185"/>
    </row>
    <row r="126" spans="1:18">
      <c r="A126" s="81" t="s">
        <v>110</v>
      </c>
      <c r="B126" s="185"/>
      <c r="C126" s="185"/>
      <c r="D126" s="185"/>
      <c r="E126" s="185"/>
      <c r="F126" s="185"/>
      <c r="G126" s="185"/>
      <c r="H126" s="185"/>
      <c r="I126" s="185"/>
      <c r="J126" s="185"/>
      <c r="K126" s="185"/>
      <c r="L126" s="185"/>
      <c r="M126" s="185"/>
      <c r="N126" s="185"/>
      <c r="O126" s="185"/>
      <c r="P126" s="185"/>
      <c r="Q126" s="185"/>
      <c r="R126" s="185"/>
    </row>
    <row r="127" spans="1:18">
      <c r="A127" s="13" t="s">
        <v>3159</v>
      </c>
      <c r="B127" s="13"/>
      <c r="C127" s="13"/>
      <c r="D127" s="13"/>
      <c r="E127" s="13"/>
      <c r="F127" s="13"/>
      <c r="G127" s="13"/>
      <c r="H127" s="13"/>
      <c r="I127" s="185"/>
      <c r="J127" s="185"/>
      <c r="K127" s="185"/>
      <c r="L127" s="185"/>
      <c r="M127" s="185"/>
      <c r="N127" s="185"/>
      <c r="O127" s="185"/>
      <c r="P127" s="185"/>
      <c r="Q127" s="185"/>
      <c r="R127" s="185"/>
    </row>
    <row r="128" spans="1:18">
      <c r="B128" s="185"/>
      <c r="C128" s="185"/>
      <c r="D128" s="185"/>
      <c r="E128" s="185"/>
      <c r="F128" s="185"/>
      <c r="G128" s="185"/>
      <c r="H128" s="185"/>
      <c r="I128" s="185"/>
      <c r="J128" s="185"/>
      <c r="K128" s="185"/>
      <c r="L128" s="185"/>
      <c r="M128" s="185"/>
      <c r="N128" s="185"/>
      <c r="O128" s="185"/>
      <c r="P128" s="185"/>
      <c r="Q128" s="185"/>
      <c r="R128" s="185"/>
    </row>
    <row r="129" spans="2:18">
      <c r="B129" s="185"/>
      <c r="C129" s="185"/>
      <c r="D129" s="185"/>
      <c r="E129" s="185"/>
      <c r="F129" s="185"/>
      <c r="G129" s="185"/>
      <c r="H129" s="185"/>
      <c r="I129" s="185"/>
      <c r="J129" s="185"/>
      <c r="K129" s="185"/>
      <c r="L129" s="185"/>
      <c r="M129" s="185"/>
      <c r="N129" s="185"/>
      <c r="O129" s="185"/>
      <c r="P129" s="185"/>
      <c r="Q129" s="185"/>
      <c r="R129" s="185"/>
    </row>
    <row r="130" spans="2:18">
      <c r="B130" s="185"/>
      <c r="C130" s="185"/>
      <c r="D130" s="185"/>
      <c r="E130" s="185"/>
      <c r="F130" s="185"/>
      <c r="G130" s="185"/>
      <c r="H130" s="185"/>
      <c r="I130" s="185"/>
      <c r="J130" s="185"/>
      <c r="K130" s="185"/>
      <c r="L130" s="185"/>
      <c r="M130" s="185"/>
      <c r="N130" s="185"/>
      <c r="O130" s="185"/>
      <c r="P130" s="185"/>
      <c r="Q130" s="185"/>
      <c r="R130" s="185"/>
    </row>
    <row r="131" spans="2:18">
      <c r="B131" s="221"/>
      <c r="C131" s="221"/>
      <c r="D131" s="185"/>
      <c r="E131" s="185"/>
      <c r="F131" s="185"/>
      <c r="G131" s="185"/>
      <c r="H131" s="185"/>
      <c r="I131" s="185"/>
      <c r="J131" s="185"/>
      <c r="K131" s="185"/>
      <c r="L131" s="185"/>
      <c r="M131" s="185"/>
      <c r="N131" s="185"/>
      <c r="O131" s="185"/>
      <c r="P131" s="185"/>
      <c r="Q131" s="185"/>
      <c r="R131" s="185"/>
    </row>
    <row r="132" spans="2:18">
      <c r="D132" s="185"/>
      <c r="E132" s="185"/>
      <c r="F132" s="185"/>
      <c r="G132" s="185"/>
      <c r="H132" s="185"/>
      <c r="I132" s="185"/>
      <c r="J132" s="185"/>
      <c r="K132" s="185"/>
      <c r="L132" s="185"/>
      <c r="M132" s="185"/>
      <c r="N132" s="185"/>
      <c r="O132" s="185"/>
      <c r="P132" s="185"/>
      <c r="Q132" s="185"/>
      <c r="R132" s="185"/>
    </row>
    <row r="133" spans="2:18">
      <c r="B133" s="185"/>
      <c r="C133" s="185"/>
      <c r="D133" s="185"/>
      <c r="E133" s="185"/>
      <c r="G133" s="185"/>
      <c r="H133" s="185"/>
      <c r="I133" s="185"/>
      <c r="J133" s="185"/>
      <c r="K133" s="185"/>
      <c r="L133" s="185"/>
      <c r="M133" s="185"/>
      <c r="N133" s="185"/>
      <c r="O133" s="185"/>
      <c r="P133" s="185"/>
      <c r="Q133" s="185"/>
      <c r="R133" s="185"/>
    </row>
    <row r="134" spans="2:18">
      <c r="B134" s="221"/>
      <c r="C134" s="221"/>
      <c r="D134" s="185"/>
      <c r="E134" s="185"/>
      <c r="G134" s="185"/>
      <c r="H134" s="185"/>
      <c r="I134" s="185"/>
      <c r="J134" s="185"/>
      <c r="K134" s="185"/>
      <c r="L134" s="185"/>
      <c r="M134" s="185"/>
      <c r="N134" s="185"/>
      <c r="O134" s="185"/>
      <c r="P134" s="185"/>
      <c r="Q134" s="185"/>
      <c r="R134" s="185"/>
    </row>
    <row r="135" spans="2:18">
      <c r="B135" s="221"/>
      <c r="C135" s="221"/>
      <c r="D135" s="185"/>
      <c r="E135" s="185"/>
      <c r="G135" s="185"/>
      <c r="H135" s="185"/>
      <c r="I135" s="185"/>
      <c r="J135" s="185"/>
      <c r="K135" s="185"/>
      <c r="L135" s="185"/>
      <c r="M135" s="185"/>
      <c r="N135" s="185"/>
      <c r="O135" s="185"/>
      <c r="P135" s="185"/>
      <c r="Q135" s="185"/>
      <c r="R135" s="185"/>
    </row>
    <row r="136" spans="2:18">
      <c r="B136" s="221"/>
      <c r="C136" s="221"/>
    </row>
    <row r="137" spans="2:18">
      <c r="B137" s="221"/>
      <c r="C137" s="221"/>
    </row>
    <row r="138" spans="2:18">
      <c r="B138" s="22"/>
      <c r="C138" s="221"/>
    </row>
    <row r="139" spans="2:18">
      <c r="B139" s="221"/>
      <c r="C139" s="221"/>
    </row>
    <row r="140" spans="2:18">
      <c r="B140" s="22"/>
      <c r="C140" s="221"/>
    </row>
    <row r="141" spans="2:18">
      <c r="B141" s="221"/>
      <c r="C141" s="221"/>
    </row>
    <row r="142" spans="2:18">
      <c r="B142" s="22"/>
      <c r="C142" s="221"/>
    </row>
    <row r="143" spans="2:18">
      <c r="B143" s="221"/>
    </row>
  </sheetData>
  <customSheetViews>
    <customSheetView guid="{60A1409A-66AA-463E-93B8-ECD35AF44482}" scale="75" colorId="22">
      <selection activeCell="B13" sqref="B13"/>
      <rowBreaks count="1" manualBreakCount="1">
        <brk id="66" max="17" man="1"/>
      </rowBreaks>
      <colBreaks count="1" manualBreakCount="1">
        <brk id="8" max="126" man="1"/>
      </colBreaks>
      <pageMargins left="0.41" right="0.3" top="0.3" bottom="0.3" header="0.5" footer="0.5"/>
      <pageSetup scale="64" fitToWidth="2" fitToHeight="2" pageOrder="overThenDown" orientation="portrait" r:id="rId1"/>
      <headerFooter alignWithMargins="0"/>
    </customSheetView>
    <customSheetView guid="{DF531E20-5321-459E-ADC3-AB7A1AE91EEB}" scale="75" colorId="22" showPageBreaks="1" printArea="1">
      <selection activeCell="B13" sqref="B13"/>
      <rowBreaks count="1" manualBreakCount="1">
        <brk id="66" max="17" man="1"/>
      </rowBreaks>
      <colBreaks count="1" manualBreakCount="1">
        <brk id="8" max="126" man="1"/>
      </colBreaks>
      <pageMargins left="0.41" right="0.3" top="0.3" bottom="0.3" header="0.5" footer="0.5"/>
      <pageSetup scale="64" fitToWidth="2" fitToHeight="2" pageOrder="overThenDown" orientation="portrait" r:id="rId2"/>
      <headerFooter alignWithMargins="0"/>
    </customSheetView>
    <customSheetView guid="{D9BAA3C6-1D9B-487C-B947-51E67F089DA8}" scale="75" colorId="22">
      <selection activeCell="G64" sqref="G64"/>
      <rowBreaks count="1" manualBreakCount="1">
        <brk id="66" max="17" man="1"/>
      </rowBreaks>
      <colBreaks count="1" manualBreakCount="1">
        <brk id="8" max="126" man="1"/>
      </colBreaks>
      <pageMargins left="0.41" right="0.3" top="0.3" bottom="0.3" header="0.5" footer="0.5"/>
      <pageSetup scale="67" pageOrder="overThenDown" orientation="portrait" r:id="rId3"/>
      <headerFooter alignWithMargins="0"/>
    </customSheetView>
    <customSheetView guid="{FE043F0F-666D-484B-8A7C-7EC2529158CA}" scale="75" colorId="22" showPageBreaks="1" printArea="1">
      <selection activeCell="O18" sqref="O18:O22"/>
      <rowBreaks count="1" manualBreakCount="1">
        <brk id="66" max="17" man="1"/>
      </rowBreaks>
      <colBreaks count="1" manualBreakCount="1">
        <brk id="8" max="126" man="1"/>
      </colBreaks>
      <pageMargins left="0.41" right="0.3" top="0.3" bottom="0.3" header="0.5" footer="0.5"/>
      <pageSetup scale="67" pageOrder="overThenDown" orientation="portrait" r:id="rId4"/>
      <headerFooter alignWithMargins="0"/>
    </customSheetView>
  </customSheetViews>
  <mergeCells count="2">
    <mergeCell ref="A5:H5"/>
    <mergeCell ref="A8:H8"/>
  </mergeCells>
  <phoneticPr fontId="0" type="noConversion"/>
  <pageMargins left="0.41" right="0.3" top="0.3" bottom="0.3" header="0.5" footer="0.5"/>
  <pageSetup scale="67" pageOrder="overThenDown" orientation="portrait" r:id="rId5"/>
  <headerFooter alignWithMargins="0"/>
  <rowBreaks count="1" manualBreakCount="1">
    <brk id="66" max="17" man="1"/>
  </rowBreaks>
  <colBreaks count="1" manualBreakCount="1">
    <brk id="8" max="126" man="1"/>
  </colBreaks>
  <customProperties>
    <customPr name="_pios_id" r:id="rId6"/>
  </customProperties>
</worksheet>
</file>

<file path=xl/worksheets/sheet48.xml><?xml version="1.0" encoding="utf-8"?>
<worksheet xmlns="http://schemas.openxmlformats.org/spreadsheetml/2006/main" xmlns:r="http://schemas.openxmlformats.org/officeDocument/2006/relationships">
  <sheetPr transitionEvaluation="1" codeName="Sheet47">
    <pageSetUpPr fitToPage="1"/>
  </sheetPr>
  <dimension ref="A1:I66"/>
  <sheetViews>
    <sheetView defaultGridColor="0" colorId="22" zoomScale="87" workbookViewId="0"/>
  </sheetViews>
  <sheetFormatPr defaultColWidth="9.77734375" defaultRowHeight="15"/>
  <cols>
    <col min="1" max="1" width="4.77734375" customWidth="1"/>
    <col min="2" max="2" width="25.77734375" customWidth="1"/>
    <col min="3" max="3" width="12.77734375" customWidth="1"/>
    <col min="4" max="4" width="14.77734375" customWidth="1"/>
    <col min="5" max="5" width="13.5546875" customWidth="1"/>
    <col min="6" max="6" width="25.77734375" customWidth="1"/>
    <col min="7" max="7" width="12.77734375" customWidth="1"/>
    <col min="8" max="8" width="14.77734375" customWidth="1"/>
    <col min="9" max="9" width="12.77734375" customWidth="1"/>
  </cols>
  <sheetData>
    <row r="1" spans="1:9" ht="15.75" thickBot="1">
      <c r="A1" t="str">
        <f>'Data sheet'!A53</f>
        <v>Annual Report of New York American Water Company, Inc.  (f/k/a Aqua New York of Sea Cliff)                                          Year Ended  December 31, 2013</v>
      </c>
      <c r="H1" s="24"/>
      <c r="I1" s="8"/>
    </row>
    <row r="2" spans="1:9">
      <c r="A2" s="187"/>
      <c r="B2" s="200"/>
      <c r="C2" s="200"/>
      <c r="D2" s="200"/>
      <c r="E2" s="200"/>
      <c r="F2" s="200"/>
      <c r="G2" s="200"/>
      <c r="H2" s="200"/>
      <c r="I2" s="189"/>
    </row>
    <row r="3" spans="1:9" ht="15.75">
      <c r="A3" s="599" t="s">
        <v>1586</v>
      </c>
      <c r="B3" s="600"/>
      <c r="C3" s="600"/>
      <c r="D3" s="600"/>
      <c r="E3" s="600"/>
      <c r="F3" s="600"/>
      <c r="G3" s="600"/>
      <c r="H3" s="600"/>
      <c r="I3" s="601"/>
    </row>
    <row r="4" spans="1:9">
      <c r="A4" s="568"/>
      <c r="B4" s="207"/>
      <c r="C4" s="207"/>
      <c r="D4" s="207"/>
      <c r="E4" s="207"/>
      <c r="F4" s="207"/>
      <c r="G4" s="207"/>
      <c r="H4" s="207"/>
      <c r="I4" s="208"/>
    </row>
    <row r="5" spans="1:9">
      <c r="A5" s="195"/>
      <c r="I5" s="192"/>
    </row>
    <row r="6" spans="1:9">
      <c r="A6" s="195"/>
      <c r="B6" t="s">
        <v>215</v>
      </c>
      <c r="I6" s="192"/>
    </row>
    <row r="7" spans="1:9">
      <c r="A7" s="568"/>
      <c r="B7" s="207"/>
      <c r="C7" s="207"/>
      <c r="D7" s="207"/>
      <c r="E7" s="207"/>
      <c r="F7" s="207"/>
      <c r="G7" s="207"/>
      <c r="H7" s="207"/>
      <c r="I7" s="208"/>
    </row>
    <row r="8" spans="1:9">
      <c r="A8" s="517"/>
      <c r="B8" s="236"/>
      <c r="C8" s="602" t="s">
        <v>2967</v>
      </c>
      <c r="D8" s="212"/>
      <c r="E8" s="602" t="s">
        <v>216</v>
      </c>
      <c r="F8" s="226"/>
      <c r="G8" s="602" t="s">
        <v>2967</v>
      </c>
      <c r="H8" s="212"/>
      <c r="I8" s="603" t="s">
        <v>216</v>
      </c>
    </row>
    <row r="9" spans="1:9">
      <c r="A9" s="517"/>
      <c r="B9" s="236"/>
      <c r="C9" s="602" t="s">
        <v>3321</v>
      </c>
      <c r="D9" s="602" t="s">
        <v>3322</v>
      </c>
      <c r="E9" s="602" t="s">
        <v>217</v>
      </c>
      <c r="F9" s="226"/>
      <c r="G9" s="602" t="s">
        <v>3321</v>
      </c>
      <c r="H9" s="602" t="s">
        <v>3857</v>
      </c>
      <c r="I9" s="603" t="s">
        <v>217</v>
      </c>
    </row>
    <row r="10" spans="1:9">
      <c r="A10" s="517" t="s">
        <v>2263</v>
      </c>
      <c r="B10" s="832" t="s">
        <v>218</v>
      </c>
      <c r="C10" s="602" t="s">
        <v>219</v>
      </c>
      <c r="D10" s="212"/>
      <c r="E10" s="602" t="s">
        <v>3651</v>
      </c>
      <c r="F10" s="570" t="s">
        <v>3652</v>
      </c>
      <c r="G10" s="602" t="s">
        <v>2424</v>
      </c>
      <c r="H10" s="212"/>
      <c r="I10" s="603" t="s">
        <v>3651</v>
      </c>
    </row>
    <row r="11" spans="1:9">
      <c r="A11" s="518" t="s">
        <v>2286</v>
      </c>
      <c r="B11" s="834" t="s">
        <v>3377</v>
      </c>
      <c r="C11" s="760" t="s">
        <v>3378</v>
      </c>
      <c r="D11" s="760" t="s">
        <v>3379</v>
      </c>
      <c r="E11" s="760" t="s">
        <v>3380</v>
      </c>
      <c r="F11" s="574" t="s">
        <v>189</v>
      </c>
      <c r="G11" s="760" t="s">
        <v>190</v>
      </c>
      <c r="H11" s="760" t="s">
        <v>191</v>
      </c>
      <c r="I11" s="808" t="s">
        <v>192</v>
      </c>
    </row>
    <row r="12" spans="1:9">
      <c r="A12" s="517">
        <v>1</v>
      </c>
      <c r="B12" s="604"/>
      <c r="C12" s="605"/>
      <c r="D12" s="606"/>
      <c r="E12" s="607" t="str">
        <f t="shared" ref="E12:E43" si="0">IF(ISERR(D12/C12)," ",D12/C12)</f>
        <v xml:space="preserve"> </v>
      </c>
      <c r="F12" s="608"/>
      <c r="G12" s="605"/>
      <c r="H12" s="606"/>
      <c r="I12" s="609" t="str">
        <f t="shared" ref="I12:I43" si="1">IF(ISERR(H12/G12)," ",H12/G12)</f>
        <v xml:space="preserve"> </v>
      </c>
    </row>
    <row r="13" spans="1:9">
      <c r="A13" s="517">
        <v>2</v>
      </c>
      <c r="B13" s="1702" t="s">
        <v>772</v>
      </c>
      <c r="C13" s="605"/>
      <c r="D13" s="605"/>
      <c r="E13" s="607" t="str">
        <f t="shared" si="0"/>
        <v xml:space="preserve"> </v>
      </c>
      <c r="F13" s="1012"/>
      <c r="G13" s="1920"/>
      <c r="H13" s="1920"/>
      <c r="I13" s="1921"/>
    </row>
    <row r="14" spans="1:9">
      <c r="A14" s="517">
        <v>3</v>
      </c>
      <c r="B14" s="604"/>
      <c r="C14" s="605"/>
      <c r="D14" s="605"/>
      <c r="E14" s="607" t="str">
        <f t="shared" si="0"/>
        <v xml:space="preserve"> </v>
      </c>
      <c r="F14" s="608"/>
      <c r="G14" s="605"/>
      <c r="H14" s="605"/>
      <c r="I14" s="609" t="str">
        <f t="shared" si="1"/>
        <v xml:space="preserve"> </v>
      </c>
    </row>
    <row r="15" spans="1:9">
      <c r="A15" s="517">
        <v>4</v>
      </c>
      <c r="B15" s="604"/>
      <c r="C15" s="605"/>
      <c r="D15" s="605"/>
      <c r="E15" s="607" t="str">
        <f t="shared" si="0"/>
        <v xml:space="preserve"> </v>
      </c>
      <c r="F15" s="608"/>
      <c r="G15" s="605"/>
      <c r="H15" s="605"/>
      <c r="I15" s="609" t="str">
        <f t="shared" si="1"/>
        <v xml:space="preserve"> </v>
      </c>
    </row>
    <row r="16" spans="1:9">
      <c r="A16" s="517">
        <v>5</v>
      </c>
      <c r="B16" s="604"/>
      <c r="C16" s="605"/>
      <c r="D16" s="605"/>
      <c r="E16" s="607" t="str">
        <f t="shared" si="0"/>
        <v xml:space="preserve"> </v>
      </c>
      <c r="F16" s="608"/>
      <c r="G16" s="605"/>
      <c r="H16" s="605"/>
      <c r="I16" s="609" t="str">
        <f t="shared" si="1"/>
        <v xml:space="preserve"> </v>
      </c>
    </row>
    <row r="17" spans="1:9">
      <c r="A17" s="517">
        <v>6</v>
      </c>
      <c r="B17" s="604"/>
      <c r="C17" s="605"/>
      <c r="D17" s="605"/>
      <c r="E17" s="607" t="str">
        <f t="shared" si="0"/>
        <v xml:space="preserve"> </v>
      </c>
      <c r="F17" s="608"/>
      <c r="G17" s="605"/>
      <c r="H17" s="605"/>
      <c r="I17" s="609" t="str">
        <f t="shared" si="1"/>
        <v xml:space="preserve"> </v>
      </c>
    </row>
    <row r="18" spans="1:9">
      <c r="A18" s="517">
        <v>7</v>
      </c>
      <c r="B18" s="604"/>
      <c r="C18" s="605"/>
      <c r="D18" s="605"/>
      <c r="E18" s="607" t="str">
        <f t="shared" si="0"/>
        <v xml:space="preserve"> </v>
      </c>
      <c r="F18" s="608"/>
      <c r="G18" s="605"/>
      <c r="H18" s="605"/>
      <c r="I18" s="609" t="str">
        <f t="shared" si="1"/>
        <v xml:space="preserve"> </v>
      </c>
    </row>
    <row r="19" spans="1:9">
      <c r="A19" s="517">
        <v>8</v>
      </c>
      <c r="B19" s="604"/>
      <c r="C19" s="605"/>
      <c r="D19" s="605"/>
      <c r="E19" s="607" t="str">
        <f t="shared" si="0"/>
        <v xml:space="preserve"> </v>
      </c>
      <c r="F19" s="608"/>
      <c r="G19" s="605"/>
      <c r="H19" s="605"/>
      <c r="I19" s="609" t="str">
        <f t="shared" si="1"/>
        <v xml:space="preserve"> </v>
      </c>
    </row>
    <row r="20" spans="1:9">
      <c r="A20" s="517">
        <v>9</v>
      </c>
      <c r="B20" s="604"/>
      <c r="C20" s="605"/>
      <c r="D20" s="605"/>
      <c r="E20" s="607" t="str">
        <f t="shared" si="0"/>
        <v xml:space="preserve"> </v>
      </c>
      <c r="F20" s="608"/>
      <c r="G20" s="605"/>
      <c r="H20" s="605"/>
      <c r="I20" s="609" t="str">
        <f t="shared" si="1"/>
        <v xml:space="preserve"> </v>
      </c>
    </row>
    <row r="21" spans="1:9">
      <c r="A21" s="517">
        <v>10</v>
      </c>
      <c r="B21" s="604"/>
      <c r="C21" s="605"/>
      <c r="D21" s="605"/>
      <c r="E21" s="607" t="str">
        <f t="shared" si="0"/>
        <v xml:space="preserve"> </v>
      </c>
      <c r="F21" s="608"/>
      <c r="G21" s="605"/>
      <c r="H21" s="605"/>
      <c r="I21" s="609" t="str">
        <f t="shared" si="1"/>
        <v xml:space="preserve"> </v>
      </c>
    </row>
    <row r="22" spans="1:9">
      <c r="A22" s="517">
        <v>11</v>
      </c>
      <c r="B22" s="604"/>
      <c r="C22" s="605"/>
      <c r="D22" s="605"/>
      <c r="E22" s="607" t="str">
        <f t="shared" si="0"/>
        <v xml:space="preserve"> </v>
      </c>
      <c r="F22" s="610"/>
      <c r="G22" s="249"/>
      <c r="H22" s="249"/>
      <c r="I22" s="609" t="str">
        <f t="shared" si="1"/>
        <v xml:space="preserve"> </v>
      </c>
    </row>
    <row r="23" spans="1:9">
      <c r="A23" s="517">
        <v>12</v>
      </c>
      <c r="B23" s="604"/>
      <c r="C23" s="605"/>
      <c r="D23" s="605"/>
      <c r="E23" s="607" t="str">
        <f t="shared" si="0"/>
        <v xml:space="preserve"> </v>
      </c>
      <c r="F23" s="608"/>
      <c r="G23" s="605"/>
      <c r="H23" s="605"/>
      <c r="I23" s="609" t="str">
        <f t="shared" si="1"/>
        <v xml:space="preserve"> </v>
      </c>
    </row>
    <row r="24" spans="1:9">
      <c r="A24" s="517">
        <v>13</v>
      </c>
      <c r="B24" s="604"/>
      <c r="C24" s="605"/>
      <c r="D24" s="605"/>
      <c r="E24" s="607" t="str">
        <f t="shared" si="0"/>
        <v xml:space="preserve"> </v>
      </c>
      <c r="F24" s="608"/>
      <c r="G24" s="605"/>
      <c r="H24" s="605"/>
      <c r="I24" s="609" t="str">
        <f t="shared" si="1"/>
        <v xml:space="preserve"> </v>
      </c>
    </row>
    <row r="25" spans="1:9">
      <c r="A25" s="517">
        <v>14</v>
      </c>
      <c r="B25" s="604"/>
      <c r="C25" s="605"/>
      <c r="D25" s="605"/>
      <c r="E25" s="607" t="str">
        <f t="shared" si="0"/>
        <v xml:space="preserve"> </v>
      </c>
      <c r="F25" s="608"/>
      <c r="G25" s="605"/>
      <c r="H25" s="605"/>
      <c r="I25" s="609" t="str">
        <f t="shared" si="1"/>
        <v xml:space="preserve"> </v>
      </c>
    </row>
    <row r="26" spans="1:9">
      <c r="A26" s="517">
        <v>15</v>
      </c>
      <c r="B26" s="604"/>
      <c r="C26" s="605"/>
      <c r="D26" s="605"/>
      <c r="E26" s="607" t="str">
        <f t="shared" si="0"/>
        <v xml:space="preserve"> </v>
      </c>
      <c r="F26" s="608"/>
      <c r="G26" s="605"/>
      <c r="H26" s="605"/>
      <c r="I26" s="609" t="str">
        <f t="shared" si="1"/>
        <v xml:space="preserve"> </v>
      </c>
    </row>
    <row r="27" spans="1:9">
      <c r="A27" s="517">
        <v>16</v>
      </c>
      <c r="B27" s="604"/>
      <c r="C27" s="605"/>
      <c r="D27" s="605"/>
      <c r="E27" s="607" t="str">
        <f t="shared" si="0"/>
        <v xml:space="preserve"> </v>
      </c>
      <c r="F27" s="608"/>
      <c r="G27" s="605"/>
      <c r="H27" s="605"/>
      <c r="I27" s="609" t="str">
        <f t="shared" si="1"/>
        <v xml:space="preserve"> </v>
      </c>
    </row>
    <row r="28" spans="1:9">
      <c r="A28" s="517">
        <v>17</v>
      </c>
      <c r="B28" s="604"/>
      <c r="C28" s="605"/>
      <c r="D28" s="605"/>
      <c r="E28" s="607" t="str">
        <f t="shared" si="0"/>
        <v xml:space="preserve"> </v>
      </c>
      <c r="F28" s="608"/>
      <c r="G28" s="605"/>
      <c r="H28" s="605"/>
      <c r="I28" s="609" t="str">
        <f t="shared" si="1"/>
        <v xml:space="preserve"> </v>
      </c>
    </row>
    <row r="29" spans="1:9">
      <c r="A29" s="517">
        <v>18</v>
      </c>
      <c r="B29" s="604"/>
      <c r="C29" s="605"/>
      <c r="D29" s="605"/>
      <c r="E29" s="607" t="str">
        <f t="shared" si="0"/>
        <v xml:space="preserve"> </v>
      </c>
      <c r="F29" s="608"/>
      <c r="G29" s="605"/>
      <c r="H29" s="605"/>
      <c r="I29" s="609" t="str">
        <f t="shared" si="1"/>
        <v xml:space="preserve"> </v>
      </c>
    </row>
    <row r="30" spans="1:9">
      <c r="A30" s="517">
        <v>19</v>
      </c>
      <c r="B30" s="604"/>
      <c r="C30" s="605"/>
      <c r="D30" s="605"/>
      <c r="E30" s="607" t="str">
        <f t="shared" si="0"/>
        <v xml:space="preserve"> </v>
      </c>
      <c r="F30" s="608"/>
      <c r="G30" s="605"/>
      <c r="H30" s="605"/>
      <c r="I30" s="609" t="str">
        <f t="shared" si="1"/>
        <v xml:space="preserve"> </v>
      </c>
    </row>
    <row r="31" spans="1:9">
      <c r="A31" s="517">
        <v>20</v>
      </c>
      <c r="B31" s="604"/>
      <c r="C31" s="605"/>
      <c r="D31" s="605"/>
      <c r="E31" s="607" t="str">
        <f t="shared" si="0"/>
        <v xml:space="preserve"> </v>
      </c>
      <c r="F31" s="608"/>
      <c r="G31" s="605"/>
      <c r="H31" s="605"/>
      <c r="I31" s="609" t="str">
        <f t="shared" si="1"/>
        <v xml:space="preserve"> </v>
      </c>
    </row>
    <row r="32" spans="1:9">
      <c r="A32" s="517">
        <v>21</v>
      </c>
      <c r="B32" s="604"/>
      <c r="C32" s="605"/>
      <c r="D32" s="605"/>
      <c r="E32" s="607" t="str">
        <f t="shared" si="0"/>
        <v xml:space="preserve"> </v>
      </c>
      <c r="F32" s="608"/>
      <c r="G32" s="605"/>
      <c r="H32" s="605"/>
      <c r="I32" s="609" t="str">
        <f t="shared" si="1"/>
        <v xml:space="preserve"> </v>
      </c>
    </row>
    <row r="33" spans="1:9">
      <c r="A33" s="517">
        <v>22</v>
      </c>
      <c r="B33" s="604"/>
      <c r="C33" s="605"/>
      <c r="D33" s="605"/>
      <c r="E33" s="607" t="str">
        <f t="shared" si="0"/>
        <v xml:space="preserve"> </v>
      </c>
      <c r="F33" s="610"/>
      <c r="G33" s="249"/>
      <c r="H33" s="249"/>
      <c r="I33" s="609" t="str">
        <f t="shared" si="1"/>
        <v xml:space="preserve"> </v>
      </c>
    </row>
    <row r="34" spans="1:9">
      <c r="A34" s="517">
        <v>23</v>
      </c>
      <c r="B34" s="604"/>
      <c r="C34" s="605"/>
      <c r="D34" s="605"/>
      <c r="E34" s="607" t="str">
        <f t="shared" si="0"/>
        <v xml:space="preserve"> </v>
      </c>
      <c r="F34" s="608"/>
      <c r="G34" s="605"/>
      <c r="H34" s="605"/>
      <c r="I34" s="609" t="str">
        <f t="shared" si="1"/>
        <v xml:space="preserve"> </v>
      </c>
    </row>
    <row r="35" spans="1:9">
      <c r="A35" s="517">
        <v>24</v>
      </c>
      <c r="B35" s="604"/>
      <c r="C35" s="605"/>
      <c r="D35" s="605"/>
      <c r="E35" s="607" t="str">
        <f t="shared" si="0"/>
        <v xml:space="preserve"> </v>
      </c>
      <c r="F35" s="608"/>
      <c r="G35" s="605"/>
      <c r="H35" s="605"/>
      <c r="I35" s="609" t="str">
        <f t="shared" si="1"/>
        <v xml:space="preserve"> </v>
      </c>
    </row>
    <row r="36" spans="1:9">
      <c r="A36" s="517">
        <v>25</v>
      </c>
      <c r="B36" s="604"/>
      <c r="C36" s="605"/>
      <c r="D36" s="605"/>
      <c r="E36" s="607" t="str">
        <f t="shared" si="0"/>
        <v xml:space="preserve"> </v>
      </c>
      <c r="F36" s="608"/>
      <c r="G36" s="605"/>
      <c r="H36" s="605"/>
      <c r="I36" s="609" t="str">
        <f t="shared" si="1"/>
        <v xml:space="preserve"> </v>
      </c>
    </row>
    <row r="37" spans="1:9">
      <c r="A37" s="517">
        <v>26</v>
      </c>
      <c r="B37" s="604"/>
      <c r="C37" s="605"/>
      <c r="D37" s="605"/>
      <c r="E37" s="607" t="str">
        <f t="shared" si="0"/>
        <v xml:space="preserve"> </v>
      </c>
      <c r="F37" s="608"/>
      <c r="G37" s="605"/>
      <c r="H37" s="605"/>
      <c r="I37" s="609" t="str">
        <f t="shared" si="1"/>
        <v xml:space="preserve"> </v>
      </c>
    </row>
    <row r="38" spans="1:9">
      <c r="A38" s="517">
        <v>27</v>
      </c>
      <c r="B38" s="604"/>
      <c r="C38" s="605"/>
      <c r="D38" s="605"/>
      <c r="E38" s="607" t="str">
        <f t="shared" si="0"/>
        <v xml:space="preserve"> </v>
      </c>
      <c r="F38" s="608"/>
      <c r="G38" s="605"/>
      <c r="H38" s="605"/>
      <c r="I38" s="609" t="str">
        <f t="shared" si="1"/>
        <v xml:space="preserve"> </v>
      </c>
    </row>
    <row r="39" spans="1:9">
      <c r="A39" s="517">
        <v>28</v>
      </c>
      <c r="B39" s="604"/>
      <c r="C39" s="605"/>
      <c r="D39" s="605"/>
      <c r="E39" s="607" t="str">
        <f t="shared" si="0"/>
        <v xml:space="preserve"> </v>
      </c>
      <c r="F39" s="608"/>
      <c r="G39" s="605"/>
      <c r="H39" s="605"/>
      <c r="I39" s="609" t="str">
        <f t="shared" si="1"/>
        <v xml:space="preserve"> </v>
      </c>
    </row>
    <row r="40" spans="1:9">
      <c r="A40" s="517">
        <v>29</v>
      </c>
      <c r="B40" s="604"/>
      <c r="C40" s="605"/>
      <c r="D40" s="605"/>
      <c r="E40" s="607" t="str">
        <f t="shared" si="0"/>
        <v xml:space="preserve"> </v>
      </c>
      <c r="F40" s="608"/>
      <c r="G40" s="605"/>
      <c r="H40" s="605"/>
      <c r="I40" s="609" t="str">
        <f t="shared" si="1"/>
        <v xml:space="preserve"> </v>
      </c>
    </row>
    <row r="41" spans="1:9">
      <c r="A41" s="517">
        <v>30</v>
      </c>
      <c r="B41" s="604"/>
      <c r="C41" s="605"/>
      <c r="D41" s="605"/>
      <c r="E41" s="607" t="str">
        <f t="shared" si="0"/>
        <v xml:space="preserve"> </v>
      </c>
      <c r="F41" s="608"/>
      <c r="G41" s="605"/>
      <c r="H41" s="605"/>
      <c r="I41" s="609" t="str">
        <f t="shared" si="1"/>
        <v xml:space="preserve"> </v>
      </c>
    </row>
    <row r="42" spans="1:9">
      <c r="A42" s="517">
        <v>31</v>
      </c>
      <c r="B42" s="604"/>
      <c r="C42" s="605"/>
      <c r="D42" s="605"/>
      <c r="E42" s="607" t="str">
        <f t="shared" si="0"/>
        <v xml:space="preserve"> </v>
      </c>
      <c r="F42" s="608"/>
      <c r="G42" s="605"/>
      <c r="H42" s="605"/>
      <c r="I42" s="609" t="str">
        <f t="shared" si="1"/>
        <v xml:space="preserve"> </v>
      </c>
    </row>
    <row r="43" spans="1:9">
      <c r="A43" s="517">
        <v>32</v>
      </c>
      <c r="B43" s="604"/>
      <c r="C43" s="605"/>
      <c r="D43" s="605"/>
      <c r="E43" s="607" t="str">
        <f t="shared" si="0"/>
        <v xml:space="preserve"> </v>
      </c>
      <c r="F43" s="608"/>
      <c r="G43" s="605"/>
      <c r="H43" s="605"/>
      <c r="I43" s="609" t="str">
        <f t="shared" si="1"/>
        <v xml:space="preserve"> </v>
      </c>
    </row>
    <row r="44" spans="1:9" ht="15.75" thickBot="1">
      <c r="A44" s="528">
        <v>33</v>
      </c>
      <c r="B44" s="611" t="s">
        <v>892</v>
      </c>
      <c r="C44" s="612">
        <f>SUM(C12:C43)</f>
        <v>0</v>
      </c>
      <c r="D44" s="613">
        <f>SUM(D12:D43)</f>
        <v>0</v>
      </c>
      <c r="E44" s="614">
        <f>SUM(E12:E43)</f>
        <v>0</v>
      </c>
      <c r="F44" s="615" t="s">
        <v>892</v>
      </c>
      <c r="G44" s="612">
        <f>SUM(G12:G43)</f>
        <v>0</v>
      </c>
      <c r="H44" s="613">
        <f>SUM(H12:H43)</f>
        <v>0</v>
      </c>
      <c r="I44" s="616">
        <f>SUM(I12:I43)</f>
        <v>0</v>
      </c>
    </row>
    <row r="45" spans="1:9">
      <c r="A45" t="s">
        <v>110</v>
      </c>
      <c r="F45" s="117"/>
      <c r="G45" s="117"/>
      <c r="H45" s="117"/>
      <c r="I45" s="170"/>
    </row>
    <row r="46" spans="1:9">
      <c r="A46" s="8" t="s">
        <v>2425</v>
      </c>
      <c r="B46" s="8"/>
      <c r="C46" s="8"/>
      <c r="D46" s="8"/>
      <c r="E46" s="8"/>
      <c r="F46" s="617"/>
      <c r="G46" s="617"/>
      <c r="H46" s="617"/>
      <c r="I46" s="618"/>
    </row>
    <row r="50" spans="2:2">
      <c r="B50" s="221"/>
    </row>
    <row r="53" spans="2:2">
      <c r="B53" s="221"/>
    </row>
    <row r="54" spans="2:2">
      <c r="B54" s="221"/>
    </row>
    <row r="55" spans="2:2">
      <c r="B55" s="221"/>
    </row>
    <row r="56" spans="2:2">
      <c r="B56" s="221"/>
    </row>
    <row r="57" spans="2:2">
      <c r="B57" s="22"/>
    </row>
    <row r="58" spans="2:2">
      <c r="B58" s="221"/>
    </row>
    <row r="59" spans="2:2">
      <c r="B59" s="221"/>
    </row>
    <row r="62" spans="2:2">
      <c r="B62" s="221"/>
    </row>
    <row r="63" spans="2:2">
      <c r="B63" s="221"/>
    </row>
    <row r="64" spans="2:2">
      <c r="B64" s="221"/>
    </row>
    <row r="65" spans="2:2">
      <c r="B65" s="221"/>
    </row>
    <row r="66" spans="2:2">
      <c r="B66" s="221"/>
    </row>
  </sheetData>
  <customSheetViews>
    <customSheetView guid="{60A1409A-66AA-463E-93B8-ECD35AF44482}" scale="87" colorId="22" fitToPage="1">
      <selection activeCell="A30" sqref="A30"/>
      <pageMargins left="0.4" right="0.4" top="0.3" bottom="0.3" header="0.5" footer="0.5"/>
      <pageSetup scale="79" orientation="landscape" r:id="rId1"/>
      <headerFooter alignWithMargins="0"/>
    </customSheetView>
    <customSheetView guid="{DF531E20-5321-459E-ADC3-AB7A1AE91EEB}" scale="87" colorId="22" showPageBreaks="1" fitToPage="1" printArea="1">
      <selection activeCell="A30" sqref="A30"/>
      <pageMargins left="0.4" right="0.4" top="0.3" bottom="0.3" header="0.5" footer="0.5"/>
      <pageSetup scale="79" orientation="landscape" r:id="rId2"/>
      <headerFooter alignWithMargins="0"/>
    </customSheetView>
    <customSheetView guid="{D9BAA3C6-1D9B-487C-B947-51E67F089DA8}" scale="87" colorId="22" fitToPage="1">
      <selection activeCell="D25" sqref="D25"/>
      <pageMargins left="0.4" right="0.4" top="0.3" bottom="0.3" header="0.5" footer="0.5"/>
      <pageSetup scale="79" orientation="landscape" r:id="rId3"/>
      <headerFooter alignWithMargins="0"/>
    </customSheetView>
    <customSheetView guid="{FE043F0F-666D-484B-8A7C-7EC2529158CA}" scale="87" colorId="22" showPageBreaks="1" fitToPage="1" printArea="1">
      <selection activeCell="D25" sqref="D25"/>
      <pageMargins left="0.4" right="0.4" top="0.3" bottom="0.3" header="0.5" footer="0.5"/>
      <pageSetup scale="79" orientation="landscape" r:id="rId4"/>
      <headerFooter alignWithMargins="0"/>
    </customSheetView>
  </customSheetViews>
  <phoneticPr fontId="0" type="noConversion"/>
  <pageMargins left="0.4" right="0.4" top="0.3" bottom="0.3" header="0.5" footer="0.5"/>
  <pageSetup scale="79" orientation="landscape" r:id="rId5"/>
  <headerFooter alignWithMargins="0"/>
  <customProperties>
    <customPr name="_pios_id" r:id="rId6"/>
  </customProperties>
</worksheet>
</file>

<file path=xl/worksheets/sheet49.xml><?xml version="1.0" encoding="utf-8"?>
<worksheet xmlns="http://schemas.openxmlformats.org/spreadsheetml/2006/main" xmlns:r="http://schemas.openxmlformats.org/officeDocument/2006/relationships">
  <sheetPr transitionEvaluation="1" codeName="Sheet48">
    <pageSetUpPr fitToPage="1"/>
  </sheetPr>
  <dimension ref="A1:F80"/>
  <sheetViews>
    <sheetView defaultGridColor="0" colorId="22" zoomScale="87" workbookViewId="0">
      <selection activeCell="B1" sqref="B1"/>
    </sheetView>
  </sheetViews>
  <sheetFormatPr defaultColWidth="9.77734375" defaultRowHeight="15"/>
  <cols>
    <col min="1" max="1" width="4.77734375" customWidth="1"/>
    <col min="2" max="3" width="30.77734375" customWidth="1"/>
    <col min="4" max="4" width="21.44140625" customWidth="1"/>
    <col min="5" max="5" width="17.44140625" customWidth="1"/>
  </cols>
  <sheetData>
    <row r="1" spans="1:5" ht="15.75" thickBot="1">
      <c r="A1" s="48" t="str">
        <f>'Data sheet'!A53</f>
        <v>Annual Report of New York American Water Company, Inc.  (f/k/a Aqua New York of Sea Cliff)                                          Year Ended  December 31, 2013</v>
      </c>
      <c r="D1" s="24"/>
      <c r="E1" s="8"/>
    </row>
    <row r="2" spans="1:5">
      <c r="A2" s="619"/>
      <c r="B2" s="620"/>
      <c r="C2" s="620"/>
      <c r="D2" s="620"/>
      <c r="E2" s="621"/>
    </row>
    <row r="3" spans="1:5" ht="15.75">
      <c r="A3" s="599" t="s">
        <v>3855</v>
      </c>
      <c r="B3" s="600"/>
      <c r="C3" s="600"/>
      <c r="D3" s="600"/>
      <c r="E3" s="601"/>
    </row>
    <row r="4" spans="1:5">
      <c r="A4" s="622"/>
      <c r="B4" s="623"/>
      <c r="C4" s="623"/>
      <c r="D4" s="623"/>
      <c r="E4" s="624"/>
    </row>
    <row r="5" spans="1:5">
      <c r="A5" s="625"/>
      <c r="B5" s="22"/>
      <c r="C5" s="22"/>
      <c r="D5" s="22"/>
      <c r="E5" s="626"/>
    </row>
    <row r="6" spans="1:5">
      <c r="A6" s="625"/>
      <c r="B6" s="22" t="s">
        <v>2657</v>
      </c>
      <c r="C6" s="22"/>
      <c r="D6" s="22"/>
      <c r="E6" s="626"/>
    </row>
    <row r="7" spans="1:5">
      <c r="A7" s="625"/>
      <c r="B7" s="22" t="s">
        <v>2658</v>
      </c>
      <c r="C7" s="22"/>
      <c r="D7" s="22"/>
      <c r="E7" s="626"/>
    </row>
    <row r="8" spans="1:5">
      <c r="A8" s="625"/>
      <c r="B8" s="22"/>
      <c r="C8" s="22"/>
      <c r="D8" s="22"/>
      <c r="E8" s="626"/>
    </row>
    <row r="9" spans="1:5">
      <c r="A9" s="625"/>
      <c r="B9" s="22" t="s">
        <v>3550</v>
      </c>
      <c r="C9" s="22"/>
      <c r="D9" s="22"/>
      <c r="E9" s="626"/>
    </row>
    <row r="10" spans="1:5">
      <c r="A10" s="625"/>
      <c r="B10" s="22"/>
      <c r="C10" s="22"/>
      <c r="D10" s="22"/>
      <c r="E10" s="626"/>
    </row>
    <row r="11" spans="1:5">
      <c r="A11" s="625"/>
      <c r="B11" s="22" t="s">
        <v>3551</v>
      </c>
      <c r="C11" s="22"/>
      <c r="D11" s="22"/>
      <c r="E11" s="626"/>
    </row>
    <row r="12" spans="1:5">
      <c r="A12" s="625"/>
      <c r="B12" s="22"/>
      <c r="C12" s="22"/>
      <c r="D12" s="22"/>
      <c r="E12" s="626"/>
    </row>
    <row r="13" spans="1:5">
      <c r="A13" s="627"/>
      <c r="B13" s="628"/>
      <c r="C13" s="628"/>
      <c r="D13" s="628"/>
      <c r="E13" s="629"/>
    </row>
    <row r="14" spans="1:5">
      <c r="A14" s="630"/>
      <c r="B14" s="22"/>
      <c r="C14" s="22"/>
      <c r="D14" s="22"/>
      <c r="E14" s="840" t="s">
        <v>2116</v>
      </c>
    </row>
    <row r="15" spans="1:5">
      <c r="A15" s="631" t="s">
        <v>3511</v>
      </c>
      <c r="B15" s="24" t="s">
        <v>3552</v>
      </c>
      <c r="C15" s="24"/>
      <c r="D15" s="24"/>
      <c r="E15" s="840" t="s">
        <v>3553</v>
      </c>
    </row>
    <row r="16" spans="1:5">
      <c r="A16" s="632" t="s">
        <v>3513</v>
      </c>
      <c r="B16" s="633" t="s">
        <v>3377</v>
      </c>
      <c r="C16" s="633"/>
      <c r="D16" s="633"/>
      <c r="E16" s="841" t="s">
        <v>3378</v>
      </c>
    </row>
    <row r="17" spans="1:6">
      <c r="A17" s="631">
        <v>1</v>
      </c>
      <c r="B17" s="22"/>
      <c r="C17" s="22"/>
      <c r="D17" s="22"/>
      <c r="E17" s="634"/>
    </row>
    <row r="18" spans="1:6">
      <c r="A18" s="631">
        <v>2</v>
      </c>
      <c r="B18" s="22"/>
      <c r="C18" s="22"/>
      <c r="D18" s="22"/>
      <c r="E18" s="635"/>
      <c r="F18" s="2349"/>
    </row>
    <row r="19" spans="1:6">
      <c r="A19" s="631">
        <v>3</v>
      </c>
      <c r="B19" s="22" t="s">
        <v>4222</v>
      </c>
      <c r="C19" s="22"/>
      <c r="D19" s="22"/>
      <c r="E19" s="635">
        <v>72</v>
      </c>
    </row>
    <row r="20" spans="1:6">
      <c r="A20" s="631">
        <v>4</v>
      </c>
      <c r="B20" s="22" t="s">
        <v>4137</v>
      </c>
      <c r="D20" s="22"/>
      <c r="E20" s="635">
        <v>1939</v>
      </c>
    </row>
    <row r="21" spans="1:6">
      <c r="A21" s="631">
        <v>5</v>
      </c>
      <c r="B21" s="22"/>
      <c r="D21" s="22"/>
      <c r="E21" s="635"/>
    </row>
    <row r="22" spans="1:6">
      <c r="A22" s="631">
        <v>6</v>
      </c>
      <c r="B22" s="22"/>
      <c r="C22" s="22"/>
      <c r="D22" s="22"/>
      <c r="E22" s="635"/>
    </row>
    <row r="23" spans="1:6">
      <c r="A23" s="631">
        <v>7</v>
      </c>
      <c r="B23" s="22"/>
      <c r="C23" s="22"/>
      <c r="D23" s="22"/>
      <c r="E23" s="635"/>
    </row>
    <row r="24" spans="1:6">
      <c r="A24" s="631">
        <v>8</v>
      </c>
      <c r="B24" s="22"/>
      <c r="D24" s="22"/>
      <c r="E24" s="635"/>
    </row>
    <row r="25" spans="1:6">
      <c r="A25" s="631">
        <v>9</v>
      </c>
      <c r="B25" s="22"/>
      <c r="C25" s="22"/>
      <c r="D25" s="22"/>
      <c r="E25" s="635"/>
    </row>
    <row r="26" spans="1:6">
      <c r="A26" s="631">
        <v>10</v>
      </c>
      <c r="B26" s="22"/>
      <c r="C26" s="1810"/>
      <c r="D26" s="22"/>
      <c r="E26" s="635"/>
    </row>
    <row r="27" spans="1:6">
      <c r="A27" s="631">
        <v>11</v>
      </c>
      <c r="B27" s="22"/>
      <c r="C27" s="22"/>
      <c r="D27" s="22"/>
      <c r="E27" s="635"/>
    </row>
    <row r="28" spans="1:6">
      <c r="A28" s="631">
        <v>12</v>
      </c>
      <c r="B28" s="22"/>
      <c r="C28" s="22"/>
      <c r="D28" s="22"/>
      <c r="E28" s="635"/>
    </row>
    <row r="29" spans="1:6">
      <c r="A29" s="631">
        <v>13</v>
      </c>
      <c r="B29" s="22"/>
      <c r="C29" s="22"/>
      <c r="D29" s="22"/>
      <c r="E29" s="635"/>
    </row>
    <row r="30" spans="1:6">
      <c r="A30" s="631">
        <v>14</v>
      </c>
      <c r="B30" s="22"/>
      <c r="C30" s="22"/>
      <c r="D30" s="22"/>
      <c r="E30" s="635"/>
    </row>
    <row r="31" spans="1:6">
      <c r="A31" s="631">
        <v>15</v>
      </c>
      <c r="B31" s="22"/>
      <c r="C31" s="22"/>
      <c r="D31" s="22"/>
      <c r="E31" s="635"/>
    </row>
    <row r="32" spans="1:6">
      <c r="A32" s="631">
        <v>16</v>
      </c>
      <c r="B32" s="22"/>
      <c r="C32" s="22"/>
      <c r="D32" s="22"/>
      <c r="E32" s="635"/>
    </row>
    <row r="33" spans="1:5">
      <c r="A33" s="631">
        <v>17</v>
      </c>
      <c r="B33" s="22"/>
      <c r="C33" s="22"/>
      <c r="D33" s="22"/>
      <c r="E33" s="635"/>
    </row>
    <row r="34" spans="1:5">
      <c r="A34" s="631">
        <v>18</v>
      </c>
      <c r="B34" s="22"/>
      <c r="C34" s="22"/>
      <c r="D34" s="22"/>
      <c r="E34" s="635"/>
    </row>
    <row r="35" spans="1:5">
      <c r="A35" s="631">
        <v>19</v>
      </c>
      <c r="B35" s="636" t="s">
        <v>3554</v>
      </c>
      <c r="C35" s="636"/>
      <c r="D35" s="636"/>
      <c r="E35" s="637">
        <f>SUM(E17:E34)</f>
        <v>2011</v>
      </c>
    </row>
    <row r="36" spans="1:5">
      <c r="A36" s="631">
        <v>20</v>
      </c>
      <c r="B36" s="638"/>
      <c r="C36" s="638"/>
      <c r="D36" s="638"/>
      <c r="E36" s="639"/>
    </row>
    <row r="37" spans="1:5">
      <c r="A37" s="631">
        <v>21</v>
      </c>
      <c r="B37" s="22"/>
      <c r="C37" s="22"/>
      <c r="D37" s="22"/>
      <c r="E37" s="634"/>
    </row>
    <row r="38" spans="1:5">
      <c r="A38" s="631">
        <v>22</v>
      </c>
      <c r="B38" s="1013" t="s">
        <v>772</v>
      </c>
      <c r="C38" s="22"/>
      <c r="D38" s="22"/>
      <c r="E38" s="635"/>
    </row>
    <row r="39" spans="1:5">
      <c r="A39" s="631">
        <v>23</v>
      </c>
      <c r="B39" s="22"/>
      <c r="C39" s="22"/>
      <c r="D39" s="22"/>
      <c r="E39" s="635"/>
    </row>
    <row r="40" spans="1:5">
      <c r="A40" s="631">
        <v>24</v>
      </c>
      <c r="B40" s="22"/>
      <c r="C40" s="22"/>
      <c r="D40" s="22"/>
      <c r="E40" s="635"/>
    </row>
    <row r="41" spans="1:5">
      <c r="A41" s="631">
        <v>25</v>
      </c>
      <c r="B41" s="22"/>
      <c r="C41" s="22"/>
      <c r="D41" s="22"/>
      <c r="E41" s="635"/>
    </row>
    <row r="42" spans="1:5">
      <c r="A42" s="631">
        <v>26</v>
      </c>
      <c r="B42" s="22"/>
      <c r="C42" s="22"/>
      <c r="D42" s="22"/>
      <c r="E42" s="635"/>
    </row>
    <row r="43" spans="1:5">
      <c r="A43" s="631">
        <v>27</v>
      </c>
      <c r="B43" s="22"/>
      <c r="C43" s="22"/>
      <c r="D43" s="22"/>
      <c r="E43" s="635"/>
    </row>
    <row r="44" spans="1:5">
      <c r="A44" s="631">
        <v>28</v>
      </c>
      <c r="B44" s="22"/>
      <c r="C44" s="22"/>
      <c r="D44" s="22"/>
      <c r="E44" s="635"/>
    </row>
    <row r="45" spans="1:5">
      <c r="A45" s="631">
        <v>29</v>
      </c>
      <c r="B45" s="22"/>
      <c r="C45" s="22"/>
      <c r="D45" s="22"/>
      <c r="E45" s="635"/>
    </row>
    <row r="46" spans="1:5">
      <c r="A46" s="631">
        <v>30</v>
      </c>
      <c r="B46" s="22"/>
      <c r="C46" s="22"/>
      <c r="D46" s="22"/>
      <c r="E46" s="635"/>
    </row>
    <row r="47" spans="1:5">
      <c r="A47" s="631">
        <v>31</v>
      </c>
      <c r="B47" s="22"/>
      <c r="C47" s="22"/>
      <c r="D47" s="22"/>
      <c r="E47" s="635"/>
    </row>
    <row r="48" spans="1:5">
      <c r="A48" s="631">
        <v>32</v>
      </c>
      <c r="B48" s="22"/>
      <c r="C48" s="22"/>
      <c r="D48" s="22"/>
      <c r="E48" s="635"/>
    </row>
    <row r="49" spans="1:5">
      <c r="A49" s="631">
        <v>33</v>
      </c>
      <c r="B49" s="22"/>
      <c r="C49" s="22"/>
      <c r="D49" s="22"/>
      <c r="E49" s="635"/>
    </row>
    <row r="50" spans="1:5">
      <c r="A50" s="631">
        <v>34</v>
      </c>
      <c r="B50" s="22"/>
      <c r="C50" s="22"/>
      <c r="D50" s="22"/>
      <c r="E50" s="635"/>
    </row>
    <row r="51" spans="1:5">
      <c r="A51" s="631">
        <v>35</v>
      </c>
      <c r="B51" s="22"/>
      <c r="C51" s="22"/>
      <c r="D51" s="22"/>
      <c r="E51" s="635"/>
    </row>
    <row r="52" spans="1:5">
      <c r="A52" s="631">
        <v>36</v>
      </c>
      <c r="B52" s="22"/>
      <c r="C52" s="22"/>
      <c r="D52" s="22"/>
      <c r="E52" s="635"/>
    </row>
    <row r="53" spans="1:5">
      <c r="A53" s="631">
        <v>37</v>
      </c>
      <c r="B53" s="22"/>
      <c r="C53" s="22"/>
      <c r="D53" s="22"/>
      <c r="E53" s="635"/>
    </row>
    <row r="54" spans="1:5">
      <c r="A54" s="631">
        <v>38</v>
      </c>
      <c r="B54" s="22"/>
      <c r="C54" s="22"/>
      <c r="D54" s="22"/>
      <c r="E54" s="635"/>
    </row>
    <row r="55" spans="1:5">
      <c r="A55" s="631">
        <v>39</v>
      </c>
      <c r="B55" s="22"/>
      <c r="C55" s="22"/>
      <c r="D55" s="22"/>
      <c r="E55" s="635"/>
    </row>
    <row r="56" spans="1:5">
      <c r="A56" s="631">
        <v>40</v>
      </c>
      <c r="B56" s="22"/>
      <c r="C56" s="22"/>
      <c r="D56" s="22"/>
      <c r="E56" s="635"/>
    </row>
    <row r="57" spans="1:5">
      <c r="A57" s="631">
        <v>41</v>
      </c>
      <c r="B57" s="22"/>
      <c r="C57" s="22"/>
      <c r="D57" s="22"/>
      <c r="E57" s="635"/>
    </row>
    <row r="58" spans="1:5">
      <c r="A58" s="631">
        <v>42</v>
      </c>
      <c r="B58" s="22"/>
      <c r="C58" s="22"/>
      <c r="D58" s="22"/>
      <c r="E58" s="635"/>
    </row>
    <row r="59" spans="1:5">
      <c r="A59" s="631">
        <v>43</v>
      </c>
      <c r="B59" s="22"/>
      <c r="C59" s="22"/>
      <c r="D59" s="22"/>
      <c r="E59" s="635"/>
    </row>
    <row r="60" spans="1:5">
      <c r="A60" s="631">
        <v>44</v>
      </c>
      <c r="B60" s="22"/>
      <c r="C60" s="22"/>
      <c r="D60" s="22"/>
      <c r="E60" s="635"/>
    </row>
    <row r="61" spans="1:5">
      <c r="A61" s="631">
        <v>45</v>
      </c>
      <c r="B61" s="22"/>
      <c r="C61" s="22"/>
      <c r="D61" s="22"/>
      <c r="E61" s="635"/>
    </row>
    <row r="62" spans="1:5">
      <c r="A62" s="631">
        <v>46</v>
      </c>
      <c r="B62" s="22"/>
      <c r="C62" s="22"/>
      <c r="D62" s="22"/>
      <c r="E62" s="635"/>
    </row>
    <row r="63" spans="1:5" ht="15.75" thickBot="1">
      <c r="A63" s="640">
        <v>47</v>
      </c>
      <c r="B63" s="641" t="s">
        <v>3555</v>
      </c>
      <c r="C63" s="641"/>
      <c r="D63" s="641"/>
      <c r="E63" s="642">
        <f>SUM(E37:E62)</f>
        <v>0</v>
      </c>
    </row>
    <row r="64" spans="1:5">
      <c r="A64" s="22"/>
      <c r="B64" s="22"/>
      <c r="C64" s="22"/>
      <c r="D64" s="22"/>
      <c r="E64" s="22" t="s">
        <v>110</v>
      </c>
    </row>
    <row r="65" spans="1:5">
      <c r="A65" s="24" t="s">
        <v>3556</v>
      </c>
      <c r="B65" s="24"/>
      <c r="C65" s="24"/>
      <c r="D65" s="24"/>
      <c r="E65" s="24"/>
    </row>
    <row r="72" spans="1:5">
      <c r="B72" s="221"/>
    </row>
    <row r="75" spans="1:5">
      <c r="B75" s="221"/>
    </row>
    <row r="76" spans="1:5">
      <c r="B76" s="221"/>
    </row>
    <row r="77" spans="1:5">
      <c r="B77" s="221"/>
    </row>
    <row r="78" spans="1:5">
      <c r="B78" s="221"/>
    </row>
    <row r="79" spans="1:5">
      <c r="B79" s="22"/>
    </row>
    <row r="80" spans="1:5">
      <c r="B80" s="221"/>
    </row>
  </sheetData>
  <customSheetViews>
    <customSheetView guid="{60A1409A-66AA-463E-93B8-ECD35AF44482}" scale="87" colorId="22" fitToPage="1">
      <selection activeCell="E23" sqref="E23"/>
      <pageMargins left="0.4" right="0.4" top="0.3" bottom="0.3" header="0" footer="0"/>
      <printOptions horizontalCentered="1" verticalCentered="1"/>
      <pageSetup scale="77" orientation="portrait" r:id="rId1"/>
      <headerFooter alignWithMargins="0"/>
    </customSheetView>
    <customSheetView guid="{DF531E20-5321-459E-ADC3-AB7A1AE91EEB}" scale="87" colorId="22" showPageBreaks="1" fitToPage="1" printArea="1">
      <selection activeCell="E23" sqref="E23"/>
      <pageMargins left="0.4" right="0.4" top="0.3" bottom="0.3" header="0" footer="0"/>
      <printOptions horizontalCentered="1" verticalCentered="1"/>
      <pageSetup scale="77" orientation="portrait" r:id="rId2"/>
      <headerFooter alignWithMargins="0"/>
    </customSheetView>
    <customSheetView guid="{D9BAA3C6-1D9B-487C-B947-51E67F089DA8}" scale="87" colorId="22" fitToPage="1" topLeftCell="A49">
      <selection activeCell="E21" sqref="E21"/>
      <pageMargins left="0.4" right="0.4" top="0.3" bottom="0.3" header="0" footer="0"/>
      <printOptions horizontalCentered="1" verticalCentered="1"/>
      <pageSetup scale="77" orientation="portrait" r:id="rId3"/>
      <headerFooter alignWithMargins="0"/>
    </customSheetView>
    <customSheetView guid="{FE043F0F-666D-484B-8A7C-7EC2529158CA}" scale="87" colorId="22" showPageBreaks="1" fitToPage="1" printArea="1" topLeftCell="A13">
      <selection activeCell="D44" sqref="D44"/>
      <pageMargins left="0.4" right="0.4" top="0.3" bottom="0.3" header="0" footer="0"/>
      <printOptions horizontalCentered="1" verticalCentered="1"/>
      <pageSetup scale="13" orientation="portrait" r:id="rId4"/>
      <headerFooter alignWithMargins="0"/>
    </customSheetView>
  </customSheetViews>
  <phoneticPr fontId="0" type="noConversion"/>
  <printOptions horizontalCentered="1" verticalCentered="1"/>
  <pageMargins left="0.4" right="0.4" top="0.3" bottom="0.3" header="0" footer="0"/>
  <pageSetup scale="77" orientation="portrait" r:id="rId5"/>
  <headerFooter alignWithMargins="0"/>
  <customProperties>
    <customPr name="_pios_id" r:id="rId6"/>
  </customProperties>
</worksheet>
</file>

<file path=xl/worksheets/sheet5.xml><?xml version="1.0" encoding="utf-8"?>
<worksheet xmlns="http://schemas.openxmlformats.org/spreadsheetml/2006/main" xmlns:r="http://schemas.openxmlformats.org/officeDocument/2006/relationships">
  <sheetPr transitionEvaluation="1" codeName="Sheet4"/>
  <dimension ref="A1:E71"/>
  <sheetViews>
    <sheetView defaultGridColor="0" colorId="22" zoomScale="75" workbookViewId="0">
      <selection activeCell="D58" sqref="D58"/>
    </sheetView>
  </sheetViews>
  <sheetFormatPr defaultColWidth="9.77734375" defaultRowHeight="15"/>
  <cols>
    <col min="1" max="2" width="2.77734375" customWidth="1"/>
    <col min="3" max="3" width="69.6640625" customWidth="1"/>
  </cols>
  <sheetData>
    <row r="1" spans="1:5" ht="15.75" thickBot="1">
      <c r="B1" s="60" t="s">
        <v>2835</v>
      </c>
      <c r="C1" s="354"/>
      <c r="D1" s="90" t="s">
        <v>2835</v>
      </c>
      <c r="E1" s="185"/>
    </row>
    <row r="2" spans="1:5">
      <c r="B2" s="404"/>
      <c r="C2" s="188"/>
      <c r="D2" s="188"/>
      <c r="E2" s="405"/>
    </row>
    <row r="3" spans="1:5">
      <c r="A3" t="s">
        <v>2835</v>
      </c>
      <c r="B3" s="59" t="s">
        <v>2835</v>
      </c>
      <c r="C3" s="853" t="s">
        <v>2835</v>
      </c>
      <c r="D3" s="854"/>
      <c r="E3" s="406"/>
    </row>
    <row r="4" spans="1:5" ht="15.75">
      <c r="B4" s="2735" t="s">
        <v>2791</v>
      </c>
      <c r="C4" s="2736"/>
      <c r="D4" s="2736"/>
      <c r="E4" s="2737"/>
    </row>
    <row r="5" spans="1:5">
      <c r="B5" s="59"/>
      <c r="C5" s="853"/>
      <c r="D5" s="854"/>
      <c r="E5" s="406"/>
    </row>
    <row r="6" spans="1:5" ht="15.75" thickBot="1">
      <c r="B6" s="126"/>
      <c r="C6" s="86"/>
      <c r="D6" s="428"/>
      <c r="E6" s="447"/>
    </row>
    <row r="7" spans="1:5">
      <c r="B7" s="104"/>
      <c r="C7" s="105"/>
      <c r="D7" s="188"/>
      <c r="E7" s="405"/>
    </row>
    <row r="8" spans="1:5">
      <c r="A8" s="185"/>
      <c r="B8" s="193" t="s">
        <v>1494</v>
      </c>
      <c r="C8" s="855"/>
      <c r="D8" s="854"/>
      <c r="E8" s="406"/>
    </row>
    <row r="9" spans="1:5">
      <c r="A9" s="185"/>
      <c r="B9" s="193"/>
      <c r="C9" s="855" t="s">
        <v>1495</v>
      </c>
      <c r="D9" s="854"/>
      <c r="E9" s="406"/>
    </row>
    <row r="10" spans="1:5">
      <c r="A10" s="185"/>
      <c r="B10" s="193"/>
      <c r="C10" s="855" t="s">
        <v>1496</v>
      </c>
      <c r="D10" s="854"/>
      <c r="E10" s="406"/>
    </row>
    <row r="11" spans="1:5">
      <c r="A11" s="185"/>
      <c r="B11" s="193"/>
      <c r="C11" s="855" t="s">
        <v>2381</v>
      </c>
      <c r="D11" s="854"/>
      <c r="E11" s="406"/>
    </row>
    <row r="12" spans="1:5">
      <c r="A12" s="185"/>
      <c r="B12" s="193"/>
      <c r="C12" s="855"/>
      <c r="D12" s="854"/>
      <c r="E12" s="406"/>
    </row>
    <row r="13" spans="1:5">
      <c r="A13" s="185"/>
      <c r="B13" s="193" t="s">
        <v>33</v>
      </c>
      <c r="C13" s="855"/>
      <c r="D13" s="854"/>
      <c r="E13" s="406"/>
    </row>
    <row r="14" spans="1:5">
      <c r="A14" s="185"/>
      <c r="B14" s="193"/>
      <c r="C14" s="855" t="s">
        <v>34</v>
      </c>
      <c r="D14" s="854"/>
      <c r="E14" s="406"/>
    </row>
    <row r="15" spans="1:5">
      <c r="A15" s="185"/>
      <c r="B15" s="193"/>
      <c r="C15" s="855" t="s">
        <v>2509</v>
      </c>
      <c r="D15" s="854"/>
      <c r="E15" s="406"/>
    </row>
    <row r="16" spans="1:5">
      <c r="A16" s="185"/>
      <c r="B16" s="193"/>
      <c r="C16" s="855" t="s">
        <v>2510</v>
      </c>
      <c r="D16" s="854"/>
      <c r="E16" s="406"/>
    </row>
    <row r="17" spans="1:5">
      <c r="A17" s="185"/>
      <c r="B17" s="193"/>
      <c r="C17" s="854"/>
      <c r="D17" s="854"/>
      <c r="E17" s="406"/>
    </row>
    <row r="18" spans="1:5">
      <c r="A18" s="185"/>
      <c r="B18" s="193" t="s">
        <v>2511</v>
      </c>
      <c r="C18" s="854"/>
      <c r="D18" s="854"/>
      <c r="E18" s="406"/>
    </row>
    <row r="19" spans="1:5">
      <c r="A19" s="185"/>
      <c r="B19" s="193"/>
      <c r="C19" s="854" t="s">
        <v>1619</v>
      </c>
      <c r="D19" s="854"/>
      <c r="E19" s="406"/>
    </row>
    <row r="20" spans="1:5">
      <c r="A20" s="185"/>
      <c r="B20" s="193"/>
      <c r="C20" s="854" t="s">
        <v>1502</v>
      </c>
      <c r="D20" s="854"/>
      <c r="E20" s="406"/>
    </row>
    <row r="21" spans="1:5">
      <c r="A21" s="185"/>
      <c r="B21" s="193"/>
      <c r="C21" s="854"/>
      <c r="D21" s="854"/>
      <c r="E21" s="406"/>
    </row>
    <row r="22" spans="1:5">
      <c r="A22" s="185"/>
      <c r="B22" s="193" t="s">
        <v>1503</v>
      </c>
      <c r="C22" s="854"/>
      <c r="D22" s="854"/>
      <c r="E22" s="406"/>
    </row>
    <row r="23" spans="1:5">
      <c r="A23" s="185"/>
      <c r="B23" s="193"/>
      <c r="C23" s="854" t="s">
        <v>616</v>
      </c>
      <c r="D23" s="854"/>
      <c r="E23" s="406"/>
    </row>
    <row r="24" spans="1:5">
      <c r="A24" s="185"/>
      <c r="B24" s="193"/>
      <c r="C24" s="854" t="s">
        <v>617</v>
      </c>
      <c r="D24" s="854"/>
      <c r="E24" s="406"/>
    </row>
    <row r="25" spans="1:5">
      <c r="A25" s="185"/>
      <c r="B25" s="193"/>
      <c r="C25" s="854" t="s">
        <v>2393</v>
      </c>
      <c r="D25" s="854"/>
      <c r="E25" s="406"/>
    </row>
    <row r="26" spans="1:5">
      <c r="A26" s="185"/>
      <c r="B26" s="193"/>
      <c r="C26" s="854" t="s">
        <v>2394</v>
      </c>
      <c r="D26" s="854"/>
      <c r="E26" s="406"/>
    </row>
    <row r="27" spans="1:5">
      <c r="A27" s="185"/>
      <c r="B27" s="193"/>
      <c r="C27" s="854" t="s">
        <v>2395</v>
      </c>
      <c r="D27" s="854"/>
      <c r="E27" s="406"/>
    </row>
    <row r="28" spans="1:5">
      <c r="A28" s="185"/>
      <c r="B28" s="193"/>
      <c r="C28" s="854" t="s">
        <v>2396</v>
      </c>
      <c r="D28" s="854"/>
      <c r="E28" s="406"/>
    </row>
    <row r="29" spans="1:5">
      <c r="A29" s="185"/>
      <c r="B29" s="193"/>
      <c r="C29" s="854"/>
      <c r="D29" s="854"/>
      <c r="E29" s="406"/>
    </row>
    <row r="30" spans="1:5">
      <c r="A30" s="185"/>
      <c r="B30" s="193" t="s">
        <v>2312</v>
      </c>
      <c r="C30" s="854"/>
      <c r="D30" s="854"/>
      <c r="E30" s="406"/>
    </row>
    <row r="31" spans="1:5">
      <c r="A31" s="185"/>
      <c r="B31" s="193"/>
      <c r="C31" s="854" t="s">
        <v>3563</v>
      </c>
      <c r="D31" s="854"/>
      <c r="E31" s="406"/>
    </row>
    <row r="32" spans="1:5">
      <c r="A32" s="185"/>
      <c r="B32" s="193"/>
      <c r="C32" s="854" t="s">
        <v>3564</v>
      </c>
      <c r="D32" s="854"/>
      <c r="E32" s="406"/>
    </row>
    <row r="33" spans="1:5">
      <c r="A33" s="185"/>
      <c r="B33" s="193"/>
      <c r="C33" s="854" t="s">
        <v>3565</v>
      </c>
      <c r="D33" s="854"/>
      <c r="E33" s="406"/>
    </row>
    <row r="34" spans="1:5">
      <c r="A34" s="185"/>
      <c r="B34" s="193"/>
      <c r="C34" s="854"/>
      <c r="D34" s="854"/>
      <c r="E34" s="406"/>
    </row>
    <row r="35" spans="1:5">
      <c r="A35" s="185"/>
      <c r="B35" s="193" t="s">
        <v>3566</v>
      </c>
      <c r="C35" s="854"/>
      <c r="D35" s="854"/>
      <c r="E35" s="406"/>
    </row>
    <row r="36" spans="1:5">
      <c r="A36" s="185"/>
      <c r="B36" s="193"/>
      <c r="C36" s="854" t="s">
        <v>2128</v>
      </c>
      <c r="D36" s="854"/>
      <c r="E36" s="406"/>
    </row>
    <row r="37" spans="1:5">
      <c r="A37" s="185"/>
      <c r="B37" s="193"/>
      <c r="C37" s="854" t="s">
        <v>2129</v>
      </c>
      <c r="D37" s="854"/>
      <c r="E37" s="406"/>
    </row>
    <row r="38" spans="1:5">
      <c r="A38" s="185"/>
      <c r="B38" s="193"/>
      <c r="C38" s="854"/>
      <c r="D38" s="854"/>
      <c r="E38" s="406"/>
    </row>
    <row r="39" spans="1:5">
      <c r="A39" s="185"/>
      <c r="B39" s="193" t="s">
        <v>1681</v>
      </c>
      <c r="C39" s="854"/>
      <c r="D39" s="854"/>
      <c r="E39" s="406"/>
    </row>
    <row r="40" spans="1:5">
      <c r="A40" s="185"/>
      <c r="B40" s="193"/>
      <c r="C40" s="854" t="s">
        <v>1682</v>
      </c>
      <c r="D40" s="854"/>
      <c r="E40" s="406"/>
    </row>
    <row r="41" spans="1:5">
      <c r="A41" s="185"/>
      <c r="B41" s="193"/>
      <c r="C41" s="854" t="s">
        <v>1683</v>
      </c>
      <c r="D41" s="854"/>
      <c r="E41" s="406"/>
    </row>
    <row r="42" spans="1:5">
      <c r="A42" s="185"/>
      <c r="B42" s="193"/>
      <c r="C42" s="854" t="s">
        <v>1684</v>
      </c>
      <c r="D42" s="854"/>
      <c r="E42" s="406"/>
    </row>
    <row r="43" spans="1:5">
      <c r="A43" s="185"/>
      <c r="B43" s="193"/>
      <c r="C43" s="854"/>
      <c r="D43" s="854"/>
      <c r="E43" s="406"/>
    </row>
    <row r="44" spans="1:5">
      <c r="A44" s="185"/>
      <c r="B44" s="193" t="s">
        <v>1685</v>
      </c>
      <c r="C44" s="854"/>
      <c r="D44" s="854"/>
      <c r="E44" s="406"/>
    </row>
    <row r="45" spans="1:5">
      <c r="A45" s="185"/>
      <c r="B45" s="193"/>
      <c r="C45" s="854" t="s">
        <v>1686</v>
      </c>
      <c r="D45" s="854"/>
      <c r="E45" s="406"/>
    </row>
    <row r="46" spans="1:5">
      <c r="A46" s="185"/>
      <c r="B46" s="193"/>
      <c r="C46" s="854" t="s">
        <v>1687</v>
      </c>
      <c r="D46" s="854"/>
      <c r="E46" s="406"/>
    </row>
    <row r="47" spans="1:5">
      <c r="A47" s="185"/>
      <c r="B47" s="193"/>
      <c r="C47" s="854"/>
      <c r="D47" s="854"/>
      <c r="E47" s="406"/>
    </row>
    <row r="48" spans="1:5">
      <c r="A48" s="185"/>
      <c r="B48" s="193" t="s">
        <v>1688</v>
      </c>
      <c r="C48" s="854"/>
      <c r="D48" s="854"/>
      <c r="E48" s="406"/>
    </row>
    <row r="49" spans="1:5">
      <c r="A49" s="185"/>
      <c r="B49" s="193"/>
      <c r="C49" s="854" t="s">
        <v>1689</v>
      </c>
      <c r="D49" s="854"/>
      <c r="E49" s="406"/>
    </row>
    <row r="50" spans="1:5">
      <c r="A50" s="185"/>
      <c r="B50" s="193"/>
      <c r="C50" s="854"/>
      <c r="D50" s="854"/>
      <c r="E50" s="406"/>
    </row>
    <row r="51" spans="1:5">
      <c r="A51" s="185"/>
      <c r="B51" s="193" t="s">
        <v>1690</v>
      </c>
      <c r="C51" s="854"/>
      <c r="D51" s="854"/>
      <c r="E51" s="406"/>
    </row>
    <row r="52" spans="1:5">
      <c r="A52" s="185"/>
      <c r="B52" s="193"/>
      <c r="C52" s="854" t="s">
        <v>1691</v>
      </c>
      <c r="D52" s="854"/>
      <c r="E52" s="406"/>
    </row>
    <row r="53" spans="1:5">
      <c r="A53" s="185"/>
      <c r="B53" s="193"/>
      <c r="C53" s="854" t="s">
        <v>1692</v>
      </c>
      <c r="D53" s="854"/>
      <c r="E53" s="406"/>
    </row>
    <row r="54" spans="1:5">
      <c r="A54" s="185"/>
      <c r="B54" s="193"/>
      <c r="C54" s="854"/>
      <c r="D54" s="854"/>
      <c r="E54" s="406"/>
    </row>
    <row r="55" spans="1:5">
      <c r="A55" s="185"/>
      <c r="B55" s="193"/>
      <c r="C55" s="854"/>
      <c r="D55" s="854"/>
      <c r="E55" s="406"/>
    </row>
    <row r="56" spans="1:5" ht="15.75" thickBot="1">
      <c r="A56" s="185"/>
      <c r="B56" s="581"/>
      <c r="C56" s="428"/>
      <c r="D56" s="428"/>
      <c r="E56" s="447"/>
    </row>
    <row r="57" spans="1:5">
      <c r="A57" s="60"/>
      <c r="B57" s="60"/>
      <c r="C57" s="185"/>
      <c r="D57" s="354" t="s">
        <v>1693</v>
      </c>
      <c r="E57" s="185"/>
    </row>
    <row r="58" spans="1:5">
      <c r="A58" s="51"/>
      <c r="B58" s="51"/>
      <c r="C58" s="51"/>
    </row>
    <row r="63" spans="1:5" ht="18">
      <c r="A63" s="11"/>
      <c r="B63" s="11"/>
      <c r="C63" s="52"/>
    </row>
    <row r="64" spans="1:5" ht="18">
      <c r="A64" s="11"/>
      <c r="B64" s="11"/>
      <c r="C64" s="52"/>
    </row>
    <row r="65" spans="1:3" ht="18">
      <c r="A65" s="11"/>
      <c r="B65" s="11"/>
      <c r="C65" s="52"/>
    </row>
    <row r="66" spans="1:3" ht="18">
      <c r="A66" s="11"/>
      <c r="B66" s="11"/>
      <c r="C66" s="52"/>
    </row>
    <row r="67" spans="1:3" ht="18">
      <c r="A67" s="11"/>
      <c r="B67" s="11"/>
      <c r="C67" s="52"/>
    </row>
    <row r="68" spans="1:3" ht="18">
      <c r="A68" s="11"/>
      <c r="B68" s="11"/>
      <c r="C68" s="52"/>
    </row>
    <row r="69" spans="1:3" ht="18">
      <c r="A69" s="11"/>
      <c r="B69" s="11"/>
      <c r="C69" s="52"/>
    </row>
    <row r="70" spans="1:3" ht="18">
      <c r="A70" s="11"/>
      <c r="B70" s="11"/>
      <c r="C70" s="52"/>
    </row>
    <row r="71" spans="1:3" ht="18">
      <c r="A71" s="11"/>
      <c r="B71" s="11"/>
      <c r="C71" s="52"/>
    </row>
  </sheetData>
  <customSheetViews>
    <customSheetView guid="{60A1409A-66AA-463E-93B8-ECD35AF44482}" scale="75" colorId="22" topLeftCell="A13">
      <selection activeCell="G56" sqref="G56"/>
      <pageMargins left="0.65" right="0.4" top="0.3" bottom="0.3" header="0.5" footer="0.5"/>
      <pageSetup scale="82" orientation="portrait" r:id="rId1"/>
      <headerFooter alignWithMargins="0"/>
    </customSheetView>
    <customSheetView guid="{DF531E20-5321-459E-ADC3-AB7A1AE91EEB}" scale="75" colorId="22" showPageBreaks="1" printArea="1">
      <selection activeCell="G4" sqref="G4"/>
      <pageMargins left="0.65" right="0.4" top="0.3" bottom="0.3" header="0.5" footer="0.5"/>
      <pageSetup scale="82" orientation="portrait" r:id="rId2"/>
      <headerFooter alignWithMargins="0"/>
    </customSheetView>
    <customSheetView guid="{D9BAA3C6-1D9B-487C-B947-51E67F089DA8}" scale="75" colorId="22" topLeftCell="A34">
      <selection activeCell="D58" sqref="D58"/>
      <pageMargins left="0.65" right="0.4" top="0.3" bottom="0.3" header="0.5" footer="0.5"/>
      <pageSetup scale="82" orientation="portrait" r:id="rId3"/>
      <headerFooter alignWithMargins="0"/>
    </customSheetView>
    <customSheetView guid="{FE043F0F-666D-484B-8A7C-7EC2529158CA}" scale="75" colorId="22" showPageBreaks="1" printArea="1" topLeftCell="A34">
      <selection activeCell="D58" sqref="D58"/>
      <pageMargins left="0.65" right="0.4" top="0.3" bottom="0.3" header="0.5" footer="0.5"/>
      <pageSetup scale="82" orientation="portrait" r:id="rId4"/>
      <headerFooter alignWithMargins="0"/>
    </customSheetView>
  </customSheetViews>
  <mergeCells count="1">
    <mergeCell ref="B4:E4"/>
  </mergeCells>
  <phoneticPr fontId="0" type="noConversion"/>
  <pageMargins left="0.65" right="0.4" top="0.3" bottom="0.3" header="0.5" footer="0.5"/>
  <pageSetup scale="82" orientation="portrait" r:id="rId5"/>
  <headerFooter alignWithMargins="0"/>
  <customProperties>
    <customPr name="_pios_id" r:id="rId6"/>
  </customProperties>
</worksheet>
</file>

<file path=xl/worksheets/sheet50.xml><?xml version="1.0" encoding="utf-8"?>
<worksheet xmlns="http://schemas.openxmlformats.org/spreadsheetml/2006/main" xmlns:r="http://schemas.openxmlformats.org/officeDocument/2006/relationships">
  <sheetPr transitionEvaluation="1" codeName="Sheet49"/>
  <dimension ref="A1:M214"/>
  <sheetViews>
    <sheetView defaultGridColor="0" colorId="22" zoomScaleNormal="100" workbookViewId="0"/>
  </sheetViews>
  <sheetFormatPr defaultColWidth="9.77734375" defaultRowHeight="15"/>
  <cols>
    <col min="1" max="1" width="5.77734375" style="1068" customWidth="1"/>
    <col min="2" max="2" width="6.77734375" style="1068" customWidth="1"/>
    <col min="3" max="3" width="56.33203125" style="1068" customWidth="1"/>
    <col min="4" max="4" width="16.77734375" style="1068" customWidth="1"/>
    <col min="5" max="5" width="16.77734375" style="1067" customWidth="1"/>
    <col min="6" max="6" width="9.77734375" style="1068"/>
    <col min="7" max="7" width="11.21875" style="1068" bestFit="1" customWidth="1"/>
    <col min="8" max="16384" width="9.77734375" style="1068"/>
  </cols>
  <sheetData>
    <row r="1" spans="1:7" ht="16.5" thickBot="1">
      <c r="A1" s="1347" t="str">
        <f>'Data sheet'!A53</f>
        <v>Annual Report of New York American Water Company, Inc.  (f/k/a Aqua New York of Sea Cliff)                                          Year Ended  December 31, 2013</v>
      </c>
      <c r="D1" s="1158"/>
      <c r="E1" s="1159"/>
      <c r="G1" s="1879"/>
    </row>
    <row r="2" spans="1:7">
      <c r="A2" s="1160"/>
      <c r="B2" s="1161"/>
      <c r="C2" s="1161"/>
      <c r="D2" s="1161"/>
      <c r="E2" s="2497"/>
    </row>
    <row r="3" spans="1:7">
      <c r="A3" s="2104" t="s">
        <v>3557</v>
      </c>
      <c r="B3" s="2105"/>
      <c r="C3" s="2105"/>
      <c r="D3" s="2105"/>
      <c r="E3" s="2498"/>
    </row>
    <row r="4" spans="1:7">
      <c r="A4" s="2106"/>
      <c r="B4" s="1347"/>
      <c r="C4" s="1347"/>
      <c r="D4" s="1347"/>
      <c r="E4" s="2499"/>
    </row>
    <row r="5" spans="1:7">
      <c r="A5" s="2106"/>
      <c r="B5" s="1347" t="s">
        <v>3360</v>
      </c>
      <c r="C5" s="1347"/>
      <c r="D5" s="1347"/>
      <c r="E5" s="2499"/>
    </row>
    <row r="6" spans="1:7">
      <c r="A6" s="2106"/>
      <c r="B6" s="1347"/>
      <c r="C6" s="1347"/>
      <c r="D6" s="1347"/>
      <c r="E6" s="2499"/>
    </row>
    <row r="7" spans="1:7">
      <c r="A7" s="2107"/>
      <c r="B7" s="2108"/>
      <c r="C7" s="2108"/>
      <c r="D7" s="2108"/>
      <c r="E7" s="2500"/>
    </row>
    <row r="8" spans="1:7">
      <c r="A8" s="2109"/>
      <c r="B8" s="1347"/>
      <c r="C8" s="2110"/>
      <c r="D8" s="2111" t="s">
        <v>3361</v>
      </c>
      <c r="E8" s="2501" t="s">
        <v>3361</v>
      </c>
    </row>
    <row r="9" spans="1:7">
      <c r="A9" s="2109" t="s">
        <v>3362</v>
      </c>
      <c r="B9" s="1347"/>
      <c r="C9" s="2111" t="s">
        <v>3363</v>
      </c>
      <c r="D9" s="2111" t="s">
        <v>462</v>
      </c>
      <c r="E9" s="2501" t="s">
        <v>463</v>
      </c>
    </row>
    <row r="10" spans="1:7">
      <c r="A10" s="2112" t="s">
        <v>464</v>
      </c>
      <c r="B10" s="2108"/>
      <c r="C10" s="2113" t="s">
        <v>3377</v>
      </c>
      <c r="D10" s="2113" t="s">
        <v>3378</v>
      </c>
      <c r="E10" s="2616" t="s">
        <v>4223</v>
      </c>
    </row>
    <row r="11" spans="1:7">
      <c r="A11" s="2109">
        <v>1</v>
      </c>
      <c r="B11" s="1347"/>
      <c r="C11" s="2114" t="s">
        <v>465</v>
      </c>
      <c r="D11" s="2110"/>
      <c r="E11" s="2134"/>
    </row>
    <row r="12" spans="1:7">
      <c r="A12" s="2109">
        <v>2</v>
      </c>
      <c r="B12" s="1347"/>
      <c r="C12" s="2111" t="s">
        <v>466</v>
      </c>
      <c r="D12" s="2110"/>
      <c r="E12" s="2134"/>
    </row>
    <row r="13" spans="1:7">
      <c r="A13" s="2109">
        <v>3</v>
      </c>
      <c r="B13" s="1347">
        <v>600</v>
      </c>
      <c r="C13" s="2110" t="s">
        <v>467</v>
      </c>
      <c r="D13" s="2521">
        <v>0</v>
      </c>
      <c r="E13" s="2502"/>
    </row>
    <row r="14" spans="1:7">
      <c r="A14" s="2109">
        <v>4</v>
      </c>
      <c r="B14" s="1347">
        <v>601</v>
      </c>
      <c r="C14" s="2110" t="s">
        <v>468</v>
      </c>
      <c r="D14" s="2521">
        <v>4902.9799999999996</v>
      </c>
      <c r="E14" s="2502">
        <v>7071</v>
      </c>
    </row>
    <row r="15" spans="1:7">
      <c r="A15" s="2109">
        <v>5</v>
      </c>
      <c r="B15" s="1347">
        <v>602</v>
      </c>
      <c r="C15" s="2110" t="s">
        <v>469</v>
      </c>
      <c r="D15" s="2521">
        <v>0</v>
      </c>
      <c r="E15" s="2502"/>
    </row>
    <row r="16" spans="1:7">
      <c r="A16" s="2109">
        <v>6</v>
      </c>
      <c r="B16" s="1347">
        <v>603</v>
      </c>
      <c r="C16" s="2110" t="s">
        <v>470</v>
      </c>
      <c r="D16" s="2521">
        <v>2409.35</v>
      </c>
      <c r="E16" s="2502"/>
    </row>
    <row r="17" spans="1:5">
      <c r="A17" s="2109">
        <v>7</v>
      </c>
      <c r="B17" s="1347">
        <v>604</v>
      </c>
      <c r="C17" s="2110" t="s">
        <v>471</v>
      </c>
      <c r="D17" s="2521">
        <v>86.79</v>
      </c>
      <c r="E17" s="2502"/>
    </row>
    <row r="18" spans="1:5">
      <c r="A18" s="2109">
        <v>8</v>
      </c>
      <c r="B18" s="1347"/>
      <c r="C18" s="2116" t="s">
        <v>2252</v>
      </c>
      <c r="D18" s="2147">
        <f>SUM(D13:D17)</f>
        <v>7399.12</v>
      </c>
      <c r="E18" s="2147">
        <f>SUM(E13:E17)</f>
        <v>7071</v>
      </c>
    </row>
    <row r="19" spans="1:5">
      <c r="A19" s="2109">
        <v>9</v>
      </c>
      <c r="B19" s="1347"/>
      <c r="C19" s="2111" t="s">
        <v>2253</v>
      </c>
      <c r="D19" s="2146"/>
      <c r="E19" s="2146"/>
    </row>
    <row r="20" spans="1:5">
      <c r="A20" s="2109">
        <v>10</v>
      </c>
      <c r="B20" s="1347">
        <v>610</v>
      </c>
      <c r="C20" s="2110" t="s">
        <v>2254</v>
      </c>
      <c r="D20" s="2521">
        <v>0</v>
      </c>
      <c r="E20" s="2502"/>
    </row>
    <row r="21" spans="1:5">
      <c r="A21" s="2109">
        <v>11</v>
      </c>
      <c r="B21" s="1347">
        <v>611</v>
      </c>
      <c r="C21" s="2110" t="s">
        <v>2276</v>
      </c>
      <c r="D21" s="2521">
        <v>0</v>
      </c>
      <c r="E21" s="2502"/>
    </row>
    <row r="22" spans="1:5">
      <c r="A22" s="2109">
        <v>12</v>
      </c>
      <c r="B22" s="1347">
        <v>612</v>
      </c>
      <c r="C22" s="2110" t="s">
        <v>2277</v>
      </c>
      <c r="D22" s="2521">
        <v>0</v>
      </c>
      <c r="E22" s="2503"/>
    </row>
    <row r="23" spans="1:5">
      <c r="A23" s="2109">
        <v>13</v>
      </c>
      <c r="B23" s="1347">
        <v>613</v>
      </c>
      <c r="C23" s="2110" t="s">
        <v>2628</v>
      </c>
      <c r="D23" s="2521">
        <v>0</v>
      </c>
      <c r="E23" s="2503"/>
    </row>
    <row r="24" spans="1:5">
      <c r="A24" s="2109">
        <v>14</v>
      </c>
      <c r="B24" s="1347">
        <v>614</v>
      </c>
      <c r="C24" s="2110" t="s">
        <v>2629</v>
      </c>
      <c r="D24" s="2521">
        <v>0</v>
      </c>
      <c r="E24" s="2504">
        <f>240-240</f>
        <v>0</v>
      </c>
    </row>
    <row r="25" spans="1:5">
      <c r="A25" s="2109">
        <v>15</v>
      </c>
      <c r="B25" s="1347">
        <v>615</v>
      </c>
      <c r="C25" s="2110" t="s">
        <v>2630</v>
      </c>
      <c r="D25" s="2521">
        <v>0</v>
      </c>
      <c r="E25" s="2504"/>
    </row>
    <row r="26" spans="1:5">
      <c r="A26" s="2109">
        <v>16</v>
      </c>
      <c r="B26" s="1347">
        <v>616</v>
      </c>
      <c r="C26" s="2110" t="s">
        <v>2631</v>
      </c>
      <c r="D26" s="2521">
        <v>0</v>
      </c>
      <c r="E26" s="2146"/>
    </row>
    <row r="27" spans="1:5">
      <c r="A27" s="2109">
        <v>17</v>
      </c>
      <c r="B27" s="1347">
        <v>617</v>
      </c>
      <c r="C27" s="2110" t="s">
        <v>1105</v>
      </c>
      <c r="D27" s="2521">
        <v>2905.6000000000004</v>
      </c>
      <c r="E27" s="2146">
        <v>2768</v>
      </c>
    </row>
    <row r="28" spans="1:5">
      <c r="A28" s="2109">
        <v>18</v>
      </c>
      <c r="B28" s="1347"/>
      <c r="C28" s="2116" t="s">
        <v>1106</v>
      </c>
      <c r="D28" s="2147">
        <f>SUM(D20:D27)</f>
        <v>2905.6000000000004</v>
      </c>
      <c r="E28" s="2147">
        <f>SUM(E20:E27)</f>
        <v>2768</v>
      </c>
    </row>
    <row r="29" spans="1:5">
      <c r="A29" s="2109">
        <v>19</v>
      </c>
      <c r="B29" s="1347"/>
      <c r="C29" s="2111" t="s">
        <v>1724</v>
      </c>
      <c r="D29" s="2505">
        <f>D18+D28</f>
        <v>10304.720000000001</v>
      </c>
      <c r="E29" s="2505">
        <f>E18+E28</f>
        <v>9839</v>
      </c>
    </row>
    <row r="30" spans="1:5">
      <c r="A30" s="2109"/>
      <c r="B30" s="1347"/>
      <c r="C30" s="2110"/>
      <c r="D30" s="2146"/>
      <c r="E30" s="2146"/>
    </row>
    <row r="31" spans="1:5">
      <c r="A31" s="2109"/>
      <c r="B31" s="1347"/>
      <c r="C31" s="2110"/>
      <c r="D31" s="2146"/>
      <c r="E31" s="2146"/>
    </row>
    <row r="32" spans="1:5">
      <c r="A32" s="2109">
        <v>20</v>
      </c>
      <c r="B32" s="1347"/>
      <c r="C32" s="2114" t="s">
        <v>1725</v>
      </c>
      <c r="D32" s="2146"/>
      <c r="E32" s="2146"/>
    </row>
    <row r="33" spans="1:5">
      <c r="A33" s="2109">
        <v>21</v>
      </c>
      <c r="B33" s="1347"/>
      <c r="C33" s="2111" t="s">
        <v>466</v>
      </c>
      <c r="D33" s="2146"/>
      <c r="E33" s="2146"/>
    </row>
    <row r="34" spans="1:5">
      <c r="A34" s="2109">
        <v>22</v>
      </c>
      <c r="B34" s="1347">
        <v>620</v>
      </c>
      <c r="C34" s="2110" t="s">
        <v>3733</v>
      </c>
      <c r="D34" s="2521">
        <v>0</v>
      </c>
      <c r="E34" s="2502">
        <f>10523-10523</f>
        <v>0</v>
      </c>
    </row>
    <row r="35" spans="1:5">
      <c r="A35" s="2109">
        <v>23</v>
      </c>
      <c r="B35" s="1347">
        <v>621</v>
      </c>
      <c r="C35" s="2110" t="s">
        <v>3734</v>
      </c>
      <c r="D35" s="2521">
        <v>0.06</v>
      </c>
      <c r="E35" s="2502">
        <v>1032</v>
      </c>
    </row>
    <row r="36" spans="1:5">
      <c r="A36" s="2109">
        <v>24</v>
      </c>
      <c r="B36" s="1347">
        <v>622</v>
      </c>
      <c r="C36" s="2110" t="s">
        <v>3735</v>
      </c>
      <c r="D36" s="2521">
        <v>0</v>
      </c>
      <c r="E36" s="2502"/>
    </row>
    <row r="37" spans="1:5">
      <c r="A37" s="2109">
        <v>25</v>
      </c>
      <c r="B37" s="1347">
        <v>623</v>
      </c>
      <c r="C37" s="2110" t="s">
        <v>3736</v>
      </c>
      <c r="D37" s="2521">
        <v>160032.09</v>
      </c>
      <c r="E37" s="2502">
        <v>170691</v>
      </c>
    </row>
    <row r="38" spans="1:5">
      <c r="A38" s="2109">
        <v>26</v>
      </c>
      <c r="B38" s="1347">
        <v>624</v>
      </c>
      <c r="C38" s="2110" t="s">
        <v>3351</v>
      </c>
      <c r="D38" s="2521">
        <v>51265.91</v>
      </c>
      <c r="E38" s="2502">
        <v>32870</v>
      </c>
    </row>
    <row r="39" spans="1:5">
      <c r="A39" s="2109">
        <v>27</v>
      </c>
      <c r="B39" s="1347">
        <v>625</v>
      </c>
      <c r="C39" s="2110" t="s">
        <v>2338</v>
      </c>
      <c r="D39" s="2521">
        <v>0</v>
      </c>
      <c r="E39" s="2502"/>
    </row>
    <row r="40" spans="1:5">
      <c r="A40" s="2109">
        <v>28</v>
      </c>
      <c r="B40" s="1347">
        <v>626</v>
      </c>
      <c r="C40" s="2110" t="s">
        <v>470</v>
      </c>
      <c r="D40" s="2521">
        <v>541.25</v>
      </c>
      <c r="E40" s="2502"/>
    </row>
    <row r="41" spans="1:5">
      <c r="A41" s="2109">
        <v>29</v>
      </c>
      <c r="B41" s="1347">
        <v>627</v>
      </c>
      <c r="C41" s="2110" t="s">
        <v>471</v>
      </c>
      <c r="D41" s="2521">
        <v>0</v>
      </c>
      <c r="E41" s="2502"/>
    </row>
    <row r="42" spans="1:5">
      <c r="A42" s="2109">
        <v>30</v>
      </c>
      <c r="B42" s="1347"/>
      <c r="C42" s="2116" t="s">
        <v>2339</v>
      </c>
      <c r="D42" s="2147">
        <f>SUM(D34:D41)</f>
        <v>211839.31</v>
      </c>
      <c r="E42" s="2147">
        <f>SUM(E34:E41)</f>
        <v>204593</v>
      </c>
    </row>
    <row r="43" spans="1:5">
      <c r="A43" s="2109">
        <v>31</v>
      </c>
      <c r="B43" s="1347"/>
      <c r="C43" s="2111" t="s">
        <v>2253</v>
      </c>
      <c r="D43" s="2146"/>
      <c r="E43" s="2146"/>
    </row>
    <row r="44" spans="1:5">
      <c r="A44" s="2109">
        <v>32</v>
      </c>
      <c r="B44" s="1347">
        <v>630</v>
      </c>
      <c r="C44" s="2110" t="s">
        <v>2340</v>
      </c>
      <c r="D44" s="2521">
        <v>0</v>
      </c>
      <c r="E44" s="2502"/>
    </row>
    <row r="45" spans="1:5">
      <c r="A45" s="2109">
        <v>33</v>
      </c>
      <c r="B45" s="1347">
        <v>631</v>
      </c>
      <c r="C45" s="2110" t="s">
        <v>3457</v>
      </c>
      <c r="D45" s="2521">
        <v>28.44</v>
      </c>
      <c r="E45" s="2502">
        <f>10391-10391</f>
        <v>0</v>
      </c>
    </row>
    <row r="46" spans="1:5">
      <c r="A46" s="2109">
        <v>34</v>
      </c>
      <c r="B46" s="1347">
        <v>632</v>
      </c>
      <c r="C46" s="2110" t="s">
        <v>3458</v>
      </c>
      <c r="D46" s="2521">
        <v>-2168.79</v>
      </c>
      <c r="E46" s="2503">
        <v>2156</v>
      </c>
    </row>
    <row r="47" spans="1:5">
      <c r="A47" s="2109">
        <v>35</v>
      </c>
      <c r="B47" s="1347">
        <v>633</v>
      </c>
      <c r="C47" s="2110" t="s">
        <v>3352</v>
      </c>
      <c r="D47" s="2521">
        <v>2672.69</v>
      </c>
      <c r="E47" s="2506"/>
    </row>
    <row r="48" spans="1:5">
      <c r="A48" s="2109">
        <v>36</v>
      </c>
      <c r="B48" s="1347"/>
      <c r="C48" s="2116" t="s">
        <v>3353</v>
      </c>
      <c r="D48" s="2148">
        <f>SUM(D44:D47)</f>
        <v>532.34000000000015</v>
      </c>
      <c r="E48" s="2148">
        <f>SUM(E44:E47)</f>
        <v>2156</v>
      </c>
    </row>
    <row r="49" spans="1:6">
      <c r="A49" s="2109">
        <v>37</v>
      </c>
      <c r="B49" s="1347"/>
      <c r="C49" s="2111" t="s">
        <v>3354</v>
      </c>
      <c r="D49" s="2148">
        <f>D42+D48</f>
        <v>212371.65</v>
      </c>
      <c r="E49" s="2148">
        <f>E42+E48</f>
        <v>206749</v>
      </c>
    </row>
    <row r="50" spans="1:6">
      <c r="A50" s="2109"/>
      <c r="B50" s="1347"/>
      <c r="C50" s="2111"/>
      <c r="D50" s="2117"/>
      <c r="E50" s="2503"/>
    </row>
    <row r="51" spans="1:6">
      <c r="A51" s="2109"/>
      <c r="B51" s="1347"/>
      <c r="C51" s="2111"/>
      <c r="D51" s="2117"/>
      <c r="E51" s="2503"/>
    </row>
    <row r="52" spans="1:6">
      <c r="A52" s="2109"/>
      <c r="B52" s="1347"/>
      <c r="C52" s="2111"/>
      <c r="D52" s="2117"/>
      <c r="E52" s="2503"/>
    </row>
    <row r="53" spans="1:6">
      <c r="A53" s="2109">
        <v>38</v>
      </c>
      <c r="B53" s="1347"/>
      <c r="C53" s="2114" t="s">
        <v>381</v>
      </c>
      <c r="D53" s="2115"/>
      <c r="E53" s="2502"/>
    </row>
    <row r="54" spans="1:6">
      <c r="A54" s="2109">
        <v>39</v>
      </c>
      <c r="B54" s="1347"/>
      <c r="C54" s="2111" t="s">
        <v>382</v>
      </c>
      <c r="D54" s="2115"/>
      <c r="E54" s="2502"/>
    </row>
    <row r="55" spans="1:6">
      <c r="A55" s="2109">
        <v>40</v>
      </c>
      <c r="B55" s="1347">
        <v>640</v>
      </c>
      <c r="C55" s="2110" t="s">
        <v>467</v>
      </c>
      <c r="D55" s="2521">
        <v>1293.79</v>
      </c>
      <c r="E55" s="2502">
        <f>21076-21076</f>
        <v>0</v>
      </c>
    </row>
    <row r="56" spans="1:6">
      <c r="A56" s="2109">
        <v>41</v>
      </c>
      <c r="B56" s="1347">
        <v>641</v>
      </c>
      <c r="C56" s="1347" t="s">
        <v>383</v>
      </c>
      <c r="D56" s="2675">
        <v>18516.62</v>
      </c>
      <c r="E56" s="2504">
        <v>34444</v>
      </c>
    </row>
    <row r="57" spans="1:6">
      <c r="A57" s="2109">
        <v>42</v>
      </c>
      <c r="B57" s="1347">
        <v>642</v>
      </c>
      <c r="C57" s="2110" t="s">
        <v>384</v>
      </c>
      <c r="D57" s="2521">
        <v>3442.36</v>
      </c>
      <c r="E57" s="2146">
        <v>24387</v>
      </c>
    </row>
    <row r="58" spans="1:6">
      <c r="A58" s="2109">
        <v>43</v>
      </c>
      <c r="B58" s="1347">
        <v>643</v>
      </c>
      <c r="C58" s="2110" t="s">
        <v>470</v>
      </c>
      <c r="D58" s="2521">
        <v>3029.3999999999996</v>
      </c>
      <c r="E58" s="2502">
        <v>8701</v>
      </c>
    </row>
    <row r="59" spans="1:6">
      <c r="A59" s="2109">
        <v>44</v>
      </c>
      <c r="B59" s="1347">
        <v>644</v>
      </c>
      <c r="C59" s="2110" t="s">
        <v>471</v>
      </c>
      <c r="D59" s="2521">
        <v>0</v>
      </c>
      <c r="E59" s="2502"/>
    </row>
    <row r="60" spans="1:6" ht="15.75" thickBot="1">
      <c r="A60" s="2118">
        <v>45</v>
      </c>
      <c r="B60" s="2119"/>
      <c r="C60" s="2120" t="s">
        <v>1761</v>
      </c>
      <c r="D60" s="2507">
        <f>SUM(D55:D59)</f>
        <v>26282.17</v>
      </c>
      <c r="E60" s="2507">
        <f>SUM(E55:E59)</f>
        <v>67532</v>
      </c>
      <c r="F60" s="1585"/>
    </row>
    <row r="61" spans="1:6" ht="15.75">
      <c r="A61" s="2481"/>
      <c r="C61" s="1161"/>
      <c r="D61" s="2522"/>
    </row>
    <row r="62" spans="1:6">
      <c r="A62" s="1102" t="s">
        <v>1762</v>
      </c>
      <c r="B62" s="1102"/>
      <c r="C62" s="1102"/>
      <c r="D62" s="2523"/>
      <c r="E62" s="1586"/>
    </row>
    <row r="63" spans="1:6" ht="15.75" thickBot="1">
      <c r="A63" s="1347" t="str">
        <f>'Data sheet'!A53</f>
        <v>Annual Report of New York American Water Company, Inc.  (f/k/a Aqua New York of Sea Cliff)                                          Year Ended  December 31, 2013</v>
      </c>
      <c r="C63" s="1102"/>
      <c r="D63" s="2522"/>
      <c r="E63" s="1585"/>
    </row>
    <row r="64" spans="1:6">
      <c r="A64" s="2121"/>
      <c r="B64" s="2122"/>
      <c r="C64" s="2122"/>
      <c r="D64" s="2123"/>
      <c r="E64" s="2419"/>
    </row>
    <row r="65" spans="1:8">
      <c r="A65" s="2124" t="s">
        <v>3557</v>
      </c>
      <c r="B65" s="2125"/>
      <c r="C65" s="2125"/>
      <c r="D65" s="2126"/>
      <c r="E65" s="2420"/>
    </row>
    <row r="66" spans="1:8">
      <c r="A66" s="2127"/>
      <c r="B66" s="2128"/>
      <c r="C66" s="2128"/>
      <c r="D66" s="2129"/>
      <c r="E66" s="2421"/>
    </row>
    <row r="67" spans="1:8">
      <c r="A67" s="2127"/>
      <c r="B67" s="2128" t="s">
        <v>3360</v>
      </c>
      <c r="C67" s="2128"/>
      <c r="D67" s="2129"/>
      <c r="E67" s="2421"/>
    </row>
    <row r="68" spans="1:8">
      <c r="A68" s="2127"/>
      <c r="B68" s="2128"/>
      <c r="C68" s="2128"/>
      <c r="D68" s="2129"/>
      <c r="E68" s="2421"/>
    </row>
    <row r="69" spans="1:8">
      <c r="A69" s="2130"/>
      <c r="B69" s="2131"/>
      <c r="C69" s="2131"/>
      <c r="D69" s="2132"/>
      <c r="E69" s="2422"/>
    </row>
    <row r="70" spans="1:8">
      <c r="A70" s="2133"/>
      <c r="B70" s="2128"/>
      <c r="C70" s="2134"/>
      <c r="D70" s="2135" t="s">
        <v>3361</v>
      </c>
      <c r="E70" s="2423" t="s">
        <v>3361</v>
      </c>
    </row>
    <row r="71" spans="1:8">
      <c r="A71" s="2133" t="s">
        <v>3362</v>
      </c>
      <c r="B71" s="2128"/>
      <c r="C71" s="2136" t="s">
        <v>3363</v>
      </c>
      <c r="D71" s="2135" t="s">
        <v>462</v>
      </c>
      <c r="E71" s="2424" t="s">
        <v>463</v>
      </c>
    </row>
    <row r="72" spans="1:8">
      <c r="A72" s="2137" t="s">
        <v>464</v>
      </c>
      <c r="B72" s="2131"/>
      <c r="C72" s="2138" t="s">
        <v>3377</v>
      </c>
      <c r="D72" s="2139" t="s">
        <v>3378</v>
      </c>
      <c r="E72" s="2676" t="s">
        <v>4224</v>
      </c>
    </row>
    <row r="73" spans="1:8">
      <c r="A73" s="2133"/>
      <c r="B73" s="2128"/>
      <c r="C73" s="2134"/>
      <c r="D73" s="2524" t="s">
        <v>2835</v>
      </c>
      <c r="E73" s="2428" t="s">
        <v>2835</v>
      </c>
    </row>
    <row r="74" spans="1:8">
      <c r="A74" s="2133">
        <v>46</v>
      </c>
      <c r="B74" s="2140"/>
      <c r="C74" s="2136" t="s">
        <v>2253</v>
      </c>
      <c r="D74" s="2524" t="s">
        <v>2835</v>
      </c>
      <c r="E74" s="2428" t="s">
        <v>2835</v>
      </c>
    </row>
    <row r="75" spans="1:8">
      <c r="A75" s="2133">
        <v>47</v>
      </c>
      <c r="B75" s="2128">
        <v>650</v>
      </c>
      <c r="C75" s="2134" t="s">
        <v>2340</v>
      </c>
      <c r="D75" s="2521">
        <v>0</v>
      </c>
      <c r="E75" s="2428"/>
    </row>
    <row r="76" spans="1:8">
      <c r="A76" s="2133">
        <v>48</v>
      </c>
      <c r="B76" s="2128">
        <v>651</v>
      </c>
      <c r="C76" s="2134" t="s">
        <v>3457</v>
      </c>
      <c r="D76" s="2521">
        <v>0</v>
      </c>
      <c r="E76" s="2421">
        <f>-5175+5175</f>
        <v>0</v>
      </c>
    </row>
    <row r="77" spans="1:8">
      <c r="A77" s="2133">
        <v>49</v>
      </c>
      <c r="B77" s="2128">
        <v>652</v>
      </c>
      <c r="C77" s="2134" t="s">
        <v>1763</v>
      </c>
      <c r="D77" s="2521">
        <v>10665.21</v>
      </c>
      <c r="E77" s="2421">
        <v>10987</v>
      </c>
    </row>
    <row r="78" spans="1:8">
      <c r="A78" s="2133">
        <v>50</v>
      </c>
      <c r="B78" s="2128"/>
      <c r="C78" s="2141" t="s">
        <v>1106</v>
      </c>
      <c r="D78" s="2525">
        <f>SUM(D75:D77)</f>
        <v>10665.21</v>
      </c>
      <c r="E78" s="2508">
        <f>SUM(E75:E77)</f>
        <v>10987</v>
      </c>
      <c r="H78" s="1845"/>
    </row>
    <row r="79" spans="1:8">
      <c r="A79" s="2133">
        <v>51</v>
      </c>
      <c r="B79" s="2125"/>
      <c r="C79" s="2136" t="s">
        <v>1764</v>
      </c>
      <c r="D79" s="2525">
        <f>D60+D78</f>
        <v>36947.379999999997</v>
      </c>
      <c r="E79" s="2508">
        <f>E60+E78</f>
        <v>78519</v>
      </c>
    </row>
    <row r="80" spans="1:8">
      <c r="A80" s="2133"/>
      <c r="B80" s="2125"/>
      <c r="C80" s="2134"/>
      <c r="D80" s="2142"/>
      <c r="E80" s="2421"/>
    </row>
    <row r="81" spans="1:5">
      <c r="A81" s="2133"/>
      <c r="B81" s="2125"/>
      <c r="C81" s="2134"/>
      <c r="D81" s="2142"/>
      <c r="E81" s="2421"/>
    </row>
    <row r="82" spans="1:5">
      <c r="A82" s="2133"/>
      <c r="B82" s="2125"/>
      <c r="C82" s="2134"/>
      <c r="D82" s="2142"/>
      <c r="E82" s="2421"/>
    </row>
    <row r="83" spans="1:5">
      <c r="A83" s="2133">
        <v>52</v>
      </c>
      <c r="B83" s="2140"/>
      <c r="C83" s="2143" t="s">
        <v>1765</v>
      </c>
      <c r="D83" s="2142"/>
      <c r="E83" s="2421"/>
    </row>
    <row r="84" spans="1:5">
      <c r="A84" s="2133">
        <v>53</v>
      </c>
      <c r="B84" s="2128"/>
      <c r="C84" s="2144"/>
      <c r="D84" s="2145"/>
      <c r="E84" s="2425"/>
    </row>
    <row r="85" spans="1:5">
      <c r="A85" s="2133">
        <v>54</v>
      </c>
      <c r="B85" s="2140"/>
      <c r="C85" s="2136" t="s">
        <v>382</v>
      </c>
      <c r="D85" s="2142"/>
      <c r="E85" s="2421"/>
    </row>
    <row r="86" spans="1:5">
      <c r="A86" s="2133">
        <v>55</v>
      </c>
      <c r="B86" s="2140">
        <v>660</v>
      </c>
      <c r="C86" s="2134" t="s">
        <v>467</v>
      </c>
      <c r="D86" s="2521">
        <v>0</v>
      </c>
      <c r="E86" s="2421">
        <f>2333-2333</f>
        <v>0</v>
      </c>
    </row>
    <row r="87" spans="1:5">
      <c r="A87" s="2133">
        <v>56</v>
      </c>
      <c r="B87" s="2140">
        <v>661</v>
      </c>
      <c r="C87" s="2134" t="s">
        <v>1766</v>
      </c>
      <c r="D87" s="2521">
        <v>0</v>
      </c>
      <c r="E87" s="2421">
        <v>0</v>
      </c>
    </row>
    <row r="88" spans="1:5">
      <c r="A88" s="2133">
        <v>57</v>
      </c>
      <c r="B88" s="2128">
        <v>662</v>
      </c>
      <c r="C88" s="2134" t="s">
        <v>1767</v>
      </c>
      <c r="D88" s="2521">
        <v>0</v>
      </c>
      <c r="E88" s="2421">
        <v>0</v>
      </c>
    </row>
    <row r="89" spans="1:5">
      <c r="A89" s="2133">
        <v>58</v>
      </c>
      <c r="B89" s="2128">
        <v>663</v>
      </c>
      <c r="C89" s="2134" t="s">
        <v>1768</v>
      </c>
      <c r="D89" s="2521">
        <v>1238.22</v>
      </c>
      <c r="E89" s="2509">
        <v>1902</v>
      </c>
    </row>
    <row r="90" spans="1:5">
      <c r="A90" s="2133">
        <v>59</v>
      </c>
      <c r="B90" s="2128">
        <v>664</v>
      </c>
      <c r="C90" s="2134" t="s">
        <v>1769</v>
      </c>
      <c r="D90" s="2521">
        <v>51370.689999999995</v>
      </c>
      <c r="E90" s="2509">
        <v>12111</v>
      </c>
    </row>
    <row r="91" spans="1:5">
      <c r="A91" s="2133">
        <v>60</v>
      </c>
      <c r="B91" s="2128">
        <v>665</v>
      </c>
      <c r="C91" s="2134" t="s">
        <v>1770</v>
      </c>
      <c r="D91" s="2521">
        <v>2988.45</v>
      </c>
      <c r="E91" s="2509">
        <v>3709</v>
      </c>
    </row>
    <row r="92" spans="1:5">
      <c r="A92" s="2133">
        <v>61</v>
      </c>
      <c r="B92" s="2128">
        <v>666</v>
      </c>
      <c r="C92" s="2134" t="s">
        <v>471</v>
      </c>
      <c r="D92" s="2521">
        <v>0</v>
      </c>
      <c r="E92" s="2509"/>
    </row>
    <row r="93" spans="1:5">
      <c r="A93" s="2133">
        <v>62</v>
      </c>
      <c r="B93" s="2128"/>
      <c r="C93" s="2141" t="s">
        <v>1761</v>
      </c>
      <c r="D93" s="2148">
        <f>SUM(D86:D92)</f>
        <v>55597.359999999993</v>
      </c>
      <c r="E93" s="2427">
        <f>SUM(E86:E92)</f>
        <v>17722</v>
      </c>
    </row>
    <row r="94" spans="1:5">
      <c r="A94" s="2133">
        <v>63</v>
      </c>
      <c r="B94" s="2128"/>
      <c r="C94" s="2136" t="s">
        <v>2253</v>
      </c>
      <c r="D94" s="2115"/>
      <c r="E94" s="2509"/>
    </row>
    <row r="95" spans="1:5">
      <c r="A95" s="2133">
        <v>64</v>
      </c>
      <c r="B95" s="2128">
        <v>670</v>
      </c>
      <c r="C95" s="2134" t="s">
        <v>2340</v>
      </c>
      <c r="D95" s="2521">
        <v>0</v>
      </c>
      <c r="E95" s="2428">
        <v>6007</v>
      </c>
    </row>
    <row r="96" spans="1:5">
      <c r="A96" s="2133">
        <v>65</v>
      </c>
      <c r="B96" s="2128">
        <v>671</v>
      </c>
      <c r="C96" s="2134" t="s">
        <v>3457</v>
      </c>
      <c r="D96" s="2521">
        <v>0</v>
      </c>
      <c r="E96" s="2509"/>
    </row>
    <row r="97" spans="1:5">
      <c r="A97" s="2133">
        <v>66</v>
      </c>
      <c r="B97" s="2128">
        <v>672</v>
      </c>
      <c r="C97" s="2134" t="s">
        <v>377</v>
      </c>
      <c r="D97" s="2521">
        <v>268.56</v>
      </c>
      <c r="E97" s="2509"/>
    </row>
    <row r="98" spans="1:5">
      <c r="A98" s="2133">
        <v>67</v>
      </c>
      <c r="B98" s="2128">
        <v>673</v>
      </c>
      <c r="C98" s="2134" t="s">
        <v>378</v>
      </c>
      <c r="D98" s="2521">
        <v>60367.18</v>
      </c>
      <c r="E98" s="2509">
        <v>69815</v>
      </c>
    </row>
    <row r="99" spans="1:5">
      <c r="A99" s="2133">
        <v>68</v>
      </c>
      <c r="B99" s="2128">
        <v>674</v>
      </c>
      <c r="C99" s="2134" t="s">
        <v>490</v>
      </c>
      <c r="D99" s="2521">
        <v>0</v>
      </c>
      <c r="E99" s="2509"/>
    </row>
    <row r="100" spans="1:5">
      <c r="A100" s="2133">
        <v>69</v>
      </c>
      <c r="B100" s="2128">
        <v>675</v>
      </c>
      <c r="C100" s="2134" t="s">
        <v>491</v>
      </c>
      <c r="D100" s="2521">
        <v>0</v>
      </c>
      <c r="E100" s="2509">
        <v>1962</v>
      </c>
    </row>
    <row r="101" spans="1:5">
      <c r="A101" s="2133">
        <v>70</v>
      </c>
      <c r="B101" s="2128">
        <v>676</v>
      </c>
      <c r="C101" s="2134" t="s">
        <v>492</v>
      </c>
      <c r="D101" s="2521">
        <v>0</v>
      </c>
      <c r="E101" s="2509"/>
    </row>
    <row r="102" spans="1:5">
      <c r="A102" s="2133">
        <v>71</v>
      </c>
      <c r="B102" s="2128">
        <v>677</v>
      </c>
      <c r="C102" s="2134" t="s">
        <v>3292</v>
      </c>
      <c r="D102" s="2521">
        <v>507.49</v>
      </c>
      <c r="E102" s="2509">
        <v>1852</v>
      </c>
    </row>
    <row r="103" spans="1:5">
      <c r="A103" s="2133">
        <v>72</v>
      </c>
      <c r="B103" s="2128">
        <v>678</v>
      </c>
      <c r="C103" s="2134" t="s">
        <v>2773</v>
      </c>
      <c r="D103" s="2521">
        <v>4646.5599999999995</v>
      </c>
      <c r="E103" s="2509">
        <v>8728</v>
      </c>
    </row>
    <row r="104" spans="1:5">
      <c r="A104" s="2133">
        <v>73</v>
      </c>
      <c r="B104" s="2128"/>
      <c r="C104" s="2141" t="s">
        <v>1106</v>
      </c>
      <c r="D104" s="2147">
        <f>SUM(D95:D103)</f>
        <v>65789.789999999994</v>
      </c>
      <c r="E104" s="2426">
        <f>SUM(E95:E103)</f>
        <v>88364</v>
      </c>
    </row>
    <row r="105" spans="1:5">
      <c r="A105" s="2133">
        <v>74</v>
      </c>
      <c r="B105" s="2128"/>
      <c r="C105" s="2136" t="s">
        <v>2774</v>
      </c>
      <c r="D105" s="2148">
        <f>D93+D104</f>
        <v>121387.15</v>
      </c>
      <c r="E105" s="2427">
        <f>E93+E104</f>
        <v>106086</v>
      </c>
    </row>
    <row r="106" spans="1:5">
      <c r="A106" s="2133"/>
      <c r="B106" s="2128"/>
      <c r="C106" s="2136"/>
      <c r="D106" s="2115"/>
      <c r="E106" s="2509"/>
    </row>
    <row r="107" spans="1:5">
      <c r="A107" s="2133">
        <v>75</v>
      </c>
      <c r="B107" s="2128"/>
      <c r="C107" s="2134"/>
      <c r="D107" s="2115"/>
      <c r="E107" s="2509"/>
    </row>
    <row r="108" spans="1:5">
      <c r="A108" s="2133">
        <v>79</v>
      </c>
      <c r="B108" s="2128"/>
      <c r="C108" s="2143" t="s">
        <v>2775</v>
      </c>
      <c r="D108" s="2146"/>
      <c r="E108" s="2428"/>
    </row>
    <row r="109" spans="1:5">
      <c r="A109" s="2133">
        <v>80</v>
      </c>
      <c r="B109" s="2128"/>
      <c r="C109" s="2134"/>
      <c r="D109" s="2146"/>
      <c r="E109" s="2428"/>
    </row>
    <row r="110" spans="1:5">
      <c r="A110" s="2133">
        <v>81</v>
      </c>
      <c r="B110" s="2128"/>
      <c r="C110" s="2141"/>
      <c r="D110" s="2146"/>
      <c r="E110" s="2428"/>
    </row>
    <row r="111" spans="1:5">
      <c r="A111" s="2133">
        <v>82</v>
      </c>
      <c r="B111" s="2128">
        <v>901</v>
      </c>
      <c r="C111" s="2134" t="s">
        <v>2776</v>
      </c>
      <c r="D111" s="2521">
        <v>0</v>
      </c>
      <c r="E111" s="2509">
        <f>39264-39264</f>
        <v>0</v>
      </c>
    </row>
    <row r="112" spans="1:5">
      <c r="A112" s="2133">
        <v>83</v>
      </c>
      <c r="B112" s="2128">
        <v>902</v>
      </c>
      <c r="C112" s="2134" t="s">
        <v>780</v>
      </c>
      <c r="D112" s="2521">
        <v>0</v>
      </c>
      <c r="E112" s="2509">
        <v>28662</v>
      </c>
    </row>
    <row r="113" spans="1:5">
      <c r="A113" s="2133">
        <v>84</v>
      </c>
      <c r="B113" s="2128">
        <v>903</v>
      </c>
      <c r="C113" s="2134" t="s">
        <v>781</v>
      </c>
      <c r="D113" s="2521">
        <v>3255.7799999999997</v>
      </c>
      <c r="E113" s="2509">
        <v>734</v>
      </c>
    </row>
    <row r="114" spans="1:5">
      <c r="A114" s="2133">
        <v>85</v>
      </c>
      <c r="B114" s="2128">
        <v>904</v>
      </c>
      <c r="C114" s="2134" t="s">
        <v>782</v>
      </c>
      <c r="D114" s="2521">
        <v>14392.98</v>
      </c>
      <c r="E114" s="2509">
        <v>5293</v>
      </c>
    </row>
    <row r="115" spans="1:5">
      <c r="A115" s="2133">
        <v>86</v>
      </c>
      <c r="B115" s="2128">
        <v>905</v>
      </c>
      <c r="C115" s="2134" t="s">
        <v>2167</v>
      </c>
      <c r="D115" s="2521">
        <v>667.23</v>
      </c>
      <c r="E115" s="2509">
        <v>613</v>
      </c>
    </row>
    <row r="116" spans="1:5">
      <c r="A116" s="2133">
        <v>87</v>
      </c>
      <c r="B116" s="2128"/>
      <c r="C116" s="2136" t="s">
        <v>2168</v>
      </c>
      <c r="D116" s="2148">
        <f>SUM(D111:D115)</f>
        <v>18315.989999999998</v>
      </c>
      <c r="E116" s="2427">
        <f>SUM(E111:E115)</f>
        <v>35302</v>
      </c>
    </row>
    <row r="117" spans="1:5">
      <c r="A117" s="2133"/>
      <c r="B117" s="2128"/>
      <c r="C117" s="2141"/>
      <c r="D117" s="2115"/>
      <c r="E117" s="2510"/>
    </row>
    <row r="118" spans="1:5">
      <c r="A118" s="2133"/>
      <c r="B118" s="2128"/>
      <c r="C118" s="2141"/>
      <c r="D118" s="2115"/>
      <c r="E118" s="2511"/>
    </row>
    <row r="119" spans="1:5">
      <c r="A119" s="2133"/>
      <c r="B119" s="2128"/>
      <c r="C119" s="2141"/>
      <c r="D119" s="2115"/>
      <c r="E119" s="2511"/>
    </row>
    <row r="120" spans="1:5">
      <c r="A120" s="2133"/>
      <c r="B120" s="2128"/>
      <c r="C120" s="2141"/>
      <c r="D120" s="2115"/>
      <c r="E120" s="2511"/>
    </row>
    <row r="121" spans="1:5" ht="15.75" thickBot="1">
      <c r="A121" s="2149"/>
      <c r="B121" s="2150"/>
      <c r="C121" s="2151"/>
      <c r="D121" s="2526"/>
      <c r="E121" s="2512"/>
    </row>
    <row r="122" spans="1:5" ht="15.75">
      <c r="A122" s="2481"/>
      <c r="B122" s="2128"/>
      <c r="C122" s="2122"/>
      <c r="D122" s="2527"/>
      <c r="E122" s="2513"/>
    </row>
    <row r="123" spans="1:5">
      <c r="A123" s="2125" t="s">
        <v>2169</v>
      </c>
      <c r="B123" s="2125"/>
      <c r="C123" s="2125"/>
      <c r="D123" s="2528"/>
      <c r="E123" s="2514"/>
    </row>
    <row r="124" spans="1:5" ht="15.75" thickBot="1">
      <c r="A124" s="1347" t="str">
        <f>'Data sheet'!A53</f>
        <v>Annual Report of New York American Water Company, Inc.  (f/k/a Aqua New York of Sea Cliff)                                          Year Ended  December 31, 2013</v>
      </c>
      <c r="C124" s="1102"/>
      <c r="D124" s="2522"/>
      <c r="E124" s="1585"/>
    </row>
    <row r="125" spans="1:5">
      <c r="A125" s="1160"/>
      <c r="B125" s="1161"/>
      <c r="C125" s="1161"/>
      <c r="D125" s="2123"/>
      <c r="E125" s="2321"/>
    </row>
    <row r="126" spans="1:5" ht="15.75">
      <c r="A126" s="1162" t="s">
        <v>3557</v>
      </c>
      <c r="B126" s="1102"/>
      <c r="C126" s="1102"/>
      <c r="D126" s="2126"/>
      <c r="E126" s="2322"/>
    </row>
    <row r="127" spans="1:5">
      <c r="A127" s="1164"/>
      <c r="D127" s="2129"/>
      <c r="E127" s="2323"/>
    </row>
    <row r="128" spans="1:5">
      <c r="A128" s="2127"/>
      <c r="B128" s="2128" t="s">
        <v>3360</v>
      </c>
      <c r="C128" s="2128"/>
      <c r="D128" s="2129"/>
      <c r="E128" s="2421"/>
    </row>
    <row r="129" spans="1:5">
      <c r="A129" s="2127"/>
      <c r="B129" s="2128"/>
      <c r="C129" s="2128"/>
      <c r="D129" s="2129"/>
      <c r="E129" s="2421"/>
    </row>
    <row r="130" spans="1:5">
      <c r="A130" s="2130"/>
      <c r="B130" s="2131"/>
      <c r="C130" s="2131"/>
      <c r="D130" s="2132"/>
      <c r="E130" s="2422"/>
    </row>
    <row r="131" spans="1:5">
      <c r="A131" s="2133"/>
      <c r="B131" s="2128"/>
      <c r="C131" s="2134"/>
      <c r="D131" s="2135" t="s">
        <v>3361</v>
      </c>
      <c r="E131" s="2515" t="s">
        <v>3361</v>
      </c>
    </row>
    <row r="132" spans="1:5">
      <c r="A132" s="2133" t="s">
        <v>3362</v>
      </c>
      <c r="B132" s="2128"/>
      <c r="C132" s="2136" t="s">
        <v>3363</v>
      </c>
      <c r="D132" s="2135" t="s">
        <v>462</v>
      </c>
      <c r="E132" s="2324" t="s">
        <v>463</v>
      </c>
    </row>
    <row r="133" spans="1:5">
      <c r="A133" s="2137" t="s">
        <v>464</v>
      </c>
      <c r="B133" s="2131"/>
      <c r="C133" s="2138" t="s">
        <v>3377</v>
      </c>
      <c r="D133" s="2139" t="s">
        <v>3378</v>
      </c>
      <c r="E133" s="2676" t="s">
        <v>4223</v>
      </c>
    </row>
    <row r="134" spans="1:5">
      <c r="A134" s="2133">
        <v>88</v>
      </c>
      <c r="B134" s="2128"/>
      <c r="C134" s="2114" t="s">
        <v>2143</v>
      </c>
      <c r="D134" s="2115"/>
      <c r="E134" s="2509"/>
    </row>
    <row r="135" spans="1:5">
      <c r="A135" s="2133">
        <v>89</v>
      </c>
      <c r="B135" s="2128"/>
      <c r="C135" s="2136" t="s">
        <v>466</v>
      </c>
      <c r="D135" s="2115"/>
      <c r="E135" s="2509"/>
    </row>
    <row r="136" spans="1:5">
      <c r="A136" s="2133">
        <v>90</v>
      </c>
      <c r="B136" s="2128">
        <v>910</v>
      </c>
      <c r="C136" s="2152" t="s">
        <v>2144</v>
      </c>
      <c r="D136" s="2531">
        <v>0</v>
      </c>
      <c r="E136" s="2516"/>
    </row>
    <row r="137" spans="1:5">
      <c r="A137" s="2133">
        <v>91</v>
      </c>
      <c r="B137" s="2128"/>
      <c r="C137" s="2152"/>
      <c r="D137" s="2146"/>
      <c r="E137" s="2428"/>
    </row>
    <row r="138" spans="1:5">
      <c r="A138" s="2133">
        <v>92</v>
      </c>
      <c r="B138" s="2128"/>
      <c r="C138" s="2114" t="s">
        <v>2145</v>
      </c>
      <c r="D138" s="2146"/>
      <c r="E138" s="2428"/>
    </row>
    <row r="139" spans="1:5">
      <c r="A139" s="2133">
        <v>93</v>
      </c>
      <c r="B139" s="2128"/>
      <c r="C139" s="2136" t="s">
        <v>466</v>
      </c>
      <c r="D139" s="2146"/>
      <c r="E139" s="2428"/>
    </row>
    <row r="140" spans="1:5">
      <c r="A140" s="2133">
        <v>94</v>
      </c>
      <c r="B140" s="2128">
        <v>920</v>
      </c>
      <c r="C140" s="2134" t="s">
        <v>2146</v>
      </c>
      <c r="D140" s="2521">
        <v>50214.84</v>
      </c>
      <c r="E140" s="2428">
        <v>85284</v>
      </c>
    </row>
    <row r="141" spans="1:5">
      <c r="A141" s="2133">
        <v>95</v>
      </c>
      <c r="B141" s="2128">
        <v>921</v>
      </c>
      <c r="C141" s="2134" t="s">
        <v>2147</v>
      </c>
      <c r="D141" s="2521">
        <v>13914.699999999983</v>
      </c>
      <c r="E141" s="2509">
        <v>75684</v>
      </c>
    </row>
    <row r="142" spans="1:5">
      <c r="A142" s="2133">
        <v>96</v>
      </c>
      <c r="B142" s="2128">
        <v>922</v>
      </c>
      <c r="C142" s="2134" t="s">
        <v>2148</v>
      </c>
      <c r="D142" s="2521">
        <v>0</v>
      </c>
      <c r="E142" s="2509"/>
    </row>
    <row r="143" spans="1:5">
      <c r="A143" s="2133">
        <v>97</v>
      </c>
      <c r="B143" s="2128">
        <v>923</v>
      </c>
      <c r="C143" s="2134" t="s">
        <v>2149</v>
      </c>
      <c r="D143" s="2521">
        <v>358316.97999999986</v>
      </c>
      <c r="E143" s="2428">
        <v>173171</v>
      </c>
    </row>
    <row r="144" spans="1:5">
      <c r="A144" s="2133">
        <v>98</v>
      </c>
      <c r="B144" s="2140">
        <v>924</v>
      </c>
      <c r="C144" s="2134" t="s">
        <v>2150</v>
      </c>
      <c r="D144" s="2521">
        <v>18826.900000000001</v>
      </c>
      <c r="E144" s="2509">
        <v>26443</v>
      </c>
    </row>
    <row r="145" spans="1:9">
      <c r="A145" s="2133">
        <v>99</v>
      </c>
      <c r="B145" s="2140">
        <v>925</v>
      </c>
      <c r="C145" s="2134" t="s">
        <v>2151</v>
      </c>
      <c r="D145" s="2521">
        <v>-14906.880000000001</v>
      </c>
      <c r="E145" s="2509"/>
    </row>
    <row r="146" spans="1:9">
      <c r="A146" s="2133">
        <v>100</v>
      </c>
      <c r="B146" s="2140">
        <v>926</v>
      </c>
      <c r="C146" s="2134" t="s">
        <v>2152</v>
      </c>
      <c r="D146" s="2521">
        <v>74397.100000000006</v>
      </c>
      <c r="E146" s="2509">
        <v>52241</v>
      </c>
    </row>
    <row r="147" spans="1:9">
      <c r="A147" s="2153">
        <v>101</v>
      </c>
      <c r="B147" s="2140">
        <v>927</v>
      </c>
      <c r="C147" s="2134" t="s">
        <v>2153</v>
      </c>
      <c r="D147" s="2521">
        <v>0</v>
      </c>
      <c r="E147" s="2509"/>
    </row>
    <row r="148" spans="1:9">
      <c r="A148" s="2153">
        <v>102</v>
      </c>
      <c r="B148" s="2140">
        <v>928</v>
      </c>
      <c r="C148" s="2134" t="s">
        <v>263</v>
      </c>
      <c r="D148" s="2521">
        <v>0</v>
      </c>
      <c r="E148" s="2509"/>
    </row>
    <row r="149" spans="1:9">
      <c r="A149" s="2153">
        <v>103</v>
      </c>
      <c r="B149" s="2140">
        <v>929</v>
      </c>
      <c r="C149" s="2134" t="s">
        <v>264</v>
      </c>
      <c r="D149" s="2521">
        <v>0</v>
      </c>
      <c r="E149" s="2509"/>
    </row>
    <row r="150" spans="1:9">
      <c r="A150" s="2153">
        <v>104</v>
      </c>
      <c r="B150" s="2140">
        <v>930</v>
      </c>
      <c r="C150" s="2134" t="s">
        <v>265</v>
      </c>
      <c r="D150" s="2521">
        <v>24371.38</v>
      </c>
      <c r="E150" s="2509">
        <v>28789</v>
      </c>
    </row>
    <row r="151" spans="1:9">
      <c r="A151" s="2153">
        <v>105</v>
      </c>
      <c r="B151" s="2140">
        <v>931.1</v>
      </c>
      <c r="C151" s="2134" t="s">
        <v>266</v>
      </c>
      <c r="D151" s="2521">
        <v>-586.91999999999996</v>
      </c>
      <c r="E151" s="2509">
        <v>1135</v>
      </c>
      <c r="G151" s="1176"/>
      <c r="H151" s="1176"/>
    </row>
    <row r="152" spans="1:9">
      <c r="A152" s="2153">
        <v>106</v>
      </c>
      <c r="B152" s="2140">
        <v>931.2</v>
      </c>
      <c r="C152" s="2134" t="s">
        <v>267</v>
      </c>
      <c r="D152" s="2521">
        <v>0</v>
      </c>
      <c r="E152" s="2509">
        <v>168</v>
      </c>
      <c r="G152" s="2350"/>
      <c r="H152" s="1176"/>
    </row>
    <row r="153" spans="1:9">
      <c r="A153" s="2153">
        <v>107</v>
      </c>
      <c r="B153" s="2140"/>
      <c r="C153" s="2134" t="s">
        <v>1776</v>
      </c>
      <c r="D153" s="2115"/>
      <c r="E153" s="2509"/>
      <c r="G153" s="1176"/>
      <c r="H153" s="1176"/>
    </row>
    <row r="154" spans="1:9">
      <c r="A154" s="2153">
        <v>108</v>
      </c>
      <c r="B154" s="2140"/>
      <c r="C154" s="2141" t="s">
        <v>268</v>
      </c>
      <c r="D154" s="2147">
        <f>SUM(D140:D153)</f>
        <v>524548.09999999986</v>
      </c>
      <c r="E154" s="2426">
        <f>SUM(E140:E153)</f>
        <v>442915</v>
      </c>
    </row>
    <row r="155" spans="1:9">
      <c r="A155" s="2153">
        <v>109</v>
      </c>
      <c r="B155" s="2140"/>
      <c r="C155" s="2136" t="s">
        <v>2253</v>
      </c>
      <c r="D155" s="2146"/>
      <c r="E155" s="2428"/>
    </row>
    <row r="156" spans="1:9">
      <c r="A156" s="2133">
        <v>110</v>
      </c>
      <c r="B156" s="2140">
        <v>932</v>
      </c>
      <c r="C156" s="2134" t="s">
        <v>269</v>
      </c>
      <c r="D156" s="2531">
        <v>18084</v>
      </c>
      <c r="E156" s="2516">
        <v>8719</v>
      </c>
    </row>
    <row r="157" spans="1:9">
      <c r="A157" s="2133">
        <v>111</v>
      </c>
      <c r="B157" s="2140"/>
      <c r="C157" s="2141" t="s">
        <v>1106</v>
      </c>
      <c r="D157" s="2146">
        <f>SUM(D156)</f>
        <v>18084</v>
      </c>
      <c r="E157" s="2428">
        <f>SUM(E156)</f>
        <v>8719</v>
      </c>
    </row>
    <row r="158" spans="1:9">
      <c r="A158" s="2133">
        <v>113</v>
      </c>
      <c r="B158" s="2140"/>
      <c r="C158" s="2134" t="s">
        <v>2170</v>
      </c>
      <c r="D158" s="2147">
        <f>D154+D157</f>
        <v>542632.09999999986</v>
      </c>
      <c r="E158" s="2426">
        <f>E154+E157</f>
        <v>451634</v>
      </c>
      <c r="G158" s="2350"/>
      <c r="H158" s="1176"/>
    </row>
    <row r="159" spans="1:9">
      <c r="A159" s="2133">
        <v>114</v>
      </c>
      <c r="B159" s="2140"/>
      <c r="C159" s="2134"/>
      <c r="D159" s="2154"/>
      <c r="E159" s="2517"/>
      <c r="F159" s="1845"/>
      <c r="G159" s="2314"/>
      <c r="H159" s="2532"/>
      <c r="I159" s="2533"/>
    </row>
    <row r="160" spans="1:9">
      <c r="A160" s="2133">
        <v>115</v>
      </c>
      <c r="B160" s="2128"/>
      <c r="C160" s="2134"/>
      <c r="D160" s="2529"/>
      <c r="E160" s="2518"/>
      <c r="G160" s="2350"/>
      <c r="H160" s="2532"/>
      <c r="I160" s="2533"/>
    </row>
    <row r="161" spans="1:13">
      <c r="A161" s="2133">
        <v>116</v>
      </c>
      <c r="B161" s="2128"/>
      <c r="C161" s="2128"/>
      <c r="D161" s="2530"/>
      <c r="E161" s="2519"/>
      <c r="G161" s="1176"/>
      <c r="H161" s="2532"/>
    </row>
    <row r="162" spans="1:13" ht="15.75" thickBot="1">
      <c r="A162" s="2149">
        <v>117</v>
      </c>
      <c r="B162" s="2155" t="s">
        <v>2171</v>
      </c>
      <c r="C162" s="2156"/>
      <c r="D162" s="2325">
        <f>D29+D49+D79+D105+D116+D136+D158</f>
        <v>941958.98999999987</v>
      </c>
      <c r="E162" s="2520">
        <f>E29+E49+E79+E105+E116+E136+E158</f>
        <v>888129</v>
      </c>
      <c r="F162" s="1870"/>
      <c r="G162" s="2350"/>
      <c r="H162" s="1176"/>
      <c r="M162" s="1079"/>
    </row>
    <row r="163" spans="1:13">
      <c r="A163" s="2121"/>
      <c r="B163" s="1588"/>
      <c r="C163" s="1588"/>
      <c r="D163" s="2157"/>
      <c r="E163" s="2158"/>
      <c r="G163" s="1176"/>
      <c r="H163" s="1176"/>
    </row>
    <row r="164" spans="1:13">
      <c r="A164" s="2127"/>
      <c r="B164" s="2159" t="s">
        <v>11</v>
      </c>
      <c r="C164" s="1853"/>
      <c r="D164" s="2125"/>
      <c r="E164" s="2158"/>
    </row>
    <row r="165" spans="1:13">
      <c r="A165" s="2127"/>
      <c r="B165" s="1588"/>
      <c r="C165" s="1588"/>
      <c r="D165" s="2128"/>
      <c r="E165" s="2160"/>
    </row>
    <row r="166" spans="1:13" ht="25.5">
      <c r="A166" s="2127"/>
      <c r="B166" s="2128"/>
      <c r="C166" s="2161" t="s">
        <v>12</v>
      </c>
      <c r="D166" s="2128"/>
      <c r="E166" s="2160"/>
    </row>
    <row r="167" spans="1:13">
      <c r="A167" s="2127"/>
      <c r="B167" s="2161"/>
      <c r="C167" s="2161"/>
      <c r="D167" s="2128"/>
      <c r="E167" s="2162"/>
    </row>
    <row r="168" spans="1:13" ht="38.25">
      <c r="A168" s="2127"/>
      <c r="B168" s="2161"/>
      <c r="C168" s="2161" t="s">
        <v>13</v>
      </c>
      <c r="D168" s="2128"/>
      <c r="E168" s="2160"/>
    </row>
    <row r="169" spans="1:13">
      <c r="A169" s="2127"/>
      <c r="B169" s="2161"/>
      <c r="C169" s="2161"/>
      <c r="D169" s="2128"/>
      <c r="E169" s="2160"/>
    </row>
    <row r="170" spans="1:13" ht="38.25">
      <c r="A170" s="2127"/>
      <c r="B170" s="2161"/>
      <c r="C170" s="2163" t="s">
        <v>1353</v>
      </c>
      <c r="D170" s="2128"/>
      <c r="E170" s="2160"/>
    </row>
    <row r="171" spans="1:13">
      <c r="A171" s="2164" t="s">
        <v>3440</v>
      </c>
      <c r="B171" s="2161"/>
      <c r="C171" s="2165" t="s">
        <v>1354</v>
      </c>
      <c r="D171" s="2166">
        <v>41639</v>
      </c>
      <c r="E171" s="2160"/>
    </row>
    <row r="172" spans="1:13">
      <c r="A172" s="2164" t="s">
        <v>418</v>
      </c>
      <c r="B172" s="2161"/>
      <c r="C172" s="2165" t="s">
        <v>618</v>
      </c>
      <c r="D172" s="2167">
        <v>3</v>
      </c>
      <c r="E172" s="2160" t="s">
        <v>4242</v>
      </c>
    </row>
    <row r="173" spans="1:13">
      <c r="A173" s="2164" t="s">
        <v>3619</v>
      </c>
      <c r="B173" s="2161"/>
      <c r="C173" s="2165" t="s">
        <v>619</v>
      </c>
      <c r="D173" s="2167">
        <v>0</v>
      </c>
      <c r="E173" s="2160"/>
    </row>
    <row r="174" spans="1:13">
      <c r="A174" s="2164" t="s">
        <v>1805</v>
      </c>
      <c r="B174" s="2161"/>
      <c r="C174" s="2168" t="s">
        <v>620</v>
      </c>
      <c r="D174" s="2169">
        <f>SUM(D172:D173)</f>
        <v>3</v>
      </c>
      <c r="E174" s="2160"/>
    </row>
    <row r="175" spans="1:13">
      <c r="A175" s="2127"/>
      <c r="B175" s="2161"/>
      <c r="C175" s="2534"/>
      <c r="D175" s="2128"/>
      <c r="E175" s="2160"/>
    </row>
    <row r="176" spans="1:13" ht="15.75" thickBot="1">
      <c r="A176" s="2170"/>
      <c r="B176" s="2171"/>
      <c r="C176" s="2171"/>
      <c r="D176" s="2156"/>
      <c r="E176" s="2172"/>
    </row>
    <row r="177" spans="1:6">
      <c r="A177" s="2128"/>
      <c r="B177" s="2128"/>
      <c r="C177" s="2128"/>
      <c r="D177" s="2128"/>
      <c r="E177" s="2128"/>
    </row>
    <row r="178" spans="1:6">
      <c r="A178" s="2125" t="s">
        <v>621</v>
      </c>
      <c r="B178" s="2125"/>
      <c r="C178" s="2125"/>
      <c r="D178" s="2125"/>
      <c r="E178" s="2125"/>
    </row>
    <row r="180" spans="1:6">
      <c r="C180"/>
      <c r="D180"/>
      <c r="E180"/>
      <c r="F180"/>
    </row>
    <row r="181" spans="1:6">
      <c r="C181"/>
      <c r="D181"/>
      <c r="E181"/>
      <c r="F181"/>
    </row>
    <row r="182" spans="1:6">
      <c r="C182"/>
      <c r="D182"/>
      <c r="E182"/>
      <c r="F182"/>
    </row>
    <row r="183" spans="1:6">
      <c r="C183"/>
      <c r="D183"/>
      <c r="E183"/>
      <c r="F183"/>
    </row>
    <row r="184" spans="1:6">
      <c r="C184"/>
      <c r="D184"/>
      <c r="E184"/>
      <c r="F184"/>
    </row>
    <row r="185" spans="1:6">
      <c r="C185"/>
      <c r="D185"/>
      <c r="E185"/>
      <c r="F185"/>
    </row>
    <row r="186" spans="1:6">
      <c r="C186"/>
      <c r="D186"/>
      <c r="E186"/>
      <c r="F186"/>
    </row>
    <row r="187" spans="1:6">
      <c r="C187"/>
      <c r="D187"/>
      <c r="E187"/>
      <c r="F187"/>
    </row>
    <row r="188" spans="1:6">
      <c r="C188" s="1236"/>
    </row>
    <row r="189" spans="1:6">
      <c r="C189" s="1236"/>
    </row>
    <row r="190" spans="1:6">
      <c r="C190" s="1236"/>
    </row>
    <row r="191" spans="1:6">
      <c r="C191" s="1236"/>
    </row>
    <row r="193" spans="3:3">
      <c r="C193" s="1236"/>
    </row>
    <row r="194" spans="3:3">
      <c r="C194" s="1236"/>
    </row>
    <row r="195" spans="3:3">
      <c r="C195" s="1236"/>
    </row>
    <row r="196" spans="3:3">
      <c r="C196" s="1236"/>
    </row>
    <row r="197" spans="3:3">
      <c r="C197" s="1236"/>
    </row>
    <row r="198" spans="3:3">
      <c r="C198" s="1236"/>
    </row>
    <row r="201" spans="3:3">
      <c r="C201" s="1236"/>
    </row>
    <row r="202" spans="3:3">
      <c r="C202" s="1236"/>
    </row>
    <row r="203" spans="3:3">
      <c r="C203" s="1236"/>
    </row>
    <row r="204" spans="3:3">
      <c r="C204" s="1236"/>
    </row>
    <row r="205" spans="3:3">
      <c r="C205" s="1236"/>
    </row>
    <row r="206" spans="3:3">
      <c r="C206" s="1236"/>
    </row>
    <row r="209" spans="3:3">
      <c r="C209" s="1236"/>
    </row>
    <row r="210" spans="3:3">
      <c r="C210" s="1236"/>
    </row>
    <row r="211" spans="3:3">
      <c r="C211" s="1236"/>
    </row>
    <row r="212" spans="3:3">
      <c r="C212" s="1236"/>
    </row>
    <row r="213" spans="3:3">
      <c r="C213" s="1236"/>
    </row>
    <row r="214" spans="3:3">
      <c r="C214" s="1236"/>
    </row>
  </sheetData>
  <customSheetViews>
    <customSheetView guid="{60A1409A-66AA-463E-93B8-ECD35AF44482}" colorId="22" fitToPage="1">
      <selection activeCell="E24" sqref="E24"/>
      <rowBreaks count="2" manualBreakCount="2">
        <brk id="62" max="4" man="1"/>
        <brk id="123" max="4" man="1"/>
      </rowBreaks>
      <pageMargins left="0.8" right="0.63" top="0.3" bottom="0.3" header="0" footer="0"/>
      <printOptions horizontalCentered="1" verticalCentered="1"/>
      <pageSetup scale="73" fitToHeight="3" orientation="portrait" r:id="rId1"/>
      <headerFooter alignWithMargins="0"/>
    </customSheetView>
    <customSheetView guid="{DF531E20-5321-459E-ADC3-AB7A1AE91EEB}" colorId="22" showPageBreaks="1" fitToPage="1" printArea="1">
      <selection activeCell="E24" sqref="E24"/>
      <rowBreaks count="2" manualBreakCount="2">
        <brk id="62" max="4" man="1"/>
        <brk id="123" max="4" man="1"/>
      </rowBreaks>
      <pageMargins left="0.8" right="0.63" top="0.3" bottom="0.3" header="0" footer="0"/>
      <printOptions horizontalCentered="1" verticalCentered="1"/>
      <pageSetup scale="73" fitToHeight="3" orientation="portrait" r:id="rId2"/>
      <headerFooter alignWithMargins="0"/>
    </customSheetView>
    <customSheetView guid="{D9BAA3C6-1D9B-487C-B947-51E67F089DA8}" colorId="22" topLeftCell="A159">
      <selection activeCell="E173" sqref="E173"/>
      <rowBreaks count="2" manualBreakCount="2">
        <brk id="62" max="4" man="1"/>
        <brk id="123" max="4" man="1"/>
      </rowBreaks>
      <pageMargins left="0.8" right="0.63" top="0.3" bottom="0.3" header="0" footer="0"/>
      <printOptions horizontalCentered="1" verticalCentered="1"/>
      <pageSetup scale="73" fitToHeight="3" orientation="portrait" r:id="rId3"/>
      <headerFooter alignWithMargins="0"/>
    </customSheetView>
    <customSheetView guid="{FE043F0F-666D-484B-8A7C-7EC2529158CA}" colorId="22" showPageBreaks="1" printArea="1" topLeftCell="A159">
      <selection activeCell="E173" sqref="E173"/>
      <rowBreaks count="2" manualBreakCount="2">
        <brk id="62" max="4" man="1"/>
        <brk id="123" max="4" man="1"/>
      </rowBreaks>
      <pageMargins left="0.8" right="0.63" top="0.3" bottom="0.3" header="0" footer="0"/>
      <printOptions horizontalCentered="1" verticalCentered="1"/>
      <pageSetup scale="73" fitToHeight="3" orientation="portrait" r:id="rId4"/>
      <headerFooter alignWithMargins="0"/>
    </customSheetView>
  </customSheetViews>
  <phoneticPr fontId="0" type="noConversion"/>
  <printOptions horizontalCentered="1" verticalCentered="1"/>
  <pageMargins left="0.8" right="0.63" top="0.3" bottom="0.3" header="0" footer="0"/>
  <pageSetup scale="73" fitToHeight="3" orientation="portrait" r:id="rId5"/>
  <headerFooter alignWithMargins="0"/>
  <rowBreaks count="2" manualBreakCount="2">
    <brk id="62" max="4" man="1"/>
    <brk id="123" max="4" man="1"/>
  </rowBreaks>
  <customProperties>
    <customPr name="_pios_id" r:id="rId6"/>
  </customProperties>
</worksheet>
</file>

<file path=xl/worksheets/sheet51.xml><?xml version="1.0" encoding="utf-8"?>
<worksheet xmlns="http://schemas.openxmlformats.org/spreadsheetml/2006/main" xmlns:r="http://schemas.openxmlformats.org/officeDocument/2006/relationships">
  <sheetPr transitionEvaluation="1" codeName="Sheet50">
    <pageSetUpPr fitToPage="1"/>
  </sheetPr>
  <dimension ref="A1:E83"/>
  <sheetViews>
    <sheetView defaultGridColor="0" colorId="22" zoomScale="87" workbookViewId="0"/>
  </sheetViews>
  <sheetFormatPr defaultColWidth="9.77734375" defaultRowHeight="15"/>
  <cols>
    <col min="1" max="1" width="4.77734375" customWidth="1"/>
    <col min="2" max="2" width="45.77734375" customWidth="1"/>
    <col min="3" max="3" width="17.109375" customWidth="1"/>
    <col min="4" max="4" width="25.21875" customWidth="1"/>
    <col min="5" max="5" width="15.77734375" customWidth="1"/>
  </cols>
  <sheetData>
    <row r="1" spans="1:5" ht="15.75" thickBot="1">
      <c r="A1" s="48" t="str">
        <f>'Data sheet'!A53</f>
        <v>Annual Report of New York American Water Company, Inc.  (f/k/a Aqua New York of Sea Cliff)                                          Year Ended  December 31, 2013</v>
      </c>
      <c r="E1" s="8"/>
    </row>
    <row r="2" spans="1:5">
      <c r="A2" s="187"/>
      <c r="B2" s="200"/>
      <c r="C2" s="200"/>
      <c r="D2" s="200"/>
      <c r="E2" s="189"/>
    </row>
    <row r="3" spans="1:5" ht="15.75">
      <c r="A3" s="599" t="s">
        <v>622</v>
      </c>
      <c r="B3" s="600"/>
      <c r="C3" s="600"/>
      <c r="D3" s="600"/>
      <c r="E3" s="601"/>
    </row>
    <row r="4" spans="1:5">
      <c r="A4" s="568"/>
      <c r="B4" s="207"/>
      <c r="C4" s="207"/>
      <c r="D4" s="207"/>
      <c r="E4" s="208"/>
    </row>
    <row r="5" spans="1:5">
      <c r="A5" s="195"/>
      <c r="E5" s="192"/>
    </row>
    <row r="6" spans="1:5">
      <c r="A6" s="195"/>
      <c r="B6" t="s">
        <v>623</v>
      </c>
      <c r="E6" s="192"/>
    </row>
    <row r="7" spans="1:5">
      <c r="A7" s="195"/>
      <c r="B7" t="s">
        <v>3788</v>
      </c>
      <c r="E7" s="192"/>
    </row>
    <row r="8" spans="1:5">
      <c r="A8" s="568"/>
      <c r="B8" s="207"/>
      <c r="C8" s="207"/>
      <c r="D8" s="207"/>
      <c r="E8" s="208"/>
    </row>
    <row r="9" spans="1:5">
      <c r="A9" s="517"/>
      <c r="B9" s="236"/>
      <c r="C9" s="212"/>
      <c r="D9" s="602" t="s">
        <v>3789</v>
      </c>
      <c r="E9" s="603"/>
    </row>
    <row r="10" spans="1:5">
      <c r="A10" s="517" t="s">
        <v>2263</v>
      </c>
      <c r="B10" s="832" t="s">
        <v>3790</v>
      </c>
      <c r="C10" s="602" t="s">
        <v>3791</v>
      </c>
      <c r="D10" s="602" t="s">
        <v>3792</v>
      </c>
      <c r="E10" s="603"/>
    </row>
    <row r="11" spans="1:5">
      <c r="A11" s="517"/>
      <c r="B11" s="236"/>
      <c r="C11" s="602" t="s">
        <v>3793</v>
      </c>
      <c r="D11" s="602" t="s">
        <v>2717</v>
      </c>
      <c r="E11" s="603" t="s">
        <v>863</v>
      </c>
    </row>
    <row r="12" spans="1:5">
      <c r="A12" s="518" t="s">
        <v>2286</v>
      </c>
      <c r="B12" s="834" t="s">
        <v>3377</v>
      </c>
      <c r="C12" s="760" t="s">
        <v>3378</v>
      </c>
      <c r="D12" s="760" t="s">
        <v>3379</v>
      </c>
      <c r="E12" s="808" t="s">
        <v>3380</v>
      </c>
    </row>
    <row r="13" spans="1:5">
      <c r="A13" s="517">
        <v>1</v>
      </c>
      <c r="B13" s="604"/>
      <c r="C13" s="605"/>
      <c r="D13" s="605"/>
      <c r="E13" s="646"/>
    </row>
    <row r="14" spans="1:5">
      <c r="A14" s="517">
        <v>2</v>
      </c>
      <c r="B14" s="2326" t="s">
        <v>773</v>
      </c>
      <c r="C14" s="2327" t="s">
        <v>3616</v>
      </c>
      <c r="D14" s="2331" t="s">
        <v>3617</v>
      </c>
      <c r="E14" s="2320">
        <v>160032</v>
      </c>
    </row>
    <row r="15" spans="1:5">
      <c r="A15" s="517">
        <v>3</v>
      </c>
      <c r="B15" s="2326"/>
      <c r="C15" s="2330"/>
      <c r="D15" s="2331"/>
      <c r="E15" s="2329"/>
    </row>
    <row r="16" spans="1:5">
      <c r="A16" s="517">
        <v>4</v>
      </c>
      <c r="B16" s="2326"/>
      <c r="C16" s="2330"/>
      <c r="D16" s="2328"/>
      <c r="E16" s="2329"/>
    </row>
    <row r="17" spans="1:5">
      <c r="A17" s="517">
        <v>5</v>
      </c>
      <c r="B17" s="2536"/>
      <c r="C17" s="2328"/>
      <c r="D17" s="2331"/>
      <c r="E17" s="2329"/>
    </row>
    <row r="18" spans="1:5">
      <c r="A18" s="517">
        <v>6</v>
      </c>
      <c r="B18" s="2326"/>
      <c r="C18" s="2328"/>
      <c r="D18" s="2535"/>
      <c r="E18" s="2329"/>
    </row>
    <row r="19" spans="1:5">
      <c r="A19" s="517">
        <v>7</v>
      </c>
      <c r="B19" s="2326" t="s">
        <v>2835</v>
      </c>
      <c r="C19" s="2330" t="s">
        <v>2835</v>
      </c>
      <c r="D19" s="2328" t="s">
        <v>2835</v>
      </c>
      <c r="E19" s="2329" t="s">
        <v>2835</v>
      </c>
    </row>
    <row r="20" spans="1:5">
      <c r="A20" s="517">
        <v>8</v>
      </c>
      <c r="B20" s="2326"/>
      <c r="C20" s="2328"/>
      <c r="D20" s="2331" t="s">
        <v>2835</v>
      </c>
      <c r="E20" s="2329"/>
    </row>
    <row r="21" spans="1:5">
      <c r="A21" s="517">
        <v>9</v>
      </c>
      <c r="B21" s="2332"/>
      <c r="C21" s="2330"/>
      <c r="D21" s="2328"/>
      <c r="E21" s="2329"/>
    </row>
    <row r="22" spans="1:5">
      <c r="A22" s="517">
        <v>10</v>
      </c>
      <c r="B22" s="1589"/>
      <c r="C22" s="936"/>
      <c r="D22" s="1590"/>
      <c r="E22" s="643"/>
    </row>
    <row r="23" spans="1:5">
      <c r="A23" s="517">
        <v>11</v>
      </c>
      <c r="B23" s="1589"/>
      <c r="C23" s="936"/>
      <c r="D23" s="1590"/>
      <c r="E23" s="643"/>
    </row>
    <row r="24" spans="1:5">
      <c r="A24" s="517">
        <v>12</v>
      </c>
      <c r="B24" s="1589"/>
      <c r="C24" s="936"/>
      <c r="D24" s="936"/>
      <c r="E24" s="643"/>
    </row>
    <row r="25" spans="1:5">
      <c r="A25" s="517">
        <v>13</v>
      </c>
      <c r="B25" s="1589"/>
      <c r="C25" s="936"/>
      <c r="D25" s="936"/>
      <c r="E25" s="643"/>
    </row>
    <row r="26" spans="1:5">
      <c r="A26" s="517">
        <v>14</v>
      </c>
      <c r="B26" s="1589"/>
      <c r="C26" s="936"/>
      <c r="D26" s="936"/>
      <c r="E26" s="643"/>
    </row>
    <row r="27" spans="1:5">
      <c r="A27" s="517">
        <v>15</v>
      </c>
      <c r="B27" s="1589"/>
      <c r="C27" s="936"/>
      <c r="D27" s="936"/>
      <c r="E27" s="643"/>
    </row>
    <row r="28" spans="1:5">
      <c r="A28" s="517">
        <v>16</v>
      </c>
      <c r="B28" s="1589"/>
      <c r="C28" s="936"/>
      <c r="D28" s="936"/>
      <c r="E28" s="643"/>
    </row>
    <row r="29" spans="1:5">
      <c r="A29" s="517">
        <v>17</v>
      </c>
      <c r="B29" s="1589"/>
      <c r="C29" s="936"/>
      <c r="D29" s="936"/>
      <c r="E29" s="643"/>
    </row>
    <row r="30" spans="1:5">
      <c r="A30" s="517">
        <v>18</v>
      </c>
      <c r="B30" s="1589"/>
      <c r="C30" s="936"/>
      <c r="D30" s="936"/>
      <c r="E30" s="643"/>
    </row>
    <row r="31" spans="1:5">
      <c r="A31" s="517">
        <v>19</v>
      </c>
      <c r="B31" s="1589"/>
      <c r="C31" s="936"/>
      <c r="D31" s="936"/>
      <c r="E31" s="643"/>
    </row>
    <row r="32" spans="1:5">
      <c r="A32" s="517">
        <v>20</v>
      </c>
      <c r="B32" s="1589"/>
      <c r="C32" s="936"/>
      <c r="D32" s="936"/>
      <c r="E32" s="643"/>
    </row>
    <row r="33" spans="1:5">
      <c r="A33" s="517">
        <v>21</v>
      </c>
      <c r="B33" s="1589"/>
      <c r="C33" s="936"/>
      <c r="D33" s="936"/>
      <c r="E33" s="643"/>
    </row>
    <row r="34" spans="1:5">
      <c r="A34" s="517">
        <v>22</v>
      </c>
      <c r="B34" s="1589"/>
      <c r="C34" s="936"/>
      <c r="D34" s="936"/>
      <c r="E34" s="643"/>
    </row>
    <row r="35" spans="1:5">
      <c r="A35" s="517">
        <v>23</v>
      </c>
      <c r="B35" s="1589"/>
      <c r="C35" s="936"/>
      <c r="D35" s="936"/>
      <c r="E35" s="643"/>
    </row>
    <row r="36" spans="1:5">
      <c r="A36" s="517">
        <v>24</v>
      </c>
      <c r="B36" s="1589"/>
      <c r="C36" s="936"/>
      <c r="D36" s="936"/>
      <c r="E36" s="643"/>
    </row>
    <row r="37" spans="1:5">
      <c r="A37" s="517">
        <v>25</v>
      </c>
      <c r="B37" s="1589"/>
      <c r="C37" s="936"/>
      <c r="D37" s="936"/>
      <c r="E37" s="643"/>
    </row>
    <row r="38" spans="1:5">
      <c r="A38" s="517">
        <v>26</v>
      </c>
      <c r="B38" s="1589"/>
      <c r="C38" s="936"/>
      <c r="D38" s="936"/>
      <c r="E38" s="643"/>
    </row>
    <row r="39" spans="1:5">
      <c r="A39" s="517">
        <v>27</v>
      </c>
      <c r="B39" s="1589"/>
      <c r="C39" s="936"/>
      <c r="D39" s="936"/>
      <c r="E39" s="643"/>
    </row>
    <row r="40" spans="1:5">
      <c r="A40" s="517">
        <v>28</v>
      </c>
      <c r="B40" s="1589"/>
      <c r="C40" s="936"/>
      <c r="D40" s="936"/>
      <c r="E40" s="643"/>
    </row>
    <row r="41" spans="1:5">
      <c r="A41" s="517">
        <v>29</v>
      </c>
      <c r="B41" s="1589"/>
      <c r="C41" s="936"/>
      <c r="D41" s="936"/>
      <c r="E41" s="643"/>
    </row>
    <row r="42" spans="1:5">
      <c r="A42" s="517">
        <f t="shared" ref="A42:A60" si="0">A41-1</f>
        <v>28</v>
      </c>
      <c r="B42" s="1589"/>
      <c r="C42" s="936"/>
      <c r="D42" s="936"/>
      <c r="E42" s="643"/>
    </row>
    <row r="43" spans="1:5">
      <c r="A43" s="517">
        <f t="shared" si="0"/>
        <v>27</v>
      </c>
      <c r="B43" s="1589"/>
      <c r="C43" s="936"/>
      <c r="D43" s="936"/>
      <c r="E43" s="643"/>
    </row>
    <row r="44" spans="1:5">
      <c r="A44" s="517">
        <f t="shared" si="0"/>
        <v>26</v>
      </c>
      <c r="B44" s="1589"/>
      <c r="C44" s="936"/>
      <c r="D44" s="936"/>
      <c r="E44" s="643"/>
    </row>
    <row r="45" spans="1:5">
      <c r="A45" s="517">
        <f t="shared" si="0"/>
        <v>25</v>
      </c>
      <c r="B45" s="1589"/>
      <c r="C45" s="936"/>
      <c r="D45" s="936"/>
      <c r="E45" s="643"/>
    </row>
    <row r="46" spans="1:5">
      <c r="A46" s="517">
        <f t="shared" si="0"/>
        <v>24</v>
      </c>
      <c r="B46" s="1589"/>
      <c r="C46" s="936"/>
      <c r="D46" s="936"/>
      <c r="E46" s="643"/>
    </row>
    <row r="47" spans="1:5">
      <c r="A47" s="517">
        <f t="shared" si="0"/>
        <v>23</v>
      </c>
      <c r="B47" s="1589"/>
      <c r="C47" s="936"/>
      <c r="D47" s="936"/>
      <c r="E47" s="643"/>
    </row>
    <row r="48" spans="1:5">
      <c r="A48" s="517">
        <f t="shared" si="0"/>
        <v>22</v>
      </c>
      <c r="B48" s="1589"/>
      <c r="C48" s="936"/>
      <c r="D48" s="936"/>
      <c r="E48" s="643"/>
    </row>
    <row r="49" spans="1:5">
      <c r="A49" s="517">
        <f t="shared" si="0"/>
        <v>21</v>
      </c>
      <c r="B49" s="1589"/>
      <c r="C49" s="936"/>
      <c r="D49" s="936"/>
      <c r="E49" s="643"/>
    </row>
    <row r="50" spans="1:5">
      <c r="A50" s="517">
        <f t="shared" si="0"/>
        <v>20</v>
      </c>
      <c r="B50" s="1589"/>
      <c r="C50" s="936"/>
      <c r="D50" s="936"/>
      <c r="E50" s="643"/>
    </row>
    <row r="51" spans="1:5">
      <c r="A51" s="517">
        <f t="shared" si="0"/>
        <v>19</v>
      </c>
      <c r="B51" s="1589"/>
      <c r="C51" s="936"/>
      <c r="D51" s="936"/>
      <c r="E51" s="643"/>
    </row>
    <row r="52" spans="1:5">
      <c r="A52" s="517">
        <f t="shared" si="0"/>
        <v>18</v>
      </c>
      <c r="B52" s="1589"/>
      <c r="C52" s="936"/>
      <c r="D52" s="936"/>
      <c r="E52" s="643"/>
    </row>
    <row r="53" spans="1:5">
      <c r="A53" s="517">
        <f t="shared" si="0"/>
        <v>17</v>
      </c>
      <c r="B53" s="1589"/>
      <c r="C53" s="936"/>
      <c r="D53" s="936"/>
      <c r="E53" s="643"/>
    </row>
    <row r="54" spans="1:5">
      <c r="A54" s="517">
        <f t="shared" si="0"/>
        <v>16</v>
      </c>
      <c r="B54" s="1589"/>
      <c r="C54" s="936"/>
      <c r="D54" s="936"/>
      <c r="E54" s="643"/>
    </row>
    <row r="55" spans="1:5">
      <c r="A55" s="517">
        <f t="shared" si="0"/>
        <v>15</v>
      </c>
      <c r="B55" s="1589"/>
      <c r="C55" s="936"/>
      <c r="D55" s="936"/>
      <c r="E55" s="643"/>
    </row>
    <row r="56" spans="1:5">
      <c r="A56" s="517">
        <f t="shared" si="0"/>
        <v>14</v>
      </c>
      <c r="B56" s="1589"/>
      <c r="C56" s="936"/>
      <c r="D56" s="936"/>
      <c r="E56" s="643"/>
    </row>
    <row r="57" spans="1:5">
      <c r="A57" s="517">
        <f t="shared" si="0"/>
        <v>13</v>
      </c>
      <c r="B57" s="1589"/>
      <c r="C57" s="936"/>
      <c r="D57" s="936"/>
      <c r="E57" s="643"/>
    </row>
    <row r="58" spans="1:5">
      <c r="A58" s="517">
        <f t="shared" si="0"/>
        <v>12</v>
      </c>
      <c r="B58" s="1589"/>
      <c r="C58" s="936"/>
      <c r="D58" s="936"/>
      <c r="E58" s="643" t="s">
        <v>2835</v>
      </c>
    </row>
    <row r="59" spans="1:5">
      <c r="A59" s="517">
        <f t="shared" si="0"/>
        <v>11</v>
      </c>
      <c r="B59" s="1589"/>
      <c r="C59" s="936"/>
      <c r="D59" s="936"/>
      <c r="E59" s="643" t="s">
        <v>2835</v>
      </c>
    </row>
    <row r="60" spans="1:5">
      <c r="A60" s="517">
        <f t="shared" si="0"/>
        <v>10</v>
      </c>
      <c r="B60" s="1589"/>
      <c r="C60" s="936"/>
      <c r="D60" s="936"/>
      <c r="E60" s="643" t="s">
        <v>2835</v>
      </c>
    </row>
    <row r="61" spans="1:5" ht="15.75" thickBot="1">
      <c r="A61" s="528">
        <v>49</v>
      </c>
      <c r="B61" s="1591" t="s">
        <v>892</v>
      </c>
      <c r="C61" s="1592"/>
      <c r="D61" s="1593">
        <f>SUM(D13:D60)</f>
        <v>0</v>
      </c>
      <c r="E61" s="230">
        <f>SUM(E13:E60)</f>
        <v>160032</v>
      </c>
    </row>
    <row r="62" spans="1:5">
      <c r="E62" t="s">
        <v>110</v>
      </c>
    </row>
    <row r="63" spans="1:5">
      <c r="A63" s="8" t="s">
        <v>2718</v>
      </c>
      <c r="B63" s="8"/>
      <c r="C63" s="8"/>
      <c r="D63" s="8"/>
      <c r="E63" s="618"/>
    </row>
    <row r="67" spans="2:2">
      <c r="B67" s="221"/>
    </row>
    <row r="70" spans="2:2">
      <c r="B70" s="221"/>
    </row>
    <row r="71" spans="2:2">
      <c r="B71" s="221"/>
    </row>
    <row r="72" spans="2:2">
      <c r="B72" s="221"/>
    </row>
    <row r="73" spans="2:2">
      <c r="B73" s="221"/>
    </row>
    <row r="74" spans="2:2">
      <c r="B74" s="22"/>
    </row>
    <row r="75" spans="2:2">
      <c r="B75" s="221"/>
    </row>
    <row r="76" spans="2:2">
      <c r="B76" s="221"/>
    </row>
    <row r="79" spans="2:2">
      <c r="B79" s="221"/>
    </row>
    <row r="80" spans="2:2">
      <c r="B80" s="221"/>
    </row>
    <row r="81" spans="2:2">
      <c r="B81" s="221"/>
    </row>
    <row r="82" spans="2:2">
      <c r="B82" s="221"/>
    </row>
    <row r="83" spans="2:2">
      <c r="B83" s="221"/>
    </row>
  </sheetData>
  <customSheetViews>
    <customSheetView guid="{60A1409A-66AA-463E-93B8-ECD35AF44482}" scale="87" colorId="22" fitToPage="1">
      <selection activeCell="E15" sqref="E15"/>
      <pageMargins left="0.4" right="0.4" top="0.3" bottom="0.3" header="0" footer="0"/>
      <printOptions horizontalCentered="1" verticalCentered="1"/>
      <pageSetup scale="80" orientation="portrait" r:id="rId1"/>
      <headerFooter alignWithMargins="0"/>
    </customSheetView>
    <customSheetView guid="{DF531E20-5321-459E-ADC3-AB7A1AE91EEB}" scale="87" colorId="22" showPageBreaks="1" fitToPage="1" printArea="1">
      <selection activeCell="E15" sqref="E15"/>
      <pageMargins left="0.4" right="0.4" top="0.3" bottom="0.3" header="0" footer="0"/>
      <printOptions horizontalCentered="1" verticalCentered="1"/>
      <pageSetup scale="80" orientation="portrait" r:id="rId2"/>
      <headerFooter alignWithMargins="0"/>
    </customSheetView>
    <customSheetView guid="{D9BAA3C6-1D9B-487C-B947-51E67F089DA8}" scale="87" colorId="22" fitToPage="1">
      <selection activeCell="E14" sqref="E14"/>
      <pageMargins left="0.4" right="0.4" top="0.3" bottom="0.3" header="0" footer="0"/>
      <printOptions horizontalCentered="1" verticalCentered="1"/>
      <pageSetup scale="75" orientation="portrait" r:id="rId3"/>
      <headerFooter alignWithMargins="0"/>
    </customSheetView>
    <customSheetView guid="{FE043F0F-666D-484B-8A7C-7EC2529158CA}" scale="87" colorId="22" showPageBreaks="1" fitToPage="1" printArea="1">
      <selection activeCell="E14" sqref="E14"/>
      <pageMargins left="0.4" right="0.4" top="0.3" bottom="0.3" header="0" footer="0"/>
      <printOptions horizontalCentered="1" verticalCentered="1"/>
      <pageSetup scale="10" orientation="portrait" r:id="rId4"/>
      <headerFooter alignWithMargins="0"/>
    </customSheetView>
  </customSheetViews>
  <phoneticPr fontId="0" type="noConversion"/>
  <printOptions horizontalCentered="1" verticalCentered="1"/>
  <pageMargins left="0.4" right="0.4" top="0.3" bottom="0.3" header="0" footer="0"/>
  <pageSetup scale="75" orientation="portrait" r:id="rId5"/>
  <headerFooter alignWithMargins="0"/>
  <customProperties>
    <customPr name="_pios_id" r:id="rId6"/>
  </customProperties>
</worksheet>
</file>

<file path=xl/worksheets/sheet52.xml><?xml version="1.0" encoding="utf-8"?>
<worksheet xmlns="http://schemas.openxmlformats.org/spreadsheetml/2006/main" xmlns:r="http://schemas.openxmlformats.org/officeDocument/2006/relationships">
  <sheetPr transitionEvaluation="1" codeName="Sheet51"/>
  <dimension ref="A1:R824"/>
  <sheetViews>
    <sheetView defaultGridColor="0" colorId="22" zoomScale="75" zoomScaleNormal="75" workbookViewId="0"/>
  </sheetViews>
  <sheetFormatPr defaultColWidth="9.77734375" defaultRowHeight="15"/>
  <cols>
    <col min="1" max="1" width="4.77734375" customWidth="1"/>
    <col min="2" max="2" width="40.21875" customWidth="1"/>
    <col min="3" max="5" width="14.77734375" customWidth="1"/>
    <col min="6" max="6" width="28.33203125" customWidth="1"/>
    <col min="7" max="7" width="4.77734375" customWidth="1"/>
    <col min="8" max="8" width="11.77734375" customWidth="1"/>
    <col min="9" max="9" width="20.77734375" customWidth="1"/>
    <col min="10" max="10" width="12.5546875" customWidth="1"/>
    <col min="11" max="11" width="15.6640625" customWidth="1"/>
    <col min="12" max="12" width="15.5546875" customWidth="1"/>
    <col min="13" max="13" width="16.109375" customWidth="1"/>
    <col min="14" max="14" width="16.21875" customWidth="1"/>
  </cols>
  <sheetData>
    <row r="1" spans="1:18" ht="15.75" thickBot="1">
      <c r="A1" s="430" t="str">
        <f>+'Data sheet'!A53</f>
        <v>Annual Report of New York American Water Company, Inc.  (f/k/a Aqua New York of Sea Cliff)                                          Year Ended  December 31, 2013</v>
      </c>
      <c r="B1" s="185"/>
      <c r="C1" s="185"/>
      <c r="D1" s="185"/>
      <c r="E1" s="185"/>
      <c r="F1" s="185"/>
      <c r="G1" s="430" t="str">
        <f>+_311312</f>
        <v>Annual Report of New York American Water Company, Inc.  (f/k/a Aqua New York of Sea Cliff)                                          Year Ended  December 31, 2013</v>
      </c>
      <c r="H1" s="185"/>
      <c r="I1" s="185"/>
      <c r="J1" s="185"/>
      <c r="K1" s="185"/>
      <c r="L1" s="185"/>
      <c r="M1" s="185"/>
      <c r="N1" s="185"/>
      <c r="O1" s="185"/>
      <c r="P1" s="185"/>
      <c r="Q1" s="185"/>
      <c r="R1" s="185"/>
    </row>
    <row r="2" spans="1:18">
      <c r="A2" s="104"/>
      <c r="B2" s="105"/>
      <c r="C2" s="105"/>
      <c r="D2" s="105"/>
      <c r="E2" s="105"/>
      <c r="F2" s="106"/>
      <c r="G2" s="104"/>
      <c r="H2" s="105"/>
      <c r="I2" s="105"/>
      <c r="J2" s="105"/>
      <c r="K2" s="105"/>
      <c r="L2" s="105"/>
      <c r="M2" s="105"/>
      <c r="N2" s="106"/>
      <c r="O2" s="185"/>
      <c r="P2" s="185"/>
      <c r="Q2" s="185"/>
      <c r="R2" s="185"/>
    </row>
    <row r="3" spans="1:18" ht="15.75">
      <c r="A3" s="92" t="s">
        <v>2719</v>
      </c>
      <c r="B3" s="90"/>
      <c r="C3" s="90"/>
      <c r="D3" s="90"/>
      <c r="E3" s="90"/>
      <c r="F3" s="107"/>
      <c r="G3" s="92" t="s">
        <v>2720</v>
      </c>
      <c r="H3" s="90"/>
      <c r="I3" s="90"/>
      <c r="J3" s="90"/>
      <c r="K3" s="90"/>
      <c r="L3" s="90"/>
      <c r="M3" s="90"/>
      <c r="N3" s="107"/>
      <c r="O3" s="185"/>
      <c r="P3" s="185"/>
      <c r="Q3" s="185"/>
      <c r="R3" s="185"/>
    </row>
    <row r="4" spans="1:18">
      <c r="A4" s="494" t="s">
        <v>2721</v>
      </c>
      <c r="B4" s="90"/>
      <c r="C4" s="90"/>
      <c r="D4" s="90"/>
      <c r="E4" s="90"/>
      <c r="F4" s="107"/>
      <c r="G4" s="494" t="s">
        <v>2462</v>
      </c>
      <c r="H4" s="90"/>
      <c r="I4" s="90"/>
      <c r="J4" s="90"/>
      <c r="K4" s="90"/>
      <c r="L4" s="90"/>
      <c r="M4" s="90"/>
      <c r="N4" s="107"/>
      <c r="O4" s="185"/>
      <c r="P4" s="185"/>
      <c r="Q4" s="185"/>
      <c r="R4" s="185"/>
    </row>
    <row r="5" spans="1:18">
      <c r="A5" s="71"/>
      <c r="B5" s="72"/>
      <c r="C5" s="72"/>
      <c r="D5" s="72"/>
      <c r="E5" s="72"/>
      <c r="F5" s="74"/>
      <c r="G5" s="494"/>
      <c r="H5" s="90"/>
      <c r="I5" s="90"/>
      <c r="J5" s="90"/>
      <c r="K5" s="90"/>
      <c r="L5" s="90"/>
      <c r="M5" s="90"/>
      <c r="N5" s="107"/>
      <c r="O5" s="185"/>
      <c r="P5" s="185"/>
      <c r="Q5" s="185"/>
      <c r="R5" s="185"/>
    </row>
    <row r="6" spans="1:18">
      <c r="A6" s="59"/>
      <c r="B6" s="60" t="s">
        <v>3232</v>
      </c>
      <c r="C6" s="60"/>
      <c r="D6" s="60"/>
      <c r="E6" s="60"/>
      <c r="F6" s="61"/>
      <c r="G6" s="548"/>
      <c r="H6" s="392"/>
      <c r="I6" s="392"/>
      <c r="J6" s="392"/>
      <c r="K6" s="392"/>
      <c r="L6" s="392"/>
      <c r="M6" s="392"/>
      <c r="N6" s="393"/>
      <c r="O6" s="185"/>
      <c r="P6" s="185"/>
      <c r="Q6" s="185"/>
      <c r="R6" s="185"/>
    </row>
    <row r="7" spans="1:18">
      <c r="A7" s="647"/>
      <c r="B7" s="60" t="s">
        <v>1912</v>
      </c>
      <c r="C7" s="334"/>
      <c r="D7" s="334"/>
      <c r="E7" s="334"/>
      <c r="F7" s="335"/>
      <c r="G7" s="83"/>
      <c r="H7" s="119"/>
      <c r="I7" s="2667" t="s">
        <v>1913</v>
      </c>
      <c r="J7" s="2667" t="s">
        <v>1914</v>
      </c>
      <c r="K7" s="119"/>
      <c r="L7" s="2667" t="s">
        <v>1915</v>
      </c>
      <c r="M7" s="119"/>
      <c r="N7" s="337" t="s">
        <v>2968</v>
      </c>
      <c r="O7" s="185"/>
      <c r="P7" s="185"/>
      <c r="Q7" s="185"/>
      <c r="R7" s="185"/>
    </row>
    <row r="8" spans="1:18">
      <c r="A8" s="647"/>
      <c r="B8" s="60" t="s">
        <v>1556</v>
      </c>
      <c r="C8" s="334"/>
      <c r="D8" s="334"/>
      <c r="E8" s="334"/>
      <c r="F8" s="335"/>
      <c r="G8" s="83"/>
      <c r="H8" s="2667" t="s">
        <v>307</v>
      </c>
      <c r="I8" s="2667" t="s">
        <v>1557</v>
      </c>
      <c r="J8" s="2667" t="s">
        <v>1558</v>
      </c>
      <c r="K8" s="2667" t="s">
        <v>1559</v>
      </c>
      <c r="L8" s="2667" t="s">
        <v>1560</v>
      </c>
      <c r="M8" s="2667" t="s">
        <v>1561</v>
      </c>
      <c r="N8" s="337" t="s">
        <v>1562</v>
      </c>
      <c r="O8" s="185"/>
      <c r="P8" s="185"/>
      <c r="Q8" s="185"/>
      <c r="R8" s="185"/>
    </row>
    <row r="9" spans="1:18">
      <c r="A9" s="647"/>
      <c r="B9" s="60" t="s">
        <v>1563</v>
      </c>
      <c r="C9" s="334"/>
      <c r="D9" s="334"/>
      <c r="E9" s="334"/>
      <c r="F9" s="335"/>
      <c r="G9" s="83" t="s">
        <v>2263</v>
      </c>
      <c r="H9" s="2667" t="s">
        <v>2286</v>
      </c>
      <c r="I9" s="2667" t="s">
        <v>1564</v>
      </c>
      <c r="J9" s="2667" t="s">
        <v>1565</v>
      </c>
      <c r="K9" s="2667" t="s">
        <v>1566</v>
      </c>
      <c r="L9" s="2667" t="s">
        <v>1566</v>
      </c>
      <c r="M9" s="2667" t="s">
        <v>1567</v>
      </c>
      <c r="N9" s="337" t="s">
        <v>1565</v>
      </c>
      <c r="O9" s="185"/>
      <c r="P9" s="185"/>
      <c r="Q9" s="185"/>
      <c r="R9" s="185"/>
    </row>
    <row r="10" spans="1:18">
      <c r="A10" s="647"/>
      <c r="B10" s="60" t="s">
        <v>2162</v>
      </c>
      <c r="C10" s="334"/>
      <c r="D10" s="334"/>
      <c r="E10" s="334"/>
      <c r="F10" s="335"/>
      <c r="G10" s="338" t="s">
        <v>2286</v>
      </c>
      <c r="H10" s="550" t="s">
        <v>3377</v>
      </c>
      <c r="I10" s="550" t="s">
        <v>3378</v>
      </c>
      <c r="J10" s="550" t="s">
        <v>3379</v>
      </c>
      <c r="K10" s="550" t="s">
        <v>3380</v>
      </c>
      <c r="L10" s="550" t="s">
        <v>189</v>
      </c>
      <c r="M10" s="550" t="s">
        <v>190</v>
      </c>
      <c r="N10" s="341" t="s">
        <v>191</v>
      </c>
      <c r="O10" s="185"/>
      <c r="P10" s="185"/>
      <c r="Q10" s="185"/>
      <c r="R10" s="185"/>
    </row>
    <row r="11" spans="1:18">
      <c r="A11" s="647"/>
      <c r="B11" s="60" t="s">
        <v>2163</v>
      </c>
      <c r="C11" s="334"/>
      <c r="D11" s="334"/>
      <c r="E11" s="334"/>
      <c r="F11" s="335"/>
      <c r="G11" s="83">
        <v>9</v>
      </c>
      <c r="H11" s="1491">
        <v>314</v>
      </c>
      <c r="I11" s="1488">
        <f>160200.08/1000</f>
        <v>160.20007999999999</v>
      </c>
      <c r="J11" s="1436">
        <v>40</v>
      </c>
      <c r="K11" s="2351"/>
      <c r="L11" s="2351">
        <v>2.496E-2</v>
      </c>
      <c r="M11" s="2352"/>
      <c r="N11" s="2353"/>
      <c r="O11" s="185"/>
      <c r="P11" s="185"/>
      <c r="Q11" s="185"/>
      <c r="R11" s="185"/>
    </row>
    <row r="12" spans="1:18">
      <c r="A12" s="647"/>
      <c r="B12" s="60" t="s">
        <v>3576</v>
      </c>
      <c r="C12" s="334"/>
      <c r="D12" s="334"/>
      <c r="E12" s="334"/>
      <c r="F12" s="335"/>
      <c r="G12" s="83">
        <v>10</v>
      </c>
      <c r="H12" s="1491">
        <v>316</v>
      </c>
      <c r="I12" s="1044">
        <f>50681.93/1000</f>
        <v>50.681930000000001</v>
      </c>
      <c r="J12" s="1436">
        <v>40</v>
      </c>
      <c r="K12" s="2351"/>
      <c r="L12" s="2351">
        <v>2.496E-2</v>
      </c>
      <c r="M12" s="2352"/>
      <c r="N12" s="2353"/>
      <c r="O12" s="185"/>
      <c r="P12" s="185"/>
      <c r="Q12" s="185"/>
      <c r="R12" s="185"/>
    </row>
    <row r="13" spans="1:18">
      <c r="A13" s="647"/>
      <c r="B13" s="60" t="s">
        <v>3484</v>
      </c>
      <c r="C13" s="334"/>
      <c r="D13" s="334"/>
      <c r="E13" s="334"/>
      <c r="F13" s="335"/>
      <c r="G13" s="83">
        <v>11</v>
      </c>
      <c r="H13" s="1491">
        <v>321</v>
      </c>
      <c r="I13" s="1044">
        <f>3277.12/1000</f>
        <v>3.27712</v>
      </c>
      <c r="J13" s="1436">
        <v>60</v>
      </c>
      <c r="K13" s="2351"/>
      <c r="L13" s="2351">
        <v>1.67E-2</v>
      </c>
      <c r="M13" s="2352"/>
      <c r="N13" s="2353"/>
      <c r="O13" s="185"/>
      <c r="P13" s="185"/>
      <c r="Q13" s="185"/>
      <c r="R13" s="185"/>
    </row>
    <row r="14" spans="1:18">
      <c r="A14" s="647"/>
      <c r="B14" s="60" t="s">
        <v>3485</v>
      </c>
      <c r="C14" s="334"/>
      <c r="D14" s="334"/>
      <c r="E14" s="334"/>
      <c r="F14" s="335"/>
      <c r="G14" s="83">
        <v>12</v>
      </c>
      <c r="H14" s="1491">
        <v>323</v>
      </c>
      <c r="I14" s="1044">
        <f>8184.51/1000</f>
        <v>8.1845099999999995</v>
      </c>
      <c r="J14" s="1436">
        <v>20</v>
      </c>
      <c r="K14" s="2351"/>
      <c r="L14" s="2351">
        <v>0.05</v>
      </c>
      <c r="M14" s="2352"/>
      <c r="N14" s="2353"/>
      <c r="O14" s="185"/>
      <c r="P14" s="185"/>
      <c r="Q14" s="185"/>
      <c r="R14" s="185"/>
    </row>
    <row r="15" spans="1:18">
      <c r="A15" s="647"/>
      <c r="B15" s="60" t="s">
        <v>1786</v>
      </c>
      <c r="C15" s="334"/>
      <c r="D15" s="334"/>
      <c r="E15" s="334"/>
      <c r="F15" s="335"/>
      <c r="G15" s="83">
        <v>13</v>
      </c>
      <c r="H15" s="2683">
        <v>325</v>
      </c>
      <c r="I15" s="1044">
        <f>855884.08/1000</f>
        <v>855.88407999999993</v>
      </c>
      <c r="J15" s="1436">
        <v>37</v>
      </c>
      <c r="K15" s="2351">
        <v>0.05</v>
      </c>
      <c r="L15" s="2351">
        <v>2.7119999999999998E-2</v>
      </c>
      <c r="M15" s="2352"/>
      <c r="N15" s="2353"/>
      <c r="O15" s="185"/>
      <c r="P15" s="185"/>
      <c r="Q15" s="185"/>
      <c r="R15" s="185"/>
    </row>
    <row r="16" spans="1:18">
      <c r="A16" s="647"/>
      <c r="B16" s="60" t="s">
        <v>1710</v>
      </c>
      <c r="C16" s="334"/>
      <c r="D16" s="334"/>
      <c r="E16" s="334"/>
      <c r="F16" s="335"/>
      <c r="G16" s="83">
        <v>14</v>
      </c>
      <c r="H16" s="2683">
        <v>326</v>
      </c>
      <c r="I16" s="1718">
        <f>3796.41/1000</f>
        <v>3.7964099999999998</v>
      </c>
      <c r="J16" s="2684">
        <v>37</v>
      </c>
      <c r="K16" s="2351">
        <v>0.05</v>
      </c>
      <c r="L16" s="2351">
        <v>2.7119999999999998E-2</v>
      </c>
      <c r="M16" s="2352"/>
      <c r="N16" s="2353"/>
      <c r="O16" s="185"/>
      <c r="P16" s="185"/>
      <c r="Q16" s="185"/>
      <c r="R16" s="185"/>
    </row>
    <row r="17" spans="1:18">
      <c r="A17" s="647"/>
      <c r="B17" s="60" t="s">
        <v>1711</v>
      </c>
      <c r="C17" s="334"/>
      <c r="D17" s="334"/>
      <c r="E17" s="334"/>
      <c r="F17" s="335"/>
      <c r="G17" s="83">
        <v>15</v>
      </c>
      <c r="H17" s="2685">
        <v>328</v>
      </c>
      <c r="I17" s="1718">
        <f>(28245.59+7289.16)/1000</f>
        <v>35.534750000000003</v>
      </c>
      <c r="J17" s="2684">
        <v>20</v>
      </c>
      <c r="K17" s="2686"/>
      <c r="L17" s="2687">
        <v>0.05</v>
      </c>
      <c r="M17" s="2352"/>
      <c r="N17" s="2353"/>
      <c r="O17" s="185"/>
      <c r="P17" s="185"/>
      <c r="Q17" s="185"/>
      <c r="R17" s="185"/>
    </row>
    <row r="18" spans="1:18">
      <c r="A18" s="647"/>
      <c r="B18" s="60" t="s">
        <v>1712</v>
      </c>
      <c r="C18" s="334"/>
      <c r="D18" s="334"/>
      <c r="E18" s="334"/>
      <c r="F18" s="335"/>
      <c r="G18" s="83">
        <v>16</v>
      </c>
      <c r="H18" s="2684">
        <v>331</v>
      </c>
      <c r="I18" s="1718">
        <f>98692.22/1000</f>
        <v>98.692220000000006</v>
      </c>
      <c r="J18" s="2684">
        <v>50</v>
      </c>
      <c r="K18" s="2686"/>
      <c r="L18" s="2687">
        <v>2.0039999999999999E-2</v>
      </c>
      <c r="M18" s="2352"/>
      <c r="N18" s="2353"/>
      <c r="O18" s="185"/>
      <c r="P18" s="185"/>
      <c r="Q18" s="185"/>
      <c r="R18" s="185"/>
    </row>
    <row r="19" spans="1:18">
      <c r="A19" s="647"/>
      <c r="B19" s="60" t="s">
        <v>1630</v>
      </c>
      <c r="C19" s="334"/>
      <c r="D19" s="334"/>
      <c r="E19" s="334"/>
      <c r="F19" s="335"/>
      <c r="G19" s="83">
        <v>17</v>
      </c>
      <c r="H19" s="2688">
        <v>332</v>
      </c>
      <c r="I19" s="1718">
        <f>346069.95/1000</f>
        <v>346.06995000000001</v>
      </c>
      <c r="J19" s="2684">
        <v>27</v>
      </c>
      <c r="K19" s="2351">
        <v>0.25</v>
      </c>
      <c r="L19" s="2351">
        <v>3.7499999999999999E-2</v>
      </c>
      <c r="M19" s="2352"/>
      <c r="N19" s="2353"/>
      <c r="O19" s="185"/>
      <c r="P19" s="185"/>
      <c r="Q19" s="185"/>
      <c r="R19" s="185"/>
    </row>
    <row r="20" spans="1:18">
      <c r="A20" s="647"/>
      <c r="B20" s="60" t="s">
        <v>1631</v>
      </c>
      <c r="C20" s="334"/>
      <c r="D20" s="334"/>
      <c r="E20" s="334"/>
      <c r="F20" s="335"/>
      <c r="G20" s="83">
        <v>18</v>
      </c>
      <c r="H20" s="2684">
        <v>342</v>
      </c>
      <c r="I20" s="1044">
        <f>2370427.07/1000</f>
        <v>2370.4270699999997</v>
      </c>
      <c r="J20" s="1436">
        <v>55</v>
      </c>
      <c r="K20" s="2351"/>
      <c r="L20" s="2351">
        <v>1.8239999999999999E-2</v>
      </c>
      <c r="M20" s="2352"/>
      <c r="N20" s="2353"/>
      <c r="O20" s="185"/>
      <c r="P20" s="185"/>
      <c r="Q20" s="185"/>
      <c r="R20" s="185"/>
    </row>
    <row r="21" spans="1:18">
      <c r="A21" s="647"/>
      <c r="B21" s="60" t="s">
        <v>3053</v>
      </c>
      <c r="C21" s="334"/>
      <c r="D21" s="334"/>
      <c r="E21" s="334"/>
      <c r="F21" s="335"/>
      <c r="G21" s="83">
        <v>19</v>
      </c>
      <c r="H21" s="2684">
        <v>343</v>
      </c>
      <c r="I21" s="1044">
        <f>4943410.68/1000</f>
        <v>4943.41068</v>
      </c>
      <c r="J21" s="1436">
        <v>100</v>
      </c>
      <c r="K21" s="2351"/>
      <c r="L21" s="2351">
        <v>9.9600000000000001E-3</v>
      </c>
      <c r="M21" s="2352"/>
      <c r="N21" s="2353"/>
      <c r="O21" s="185"/>
      <c r="P21" s="185"/>
      <c r="Q21" s="185"/>
      <c r="R21" s="185"/>
    </row>
    <row r="22" spans="1:18">
      <c r="A22" s="647"/>
      <c r="B22" s="60" t="s">
        <v>3203</v>
      </c>
      <c r="C22" s="334"/>
      <c r="D22" s="334"/>
      <c r="E22" s="334"/>
      <c r="F22" s="335"/>
      <c r="G22" s="83">
        <v>20</v>
      </c>
      <c r="H22" s="2684">
        <v>345</v>
      </c>
      <c r="I22" s="1044">
        <f>1385841.12/1000</f>
        <v>1385.84112</v>
      </c>
      <c r="J22" s="1436">
        <v>40</v>
      </c>
      <c r="K22" s="2351"/>
      <c r="L22" s="2351">
        <v>2.496E-2</v>
      </c>
      <c r="M22" s="2352"/>
      <c r="N22" s="2353"/>
      <c r="O22" s="185"/>
      <c r="P22" s="185"/>
      <c r="Q22" s="185"/>
      <c r="R22" s="185"/>
    </row>
    <row r="23" spans="1:18">
      <c r="A23" s="647"/>
      <c r="B23" s="60" t="s">
        <v>375</v>
      </c>
      <c r="C23" s="334"/>
      <c r="D23" s="334"/>
      <c r="E23" s="334"/>
      <c r="F23" s="335"/>
      <c r="G23" s="83">
        <v>21</v>
      </c>
      <c r="H23" s="1064">
        <v>346</v>
      </c>
      <c r="I23" s="1044">
        <f>1303833.38/1000</f>
        <v>1303.8333799999998</v>
      </c>
      <c r="J23" s="1436">
        <v>41</v>
      </c>
      <c r="K23" s="2351">
        <v>0.15</v>
      </c>
      <c r="L23" s="2351">
        <v>2.4299999999999999E-2</v>
      </c>
      <c r="M23" s="2352"/>
      <c r="N23" s="2353"/>
      <c r="O23" s="185"/>
      <c r="P23" s="185"/>
      <c r="Q23" s="185"/>
      <c r="R23" s="185"/>
    </row>
    <row r="24" spans="1:18">
      <c r="A24" s="647"/>
      <c r="B24" s="60" t="s">
        <v>376</v>
      </c>
      <c r="C24" s="334"/>
      <c r="D24" s="334"/>
      <c r="E24" s="334"/>
      <c r="F24" s="335"/>
      <c r="G24" s="83">
        <v>22</v>
      </c>
      <c r="H24" s="1064">
        <v>348</v>
      </c>
      <c r="I24" s="1044">
        <f>364675.82/1000</f>
        <v>364.67581999999999</v>
      </c>
      <c r="J24" s="1436">
        <v>65</v>
      </c>
      <c r="K24" s="2351"/>
      <c r="L24" s="2351">
        <v>1.536E-2</v>
      </c>
      <c r="M24" s="2352"/>
      <c r="N24" s="2353"/>
      <c r="O24" s="185"/>
      <c r="P24" s="185"/>
      <c r="Q24" s="185"/>
      <c r="R24" s="185"/>
    </row>
    <row r="25" spans="1:18">
      <c r="A25" s="391"/>
      <c r="B25" s="357" t="s">
        <v>3059</v>
      </c>
      <c r="C25" s="357"/>
      <c r="D25" s="357"/>
      <c r="E25" s="357"/>
      <c r="F25" s="652"/>
      <c r="G25" s="83">
        <v>23</v>
      </c>
      <c r="H25" s="1064">
        <v>349</v>
      </c>
      <c r="I25" s="1044">
        <f>124.65/1000</f>
        <v>0.12465000000000001</v>
      </c>
      <c r="J25" s="1436">
        <v>20</v>
      </c>
      <c r="K25" s="2351"/>
      <c r="L25" s="2351">
        <v>0.05</v>
      </c>
      <c r="M25" s="2352"/>
      <c r="N25" s="2353"/>
      <c r="O25" s="185"/>
      <c r="P25" s="185"/>
      <c r="Q25" s="185"/>
      <c r="R25" s="185"/>
    </row>
    <row r="26" spans="1:18">
      <c r="A26" s="83"/>
      <c r="B26" s="60"/>
      <c r="C26" s="119"/>
      <c r="D26" s="2667" t="s">
        <v>3060</v>
      </c>
      <c r="E26" s="2667" t="s">
        <v>3060</v>
      </c>
      <c r="F26" s="110"/>
      <c r="G26" s="83">
        <v>24</v>
      </c>
      <c r="H26" s="1064">
        <v>390</v>
      </c>
      <c r="I26" s="1044">
        <f>174155.67/1000</f>
        <v>174.15567000000001</v>
      </c>
      <c r="J26" s="1436">
        <v>40</v>
      </c>
      <c r="K26" s="2351"/>
      <c r="L26" s="2351">
        <v>2.496E-2</v>
      </c>
      <c r="M26" s="2352"/>
      <c r="N26" s="2353"/>
      <c r="O26" s="185"/>
      <c r="P26" s="185"/>
      <c r="Q26" s="185"/>
      <c r="R26" s="185"/>
    </row>
    <row r="27" spans="1:18">
      <c r="A27" s="83"/>
      <c r="B27" s="60"/>
      <c r="C27" s="2667" t="s">
        <v>327</v>
      </c>
      <c r="D27" s="2667" t="s">
        <v>3061</v>
      </c>
      <c r="E27" s="2667" t="s">
        <v>3062</v>
      </c>
      <c r="F27" s="110"/>
      <c r="G27" s="83">
        <v>25</v>
      </c>
      <c r="H27" s="2664" t="s">
        <v>4114</v>
      </c>
      <c r="I27" s="1044">
        <f>15926.07/1000</f>
        <v>15.926069999999999</v>
      </c>
      <c r="J27" s="1436">
        <v>25</v>
      </c>
      <c r="K27" s="2351"/>
      <c r="L27" s="2351">
        <v>3.9960000000000002E-2</v>
      </c>
      <c r="M27" s="2352"/>
      <c r="N27" s="2353"/>
      <c r="O27" s="185"/>
      <c r="P27" s="185"/>
      <c r="Q27" s="185"/>
      <c r="R27" s="185"/>
    </row>
    <row r="28" spans="1:18">
      <c r="A28" s="83" t="s">
        <v>3063</v>
      </c>
      <c r="B28" s="2665" t="s">
        <v>3064</v>
      </c>
      <c r="C28" s="2667" t="s">
        <v>3065</v>
      </c>
      <c r="D28" s="2667" t="s">
        <v>3220</v>
      </c>
      <c r="E28" s="2667" t="s">
        <v>3220</v>
      </c>
      <c r="F28" s="337" t="s">
        <v>2285</v>
      </c>
      <c r="G28" s="83">
        <v>26</v>
      </c>
      <c r="H28" s="2664" t="s">
        <v>4115</v>
      </c>
      <c r="I28" s="1044">
        <f>491.02/1000</f>
        <v>0.49101999999999996</v>
      </c>
      <c r="J28" s="1436">
        <v>5</v>
      </c>
      <c r="K28" s="2351"/>
      <c r="L28" s="2351">
        <v>0.2</v>
      </c>
      <c r="M28" s="2352"/>
      <c r="N28" s="2353"/>
      <c r="O28" s="185"/>
      <c r="P28" s="185"/>
      <c r="Q28" s="185"/>
      <c r="R28" s="185"/>
    </row>
    <row r="29" spans="1:18">
      <c r="A29" s="83" t="s">
        <v>2286</v>
      </c>
      <c r="B29" s="60"/>
      <c r="C29" s="2667" t="s">
        <v>3066</v>
      </c>
      <c r="D29" s="2667" t="s">
        <v>3067</v>
      </c>
      <c r="E29" s="2667" t="s">
        <v>3068</v>
      </c>
      <c r="F29" s="110"/>
      <c r="G29" s="83">
        <v>27</v>
      </c>
      <c r="H29" s="2664" t="s">
        <v>4201</v>
      </c>
      <c r="I29" s="1044">
        <f>(12321.17+130711.99)/1000</f>
        <v>143.03316000000001</v>
      </c>
      <c r="J29" s="2689" t="s">
        <v>3573</v>
      </c>
      <c r="K29" s="2351"/>
      <c r="L29" s="2690" t="s">
        <v>3573</v>
      </c>
      <c r="M29" s="2352"/>
      <c r="N29" s="2353"/>
      <c r="O29" s="185"/>
      <c r="P29" s="185"/>
      <c r="Q29" s="185"/>
      <c r="R29" s="185"/>
    </row>
    <row r="30" spans="1:18">
      <c r="A30" s="338"/>
      <c r="B30" s="800" t="s">
        <v>3377</v>
      </c>
      <c r="C30" s="550" t="s">
        <v>3378</v>
      </c>
      <c r="D30" s="550" t="s">
        <v>3379</v>
      </c>
      <c r="E30" s="550" t="s">
        <v>3380</v>
      </c>
      <c r="F30" s="341" t="s">
        <v>189</v>
      </c>
      <c r="G30" s="83">
        <v>28</v>
      </c>
      <c r="H30" s="1064">
        <v>392</v>
      </c>
      <c r="I30" s="1044">
        <f>110785.07/1000</f>
        <v>110.78507</v>
      </c>
      <c r="J30" s="1436">
        <v>11</v>
      </c>
      <c r="K30" s="2351">
        <v>0.1</v>
      </c>
      <c r="L30" s="2351">
        <v>0.09</v>
      </c>
      <c r="M30" s="2352"/>
      <c r="N30" s="2353"/>
      <c r="O30" s="185"/>
      <c r="P30" s="185"/>
      <c r="Q30" s="185"/>
      <c r="R30" s="185"/>
    </row>
    <row r="31" spans="1:18">
      <c r="A31" s="653">
        <v>1</v>
      </c>
      <c r="B31" s="357" t="s">
        <v>3069</v>
      </c>
      <c r="C31" s="395" t="s">
        <v>2835</v>
      </c>
      <c r="D31" s="395"/>
      <c r="E31" s="395"/>
      <c r="F31" s="415">
        <f t="shared" ref="F31:F37" si="0">SUM(C31:E31)</f>
        <v>0</v>
      </c>
      <c r="G31" s="83">
        <v>29</v>
      </c>
      <c r="H31" s="1064">
        <v>394</v>
      </c>
      <c r="I31" s="1044">
        <f>87573.13/1000</f>
        <v>87.573130000000006</v>
      </c>
      <c r="J31" s="1436">
        <v>26</v>
      </c>
      <c r="K31" s="2351">
        <v>0.05</v>
      </c>
      <c r="L31" s="2351">
        <v>3.805E-2</v>
      </c>
      <c r="M31" s="2352"/>
      <c r="N31" s="2353"/>
      <c r="O31" s="185"/>
      <c r="P31" s="185"/>
      <c r="Q31" s="185"/>
      <c r="R31" s="185"/>
    </row>
    <row r="32" spans="1:18">
      <c r="A32" s="653">
        <v>2</v>
      </c>
      <c r="B32" s="357" t="s">
        <v>3408</v>
      </c>
      <c r="C32" s="1419">
        <v>5263.68</v>
      </c>
      <c r="D32" s="398"/>
      <c r="E32" s="398"/>
      <c r="F32" s="347">
        <f t="shared" si="0"/>
        <v>5263.68</v>
      </c>
      <c r="G32" s="83">
        <v>30</v>
      </c>
      <c r="H32" s="1064">
        <v>396</v>
      </c>
      <c r="I32" s="1044">
        <f>2212.51/1000</f>
        <v>2.2125100000000004</v>
      </c>
      <c r="J32" s="1436">
        <v>20</v>
      </c>
      <c r="K32" s="2351"/>
      <c r="L32" s="2351">
        <v>0.05</v>
      </c>
      <c r="M32" s="2352"/>
      <c r="N32" s="2353"/>
      <c r="O32" s="185"/>
      <c r="P32" s="185"/>
      <c r="Q32" s="185"/>
      <c r="R32" s="185"/>
    </row>
    <row r="33" spans="1:18">
      <c r="A33" s="653">
        <v>3</v>
      </c>
      <c r="B33" s="357" t="s">
        <v>3070</v>
      </c>
      <c r="C33" s="1419">
        <v>25537.919999999998</v>
      </c>
      <c r="D33" s="398"/>
      <c r="E33" s="398"/>
      <c r="F33" s="347">
        <f t="shared" si="0"/>
        <v>25537.919999999998</v>
      </c>
      <c r="G33" s="83">
        <v>31</v>
      </c>
      <c r="H33" s="1064">
        <v>397</v>
      </c>
      <c r="I33" s="1044">
        <f>9107.84/1000</f>
        <v>9.1078399999999995</v>
      </c>
      <c r="J33" s="1436">
        <v>26</v>
      </c>
      <c r="K33" s="2351">
        <v>0.05</v>
      </c>
      <c r="L33" s="2351">
        <v>3.805E-2</v>
      </c>
      <c r="M33" s="2352"/>
      <c r="N33" s="2353"/>
      <c r="O33" s="185"/>
      <c r="P33" s="185"/>
      <c r="Q33" s="185"/>
      <c r="R33" s="185"/>
    </row>
    <row r="34" spans="1:18">
      <c r="A34" s="653">
        <v>4</v>
      </c>
      <c r="B34" s="357" t="s">
        <v>3071</v>
      </c>
      <c r="C34" s="1419">
        <v>14955.36</v>
      </c>
      <c r="D34" s="398"/>
      <c r="E34" s="398"/>
      <c r="F34" s="347">
        <f t="shared" si="0"/>
        <v>14955.36</v>
      </c>
      <c r="G34" s="83">
        <v>32</v>
      </c>
      <c r="H34" s="1064">
        <v>398</v>
      </c>
      <c r="I34" s="1044">
        <f>70916.59/1000</f>
        <v>70.916589999999999</v>
      </c>
      <c r="J34" s="1436">
        <v>26</v>
      </c>
      <c r="K34" s="2351">
        <v>0.05</v>
      </c>
      <c r="L34" s="2351">
        <v>3.8039999999999997E-2</v>
      </c>
      <c r="M34" s="2352"/>
      <c r="N34" s="2353"/>
      <c r="O34" s="185"/>
      <c r="P34" s="185"/>
      <c r="Q34" s="185"/>
      <c r="R34" s="185"/>
    </row>
    <row r="35" spans="1:18">
      <c r="A35" s="653">
        <v>5</v>
      </c>
      <c r="B35" s="357" t="s">
        <v>3072</v>
      </c>
      <c r="C35" s="1419">
        <v>154812.5</v>
      </c>
      <c r="D35" s="398"/>
      <c r="E35" s="398"/>
      <c r="F35" s="347">
        <f t="shared" si="0"/>
        <v>154812.5</v>
      </c>
      <c r="G35" s="83">
        <v>33</v>
      </c>
      <c r="H35" s="1064">
        <v>399</v>
      </c>
      <c r="I35" s="1044">
        <f>686.5/1000</f>
        <v>0.6865</v>
      </c>
      <c r="J35" s="1436">
        <v>40</v>
      </c>
      <c r="K35" s="2351"/>
      <c r="L35" s="2351">
        <v>2.5000000000000001E-2</v>
      </c>
      <c r="M35" s="2352"/>
      <c r="N35" s="2353"/>
      <c r="O35" s="185"/>
      <c r="P35" s="185"/>
      <c r="Q35" s="185"/>
      <c r="R35" s="185"/>
    </row>
    <row r="36" spans="1:18">
      <c r="A36" s="653">
        <v>6</v>
      </c>
      <c r="B36" s="357" t="s">
        <v>3073</v>
      </c>
      <c r="C36" s="1419">
        <v>26296.11</v>
      </c>
      <c r="D36" s="398"/>
      <c r="E36" s="398"/>
      <c r="F36" s="347">
        <f t="shared" si="0"/>
        <v>26296.11</v>
      </c>
      <c r="G36" s="83">
        <v>34</v>
      </c>
      <c r="H36" s="1064"/>
      <c r="I36" s="1044"/>
      <c r="J36" s="1436"/>
      <c r="K36" s="2351"/>
      <c r="L36" s="2351"/>
      <c r="M36" s="2352"/>
      <c r="N36" s="2353"/>
      <c r="O36" s="185"/>
      <c r="P36" s="185"/>
      <c r="Q36" s="185"/>
      <c r="R36" s="185"/>
    </row>
    <row r="37" spans="1:18">
      <c r="A37" s="653">
        <v>7</v>
      </c>
      <c r="B37" s="357" t="s">
        <v>3074</v>
      </c>
      <c r="C37" s="398"/>
      <c r="D37" s="398"/>
      <c r="E37" s="398">
        <v>17.28</v>
      </c>
      <c r="F37" s="347">
        <f t="shared" si="0"/>
        <v>17.28</v>
      </c>
      <c r="G37" s="83">
        <v>35</v>
      </c>
      <c r="H37" s="1064"/>
      <c r="I37" s="2682"/>
      <c r="J37" s="1436"/>
      <c r="K37" s="2351"/>
      <c r="L37" s="2351"/>
      <c r="M37" s="1436"/>
      <c r="N37" s="2353"/>
      <c r="O37" s="185"/>
      <c r="P37" s="185"/>
      <c r="Q37" s="185"/>
      <c r="R37" s="185"/>
    </row>
    <row r="38" spans="1:18" ht="15.75" thickBot="1">
      <c r="A38" s="653">
        <v>8</v>
      </c>
      <c r="B38" s="817" t="s">
        <v>199</v>
      </c>
      <c r="C38" s="654">
        <f>SUM(C31:C37)</f>
        <v>226865.57</v>
      </c>
      <c r="D38" s="654">
        <f>SUM(D31:D37)</f>
        <v>0</v>
      </c>
      <c r="E38" s="654">
        <f>SUM(E31:E37)</f>
        <v>17.28</v>
      </c>
      <c r="F38" s="445">
        <f>SUM(F31:F37)</f>
        <v>226882.85</v>
      </c>
      <c r="G38" s="83">
        <v>36</v>
      </c>
      <c r="H38" s="1064"/>
      <c r="I38" s="2681">
        <f>SUM(I11:I35)</f>
        <v>12545.52133</v>
      </c>
      <c r="J38" s="1436"/>
      <c r="K38" s="2351"/>
      <c r="L38" s="2351"/>
      <c r="M38" s="1436"/>
      <c r="N38" s="2353"/>
      <c r="O38" s="185"/>
      <c r="P38" s="185"/>
      <c r="Q38" s="185"/>
      <c r="R38" s="185"/>
    </row>
    <row r="39" spans="1:18" ht="15.75" thickTop="1">
      <c r="A39" s="546" t="s">
        <v>3075</v>
      </c>
      <c r="B39" s="108"/>
      <c r="C39" s="108"/>
      <c r="D39" s="108"/>
      <c r="E39" s="108"/>
      <c r="F39" s="487"/>
      <c r="G39" s="83">
        <v>37</v>
      </c>
      <c r="H39" s="1064"/>
      <c r="I39" s="1044"/>
      <c r="J39" s="1436"/>
      <c r="K39" s="2351"/>
      <c r="L39" s="2351"/>
      <c r="M39" s="1436"/>
      <c r="N39" s="2353"/>
      <c r="O39" s="185"/>
      <c r="P39" s="185"/>
      <c r="Q39" s="185"/>
      <c r="R39" s="185"/>
    </row>
    <row r="40" spans="1:18">
      <c r="A40" s="59"/>
      <c r="B40" s="60"/>
      <c r="C40" s="60"/>
      <c r="D40" s="60"/>
      <c r="E40" s="60"/>
      <c r="F40" s="61"/>
      <c r="G40" s="83">
        <v>38</v>
      </c>
      <c r="H40" s="1064"/>
      <c r="I40" s="1044"/>
      <c r="J40" s="1044"/>
      <c r="K40" s="2351"/>
      <c r="L40" s="2351"/>
      <c r="M40" s="1044"/>
      <c r="N40" s="2353"/>
      <c r="O40" s="185"/>
      <c r="P40" s="185"/>
      <c r="Q40" s="185"/>
      <c r="R40" s="185"/>
    </row>
    <row r="41" spans="1:18">
      <c r="A41" s="59"/>
      <c r="B41" s="60" t="s">
        <v>3355</v>
      </c>
      <c r="C41" s="60"/>
      <c r="D41" s="60"/>
      <c r="E41" s="60"/>
      <c r="F41" s="61"/>
      <c r="G41" s="83">
        <v>39</v>
      </c>
      <c r="H41" s="1064"/>
      <c r="I41" s="1044"/>
      <c r="J41" s="1436"/>
      <c r="K41" s="2351"/>
      <c r="L41" s="2351"/>
      <c r="M41" s="1436"/>
      <c r="N41" s="2353"/>
      <c r="O41" s="185"/>
      <c r="P41" s="185"/>
      <c r="Q41" s="185"/>
      <c r="R41" s="185"/>
    </row>
    <row r="42" spans="1:18">
      <c r="A42" s="59"/>
      <c r="B42" s="1010" t="s">
        <v>3356</v>
      </c>
      <c r="C42" s="60"/>
      <c r="D42" s="60"/>
      <c r="E42" s="60"/>
      <c r="F42" s="61"/>
      <c r="G42" s="83">
        <v>40</v>
      </c>
      <c r="H42" s="2354"/>
      <c r="I42" s="1044"/>
      <c r="J42" s="1436"/>
      <c r="K42" s="2351"/>
      <c r="L42" s="2351"/>
      <c r="M42" s="1436"/>
      <c r="N42" s="2353"/>
      <c r="O42" s="185"/>
      <c r="P42" s="185"/>
      <c r="Q42" s="185"/>
      <c r="R42" s="185"/>
    </row>
    <row r="43" spans="1:18">
      <c r="A43" s="59"/>
      <c r="B43" s="60"/>
      <c r="C43" s="60"/>
      <c r="D43" s="60"/>
      <c r="E43" s="60"/>
      <c r="F43" s="61"/>
      <c r="G43" s="83">
        <v>41</v>
      </c>
      <c r="H43" s="1064"/>
      <c r="I43" s="1044"/>
      <c r="J43" s="1436"/>
      <c r="K43" s="2351"/>
      <c r="L43" s="2351"/>
      <c r="M43" s="1436"/>
      <c r="N43" s="2353"/>
      <c r="O43" s="185"/>
      <c r="P43" s="185"/>
      <c r="Q43" s="185"/>
      <c r="R43" s="185"/>
    </row>
    <row r="44" spans="1:18">
      <c r="A44" s="59"/>
      <c r="B44" s="1010"/>
      <c r="C44" s="60"/>
      <c r="D44" s="60"/>
      <c r="E44" s="60"/>
      <c r="F44" s="61"/>
      <c r="G44" s="83">
        <v>42</v>
      </c>
      <c r="H44" s="1064"/>
      <c r="I44" s="1044"/>
      <c r="J44" s="1436"/>
      <c r="K44" s="2351"/>
      <c r="L44" s="2351"/>
      <c r="M44" s="1436"/>
      <c r="N44" s="2353"/>
      <c r="O44" s="185"/>
      <c r="P44" s="185"/>
      <c r="Q44" s="185"/>
      <c r="R44" s="185"/>
    </row>
    <row r="45" spans="1:18">
      <c r="A45" s="59"/>
      <c r="B45" s="1010"/>
      <c r="C45" s="60"/>
      <c r="D45" s="60"/>
      <c r="E45" s="60"/>
      <c r="F45" s="61"/>
      <c r="G45" s="83">
        <v>43</v>
      </c>
      <c r="H45" s="1064"/>
      <c r="I45" s="1044"/>
      <c r="J45" s="1436"/>
      <c r="K45" s="2351"/>
      <c r="L45" s="2351"/>
      <c r="M45" s="1436"/>
      <c r="N45" s="2353"/>
      <c r="O45" s="185"/>
      <c r="P45" s="185"/>
      <c r="Q45" s="185"/>
      <c r="R45" s="185"/>
    </row>
    <row r="46" spans="1:18">
      <c r="A46" s="59"/>
      <c r="B46" s="60"/>
      <c r="C46" s="60"/>
      <c r="D46" s="60"/>
      <c r="E46" s="60"/>
      <c r="F46" s="61"/>
      <c r="G46" s="83">
        <v>44</v>
      </c>
      <c r="H46" s="70"/>
      <c r="I46" s="500"/>
      <c r="J46" s="69"/>
      <c r="K46" s="650"/>
      <c r="L46" s="650"/>
      <c r="M46" s="69"/>
      <c r="N46" s="651"/>
      <c r="O46" s="185"/>
      <c r="P46" s="185"/>
      <c r="Q46" s="185"/>
      <c r="R46" s="185"/>
    </row>
    <row r="47" spans="1:18">
      <c r="A47" s="59"/>
      <c r="B47" s="60"/>
      <c r="C47" s="60"/>
      <c r="D47" s="60"/>
      <c r="E47" s="60"/>
      <c r="F47" s="61"/>
      <c r="G47" s="83">
        <v>45</v>
      </c>
      <c r="H47" s="70"/>
      <c r="I47" s="500"/>
      <c r="J47" s="69"/>
      <c r="K47" s="650"/>
      <c r="L47" s="650"/>
      <c r="M47" s="69"/>
      <c r="N47" s="651"/>
      <c r="O47" s="185"/>
      <c r="P47" s="185"/>
      <c r="Q47" s="185"/>
      <c r="R47" s="185"/>
    </row>
    <row r="48" spans="1:18">
      <c r="A48" s="59"/>
      <c r="B48" s="60"/>
      <c r="C48" s="60"/>
      <c r="D48" s="60"/>
      <c r="E48" s="60"/>
      <c r="F48" s="61"/>
      <c r="G48" s="83">
        <v>46</v>
      </c>
      <c r="H48" s="70"/>
      <c r="I48" s="500"/>
      <c r="J48" s="69"/>
      <c r="K48" s="650"/>
      <c r="L48" s="650"/>
      <c r="M48" s="69"/>
      <c r="N48" s="651"/>
      <c r="O48" s="185"/>
      <c r="P48" s="185"/>
      <c r="Q48" s="185"/>
      <c r="R48" s="185"/>
    </row>
    <row r="49" spans="1:18">
      <c r="A49" s="59"/>
      <c r="B49" s="60"/>
      <c r="C49" s="60"/>
      <c r="D49" s="60"/>
      <c r="E49" s="60"/>
      <c r="F49" s="61"/>
      <c r="G49" s="83">
        <v>47</v>
      </c>
      <c r="H49" s="70"/>
      <c r="I49" s="535"/>
      <c r="J49" s="500"/>
      <c r="K49" s="650"/>
      <c r="L49" s="650"/>
      <c r="M49" s="500"/>
      <c r="N49" s="651"/>
      <c r="O49" s="185"/>
      <c r="P49" s="185"/>
      <c r="Q49" s="185"/>
      <c r="R49" s="185"/>
    </row>
    <row r="50" spans="1:18">
      <c r="A50" s="59"/>
      <c r="B50" s="60"/>
      <c r="C50" s="60"/>
      <c r="D50" s="60"/>
      <c r="E50" s="60"/>
      <c r="F50" s="61"/>
      <c r="G50" s="83">
        <v>48</v>
      </c>
      <c r="H50" s="70"/>
      <c r="I50" s="70"/>
      <c r="J50" s="70"/>
      <c r="K50" s="70"/>
      <c r="L50" s="70"/>
      <c r="M50" s="70"/>
      <c r="N50" s="655"/>
      <c r="O50" s="185"/>
      <c r="P50" s="185"/>
      <c r="Q50" s="185"/>
      <c r="R50" s="185"/>
    </row>
    <row r="51" spans="1:18">
      <c r="A51" s="59"/>
      <c r="B51" s="60"/>
      <c r="C51" s="60"/>
      <c r="D51" s="60"/>
      <c r="E51" s="60"/>
      <c r="F51" s="61"/>
      <c r="G51" s="83">
        <v>49</v>
      </c>
      <c r="H51" s="656"/>
      <c r="I51" s="656"/>
      <c r="J51" s="656"/>
      <c r="K51" s="656"/>
      <c r="L51" s="656"/>
      <c r="M51" s="656"/>
      <c r="N51" s="107"/>
      <c r="O51" s="185"/>
      <c r="P51" s="185"/>
      <c r="Q51" s="185"/>
      <c r="R51" s="185"/>
    </row>
    <row r="52" spans="1:18">
      <c r="A52" s="59"/>
      <c r="B52" s="60"/>
      <c r="C52" s="60"/>
      <c r="D52" s="60"/>
      <c r="E52" s="60"/>
      <c r="F52" s="61"/>
      <c r="G52" s="83">
        <v>50</v>
      </c>
      <c r="H52" s="70"/>
      <c r="I52" s="70"/>
      <c r="J52" s="70"/>
      <c r="K52" s="70"/>
      <c r="L52" s="70"/>
      <c r="M52" s="70"/>
      <c r="N52" s="655"/>
      <c r="O52" s="185"/>
      <c r="P52" s="185"/>
      <c r="Q52" s="185"/>
      <c r="R52" s="185"/>
    </row>
    <row r="53" spans="1:18">
      <c r="A53" s="59"/>
      <c r="B53" s="60"/>
      <c r="C53" s="60"/>
      <c r="D53" s="60"/>
      <c r="E53" s="60"/>
      <c r="F53" s="61"/>
      <c r="G53" s="83">
        <v>51</v>
      </c>
      <c r="H53" s="70"/>
      <c r="I53" s="70"/>
      <c r="J53" s="70"/>
      <c r="K53" s="70"/>
      <c r="L53" s="70"/>
      <c r="M53" s="70"/>
      <c r="N53" s="655"/>
      <c r="O53" s="185"/>
      <c r="P53" s="185"/>
      <c r="Q53" s="185"/>
      <c r="R53" s="185"/>
    </row>
    <row r="54" spans="1:18">
      <c r="A54" s="59"/>
      <c r="B54" s="60"/>
      <c r="C54" s="60"/>
      <c r="D54" s="60"/>
      <c r="E54" s="60"/>
      <c r="F54" s="61"/>
      <c r="G54" s="83">
        <v>52</v>
      </c>
      <c r="H54" s="70"/>
      <c r="I54" s="70"/>
      <c r="J54" s="70"/>
      <c r="K54" s="70"/>
      <c r="L54" s="70"/>
      <c r="M54" s="70"/>
      <c r="N54" s="655"/>
      <c r="O54" s="185"/>
      <c r="P54" s="185"/>
      <c r="Q54" s="185"/>
      <c r="R54" s="185"/>
    </row>
    <row r="55" spans="1:18">
      <c r="A55" s="59"/>
      <c r="B55" s="60"/>
      <c r="C55" s="60"/>
      <c r="D55" s="60"/>
      <c r="E55" s="60"/>
      <c r="F55" s="61"/>
      <c r="G55" s="83">
        <v>53</v>
      </c>
      <c r="H55" s="70"/>
      <c r="I55" s="70"/>
      <c r="J55" s="70"/>
      <c r="K55" s="70"/>
      <c r="L55" s="70"/>
      <c r="M55" s="70"/>
      <c r="N55" s="655"/>
      <c r="O55" s="185"/>
      <c r="P55" s="185"/>
      <c r="Q55" s="185"/>
      <c r="R55" s="185"/>
    </row>
    <row r="56" spans="1:18" ht="15" customHeight="1">
      <c r="A56" s="59"/>
      <c r="B56" s="60"/>
      <c r="C56" s="60"/>
      <c r="D56" s="60"/>
      <c r="E56" s="60"/>
      <c r="F56" s="61"/>
      <c r="G56" s="83">
        <v>54</v>
      </c>
      <c r="H56" s="2770" t="s">
        <v>4202</v>
      </c>
      <c r="I56" s="2771"/>
      <c r="J56" s="2771"/>
      <c r="K56" s="2771"/>
      <c r="L56" s="2771"/>
      <c r="M56" s="2771"/>
      <c r="N56" s="2772"/>
      <c r="O56" s="185"/>
      <c r="P56" s="185"/>
      <c r="Q56" s="185"/>
      <c r="R56" s="185"/>
    </row>
    <row r="57" spans="1:18">
      <c r="A57" s="59"/>
      <c r="B57" s="60"/>
      <c r="C57" s="60"/>
      <c r="D57" s="60"/>
      <c r="E57" s="60"/>
      <c r="F57" s="61"/>
      <c r="G57" s="83">
        <v>55</v>
      </c>
      <c r="H57" s="2773"/>
      <c r="I57" s="2774"/>
      <c r="J57" s="2774"/>
      <c r="K57" s="2774"/>
      <c r="L57" s="2774"/>
      <c r="M57" s="2774"/>
      <c r="N57" s="2775"/>
      <c r="O57" s="185"/>
      <c r="P57" s="185"/>
      <c r="Q57" s="185"/>
      <c r="R57" s="185"/>
    </row>
    <row r="58" spans="1:18" ht="15.75" thickBot="1">
      <c r="A58" s="126"/>
      <c r="B58" s="86"/>
      <c r="C58" s="86"/>
      <c r="D58" s="86"/>
      <c r="E58" s="86"/>
      <c r="F58" s="89"/>
      <c r="G58" s="369">
        <v>56</v>
      </c>
      <c r="H58" s="2776"/>
      <c r="I58" s="2777"/>
      <c r="J58" s="2777"/>
      <c r="K58" s="2777"/>
      <c r="L58" s="2777"/>
      <c r="M58" s="2777"/>
      <c r="N58" s="2778"/>
      <c r="O58" s="185"/>
      <c r="P58" s="185"/>
      <c r="Q58" s="185"/>
      <c r="R58" s="185"/>
    </row>
    <row r="59" spans="1:18">
      <c r="A59" s="60"/>
      <c r="B59" s="60"/>
      <c r="C59" s="60"/>
      <c r="D59" s="60"/>
      <c r="E59" s="60"/>
      <c r="F59" s="60" t="s">
        <v>110</v>
      </c>
      <c r="G59" s="2768" t="s">
        <v>813</v>
      </c>
      <c r="H59" s="2769"/>
      <c r="I59" s="185"/>
      <c r="J59" s="185"/>
      <c r="K59" s="185"/>
      <c r="L59" s="185"/>
      <c r="M59" s="185"/>
      <c r="N59" s="185"/>
      <c r="O59" s="185"/>
      <c r="P59" s="185"/>
      <c r="Q59" s="185"/>
      <c r="R59" s="185"/>
    </row>
    <row r="60" spans="1:18">
      <c r="A60" s="90" t="s">
        <v>3076</v>
      </c>
      <c r="B60" s="90"/>
      <c r="C60" s="90"/>
      <c r="D60" s="90"/>
      <c r="E60" s="90"/>
      <c r="F60" s="90"/>
      <c r="G60" s="90" t="s">
        <v>3077</v>
      </c>
      <c r="H60" s="90"/>
      <c r="I60" s="90"/>
      <c r="J60" s="90"/>
      <c r="K60" s="90"/>
      <c r="L60" s="90"/>
      <c r="M60" s="90"/>
      <c r="N60" s="90"/>
      <c r="O60" s="185"/>
      <c r="P60" s="185"/>
      <c r="Q60" s="185"/>
      <c r="R60" s="185"/>
    </row>
    <row r="61" spans="1:18">
      <c r="A61" s="90"/>
      <c r="B61" s="90"/>
      <c r="C61" s="90"/>
      <c r="D61" s="90"/>
      <c r="E61" s="90"/>
      <c r="F61" s="90"/>
      <c r="G61" s="60"/>
      <c r="H61" s="60"/>
      <c r="I61" s="185"/>
      <c r="J61" s="185"/>
      <c r="K61" s="185"/>
      <c r="L61" s="185"/>
      <c r="M61" s="185"/>
      <c r="N61" s="185"/>
      <c r="O61" s="185"/>
      <c r="P61" s="185"/>
      <c r="Q61" s="185"/>
      <c r="R61" s="185"/>
    </row>
    <row r="62" spans="1:18">
      <c r="A62" s="60"/>
      <c r="B62" s="60"/>
      <c r="C62" s="60"/>
      <c r="D62" s="60"/>
      <c r="E62" s="60"/>
      <c r="F62" s="60"/>
      <c r="G62" s="60"/>
      <c r="H62" s="60"/>
      <c r="I62" s="185"/>
      <c r="J62" s="185"/>
      <c r="K62" s="185"/>
      <c r="L62" s="185"/>
      <c r="M62" s="185"/>
      <c r="N62" s="185"/>
      <c r="O62" s="185"/>
      <c r="P62" s="185"/>
      <c r="Q62" s="185"/>
      <c r="R62" s="185"/>
    </row>
    <row r="63" spans="1:18">
      <c r="A63" s="60"/>
      <c r="B63" s="60"/>
      <c r="C63" s="60"/>
      <c r="D63" s="60"/>
      <c r="E63" s="60"/>
      <c r="F63" s="60"/>
      <c r="G63" s="60"/>
      <c r="H63" s="60"/>
      <c r="I63" s="185"/>
      <c r="J63" s="185"/>
      <c r="K63" s="185"/>
      <c r="L63" s="185"/>
      <c r="M63" s="185"/>
      <c r="N63" s="185"/>
      <c r="O63" s="185"/>
      <c r="P63" s="185"/>
      <c r="Q63" s="185"/>
      <c r="R63" s="185"/>
    </row>
    <row r="64" spans="1:18">
      <c r="A64" s="60"/>
      <c r="B64" s="60"/>
      <c r="C64" s="60"/>
      <c r="D64" s="60"/>
      <c r="E64" s="60"/>
      <c r="F64" s="60"/>
      <c r="G64" s="60"/>
      <c r="H64" s="60"/>
      <c r="I64" s="185"/>
      <c r="J64" s="185"/>
      <c r="K64" s="185"/>
      <c r="L64" s="185"/>
      <c r="M64" s="185"/>
      <c r="N64" s="185"/>
      <c r="O64" s="185"/>
      <c r="P64" s="185"/>
      <c r="Q64" s="185"/>
      <c r="R64" s="185"/>
    </row>
    <row r="65" spans="1:18">
      <c r="A65" s="60"/>
      <c r="B65" s="60"/>
      <c r="C65" s="60"/>
      <c r="D65" s="60"/>
      <c r="E65" s="60"/>
      <c r="F65" s="60"/>
      <c r="G65" s="60"/>
      <c r="H65" s="60"/>
      <c r="I65" s="185"/>
      <c r="J65" s="185"/>
      <c r="K65" s="185"/>
      <c r="L65" s="185"/>
      <c r="M65" s="185"/>
      <c r="N65" s="185"/>
      <c r="O65" s="185"/>
      <c r="P65" s="185"/>
      <c r="Q65" s="185"/>
      <c r="R65" s="185"/>
    </row>
    <row r="66" spans="1:18">
      <c r="A66" s="60"/>
      <c r="B66" s="60"/>
      <c r="C66" s="60"/>
      <c r="D66" s="60"/>
      <c r="E66" s="60"/>
      <c r="F66" s="60"/>
      <c r="G66" s="60"/>
      <c r="H66" s="60"/>
      <c r="I66" s="185"/>
      <c r="J66" s="185"/>
      <c r="K66" s="185"/>
      <c r="L66" s="185"/>
      <c r="M66" s="185"/>
      <c r="N66" s="185"/>
      <c r="O66" s="185"/>
      <c r="P66" s="185"/>
      <c r="Q66" s="185"/>
      <c r="R66" s="185"/>
    </row>
    <row r="67" spans="1:18">
      <c r="A67" s="60"/>
      <c r="B67" s="60"/>
      <c r="C67" s="60"/>
      <c r="D67" s="60"/>
      <c r="E67" s="60"/>
      <c r="F67" s="60"/>
      <c r="G67" s="185"/>
      <c r="H67" s="185"/>
      <c r="I67" s="185"/>
      <c r="J67" s="185"/>
      <c r="K67" s="185"/>
      <c r="L67" s="185"/>
      <c r="M67" s="185"/>
      <c r="N67" s="185"/>
      <c r="O67" s="185"/>
      <c r="P67" s="185"/>
      <c r="Q67" s="185"/>
      <c r="R67" s="185"/>
    </row>
    <row r="68" spans="1:18">
      <c r="A68" s="81"/>
      <c r="B68" s="374"/>
      <c r="C68" s="60"/>
      <c r="D68" s="60"/>
      <c r="E68" s="60"/>
      <c r="F68" s="60"/>
      <c r="G68" s="185"/>
      <c r="H68" s="185"/>
      <c r="I68" s="185"/>
      <c r="J68" s="185"/>
      <c r="K68" s="185"/>
      <c r="L68" s="185"/>
      <c r="M68" s="185"/>
      <c r="N68" s="185"/>
      <c r="O68" s="185"/>
      <c r="P68" s="185"/>
      <c r="Q68" s="185"/>
      <c r="R68" s="185"/>
    </row>
    <row r="69" spans="1:18">
      <c r="A69" s="60"/>
      <c r="B69" s="60"/>
      <c r="C69" s="60"/>
      <c r="D69" s="60"/>
      <c r="E69" s="60"/>
      <c r="F69" s="60"/>
      <c r="G69" s="185"/>
      <c r="H69" s="185"/>
      <c r="I69" s="185"/>
      <c r="J69" s="185"/>
      <c r="K69" s="185"/>
      <c r="L69" s="185"/>
      <c r="M69" s="185"/>
      <c r="N69" s="185"/>
      <c r="O69" s="185"/>
      <c r="P69" s="185"/>
      <c r="Q69" s="185"/>
      <c r="R69" s="185"/>
    </row>
    <row r="70" spans="1:18">
      <c r="A70" s="60"/>
      <c r="B70" s="60"/>
      <c r="C70" s="60"/>
      <c r="D70" s="60"/>
      <c r="E70" s="60"/>
      <c r="F70" s="60"/>
      <c r="G70" s="185"/>
      <c r="H70" s="185"/>
      <c r="I70" s="185"/>
      <c r="J70" s="185"/>
      <c r="K70" s="185"/>
      <c r="L70" s="185"/>
      <c r="M70" s="185"/>
      <c r="N70" s="185"/>
      <c r="O70" s="185"/>
      <c r="P70" s="185"/>
      <c r="Q70" s="185"/>
      <c r="R70" s="185"/>
    </row>
    <row r="71" spans="1:18">
      <c r="A71" s="60"/>
      <c r="B71" s="60"/>
      <c r="C71" s="60"/>
      <c r="D71" s="60"/>
      <c r="E71" s="60"/>
      <c r="F71" s="60"/>
      <c r="G71" s="185"/>
      <c r="H71" s="185"/>
      <c r="I71" s="185"/>
      <c r="J71" s="185"/>
      <c r="K71" s="185"/>
      <c r="L71" s="185"/>
      <c r="M71" s="185"/>
      <c r="N71" s="185"/>
      <c r="O71" s="185"/>
      <c r="P71" s="185"/>
      <c r="Q71" s="185"/>
      <c r="R71" s="185"/>
    </row>
    <row r="72" spans="1:18">
      <c r="A72" s="60"/>
      <c r="B72" s="60"/>
      <c r="C72" s="60"/>
      <c r="D72" s="60"/>
      <c r="E72" s="60"/>
      <c r="F72" s="60"/>
      <c r="G72" s="185"/>
      <c r="H72" s="185"/>
      <c r="I72" s="185"/>
      <c r="J72" s="185"/>
      <c r="K72" s="185"/>
      <c r="L72" s="185"/>
      <c r="M72" s="185"/>
      <c r="N72" s="185"/>
      <c r="O72" s="185"/>
      <c r="P72" s="185"/>
      <c r="Q72" s="185"/>
      <c r="R72" s="185"/>
    </row>
    <row r="73" spans="1:18">
      <c r="A73" s="60"/>
      <c r="B73" s="60"/>
      <c r="C73" s="60"/>
      <c r="D73" s="60"/>
      <c r="E73" s="60"/>
      <c r="F73" s="60"/>
      <c r="G73" s="185"/>
      <c r="H73" s="185"/>
      <c r="I73" s="185"/>
      <c r="J73" s="185"/>
      <c r="K73" s="185"/>
      <c r="L73" s="185"/>
      <c r="M73" s="185"/>
      <c r="N73" s="185"/>
      <c r="O73" s="185"/>
      <c r="P73" s="185"/>
      <c r="Q73" s="185"/>
      <c r="R73" s="185"/>
    </row>
    <row r="74" spans="1:18">
      <c r="A74" s="60"/>
      <c r="B74" s="60"/>
      <c r="C74" s="60"/>
      <c r="D74" s="60"/>
      <c r="E74" s="60"/>
      <c r="F74" s="60"/>
      <c r="G74" s="185"/>
      <c r="H74" s="185"/>
      <c r="I74" s="185"/>
      <c r="J74" s="185"/>
      <c r="K74" s="185"/>
      <c r="L74" s="185"/>
      <c r="M74" s="185"/>
      <c r="N74" s="185"/>
      <c r="O74" s="185"/>
      <c r="P74" s="185"/>
      <c r="Q74" s="185"/>
      <c r="R74" s="185"/>
    </row>
    <row r="75" spans="1:18">
      <c r="A75" s="60"/>
      <c r="B75" s="60"/>
      <c r="C75" s="60"/>
      <c r="D75" s="60"/>
      <c r="E75" s="60"/>
      <c r="F75" s="60"/>
      <c r="G75" s="185"/>
      <c r="H75" s="185"/>
      <c r="I75" s="185"/>
      <c r="J75" s="185"/>
      <c r="K75" s="185"/>
      <c r="L75" s="185"/>
      <c r="M75" s="185"/>
      <c r="N75" s="185"/>
      <c r="O75" s="185"/>
      <c r="P75" s="185"/>
      <c r="Q75" s="185"/>
      <c r="R75" s="185"/>
    </row>
    <row r="76" spans="1:18">
      <c r="A76" s="60"/>
      <c r="B76" s="60"/>
      <c r="C76" s="60"/>
      <c r="D76" s="60"/>
      <c r="E76" s="60"/>
      <c r="F76" s="60"/>
      <c r="G76" s="185"/>
      <c r="H76" s="185"/>
      <c r="I76" s="185"/>
      <c r="J76" s="185"/>
      <c r="K76" s="185"/>
      <c r="L76" s="185"/>
      <c r="M76" s="185"/>
      <c r="N76" s="185"/>
      <c r="O76" s="185"/>
      <c r="P76" s="185"/>
      <c r="Q76" s="185"/>
      <c r="R76" s="185"/>
    </row>
    <row r="77" spans="1:18">
      <c r="A77" s="60"/>
      <c r="B77" s="60"/>
      <c r="C77" s="60"/>
      <c r="D77" s="60"/>
      <c r="E77" s="60"/>
      <c r="F77" s="60"/>
      <c r="G77" s="185"/>
      <c r="H77" s="185"/>
      <c r="I77" s="185"/>
      <c r="J77" s="185"/>
      <c r="K77" s="185"/>
      <c r="L77" s="185"/>
      <c r="M77" s="185"/>
      <c r="N77" s="185"/>
      <c r="O77" s="185"/>
      <c r="P77" s="185"/>
      <c r="Q77" s="185"/>
      <c r="R77" s="185"/>
    </row>
    <row r="78" spans="1:18">
      <c r="A78" s="60"/>
      <c r="B78" s="60"/>
      <c r="C78" s="185"/>
      <c r="D78" s="185"/>
      <c r="E78" s="185"/>
      <c r="F78" s="185"/>
      <c r="G78" s="185"/>
      <c r="H78" s="185"/>
      <c r="I78" s="185"/>
      <c r="J78" s="185"/>
      <c r="K78" s="185"/>
      <c r="L78" s="185"/>
      <c r="M78" s="185"/>
      <c r="N78" s="185"/>
      <c r="O78" s="185"/>
      <c r="P78" s="185"/>
      <c r="Q78" s="185"/>
      <c r="R78" s="185"/>
    </row>
    <row r="79" spans="1:18">
      <c r="A79" s="60"/>
      <c r="B79" s="60"/>
      <c r="C79" s="185"/>
      <c r="D79" s="185"/>
      <c r="E79" s="185"/>
      <c r="F79" s="185"/>
      <c r="G79" s="185"/>
      <c r="H79" s="185"/>
      <c r="I79" s="185"/>
      <c r="J79" s="185"/>
      <c r="K79" s="185"/>
      <c r="L79" s="185"/>
      <c r="M79" s="185"/>
      <c r="N79" s="185"/>
      <c r="O79" s="185"/>
      <c r="P79" s="185"/>
      <c r="Q79" s="185"/>
      <c r="R79" s="185"/>
    </row>
    <row r="80" spans="1:18">
      <c r="A80" s="185"/>
      <c r="B80" s="185"/>
      <c r="C80" s="185"/>
      <c r="D80" s="185"/>
      <c r="E80" s="185"/>
      <c r="F80" s="185"/>
      <c r="G80" s="185"/>
      <c r="H80" s="185"/>
      <c r="I80" s="185"/>
      <c r="J80" s="185"/>
      <c r="K80" s="185"/>
      <c r="L80" s="185"/>
      <c r="M80" s="185"/>
      <c r="N80" s="185"/>
      <c r="O80" s="185"/>
      <c r="P80" s="185"/>
      <c r="Q80" s="185"/>
      <c r="R80" s="185"/>
    </row>
    <row r="81" spans="1:18">
      <c r="A81" s="185"/>
      <c r="B81" s="185"/>
      <c r="C81" s="185"/>
      <c r="D81" s="185"/>
      <c r="E81" s="185"/>
      <c r="F81" s="185"/>
      <c r="G81" s="185"/>
      <c r="H81" s="185"/>
      <c r="I81" s="185"/>
      <c r="J81" s="185"/>
      <c r="K81" s="185"/>
      <c r="L81" s="185"/>
      <c r="M81" s="185"/>
      <c r="N81" s="185"/>
      <c r="O81" s="185"/>
      <c r="P81" s="185"/>
      <c r="Q81" s="185"/>
      <c r="R81" s="185"/>
    </row>
    <row r="82" spans="1:18">
      <c r="A82" s="185"/>
      <c r="B82" s="185"/>
      <c r="C82" s="185"/>
      <c r="D82" s="185"/>
      <c r="E82" s="185"/>
      <c r="F82" s="185"/>
      <c r="G82" s="185"/>
      <c r="H82" s="185"/>
      <c r="I82" s="185"/>
      <c r="J82" s="185"/>
      <c r="K82" s="185"/>
      <c r="L82" s="185"/>
      <c r="M82" s="185"/>
      <c r="N82" s="185"/>
      <c r="O82" s="185"/>
      <c r="P82" s="185"/>
      <c r="Q82" s="185"/>
      <c r="R82" s="185"/>
    </row>
    <row r="83" spans="1:18">
      <c r="A83" s="185"/>
      <c r="B83" s="185"/>
      <c r="C83" s="185"/>
      <c r="D83" s="185"/>
      <c r="E83" s="185"/>
      <c r="F83" s="185"/>
      <c r="G83" s="185"/>
      <c r="H83" s="185"/>
      <c r="I83" s="185"/>
      <c r="J83" s="185"/>
      <c r="K83" s="185"/>
      <c r="L83" s="185"/>
      <c r="M83" s="185"/>
      <c r="N83" s="185"/>
      <c r="O83" s="185"/>
      <c r="P83" s="185"/>
      <c r="Q83" s="185"/>
      <c r="R83" s="185"/>
    </row>
    <row r="84" spans="1:18">
      <c r="A84" s="185"/>
      <c r="B84" s="185"/>
      <c r="C84" s="185"/>
      <c r="D84" s="185"/>
      <c r="E84" s="185"/>
      <c r="F84" s="185"/>
      <c r="G84" s="185"/>
      <c r="H84" s="185"/>
      <c r="I84" s="185"/>
      <c r="J84" s="185"/>
      <c r="K84" s="185"/>
      <c r="L84" s="185"/>
      <c r="M84" s="185"/>
      <c r="N84" s="185"/>
      <c r="O84" s="185"/>
      <c r="P84" s="185"/>
      <c r="Q84" s="185"/>
      <c r="R84" s="185"/>
    </row>
    <row r="85" spans="1:18">
      <c r="A85" s="185"/>
      <c r="B85" s="185"/>
      <c r="C85" s="185"/>
      <c r="D85" s="185"/>
      <c r="E85" s="185"/>
      <c r="F85" s="185"/>
      <c r="G85" s="185"/>
      <c r="H85" s="185"/>
      <c r="I85" s="185"/>
      <c r="J85" s="185"/>
      <c r="K85" s="185"/>
      <c r="L85" s="185"/>
      <c r="M85" s="185"/>
      <c r="N85" s="185"/>
      <c r="O85" s="185"/>
      <c r="P85" s="185"/>
      <c r="Q85" s="185"/>
      <c r="R85" s="185"/>
    </row>
    <row r="86" spans="1:18">
      <c r="A86" s="185"/>
      <c r="B86" s="185"/>
      <c r="C86" s="185"/>
      <c r="D86" s="185"/>
      <c r="E86" s="185"/>
      <c r="F86" s="185"/>
      <c r="G86" s="185"/>
      <c r="H86" s="185"/>
      <c r="I86" s="185"/>
      <c r="J86" s="185"/>
      <c r="K86" s="185"/>
      <c r="L86" s="185"/>
      <c r="M86" s="185"/>
      <c r="N86" s="185"/>
      <c r="O86" s="185"/>
      <c r="P86" s="185"/>
      <c r="Q86" s="185"/>
      <c r="R86" s="185"/>
    </row>
    <row r="87" spans="1:18">
      <c r="A87" s="185"/>
      <c r="B87" s="185"/>
      <c r="C87" s="185"/>
      <c r="D87" s="185"/>
      <c r="E87" s="185"/>
      <c r="F87" s="185"/>
      <c r="G87" s="185"/>
      <c r="H87" s="185"/>
      <c r="I87" s="185"/>
      <c r="J87" s="185"/>
      <c r="K87" s="185"/>
      <c r="L87" s="185"/>
      <c r="M87" s="185"/>
      <c r="N87" s="185"/>
      <c r="O87" s="185"/>
      <c r="P87" s="185"/>
      <c r="Q87" s="185"/>
      <c r="R87" s="185"/>
    </row>
    <row r="88" spans="1:18">
      <c r="A88" s="185"/>
      <c r="B88" s="185"/>
      <c r="C88" s="185"/>
      <c r="D88" s="185"/>
      <c r="E88" s="185"/>
      <c r="F88" s="185"/>
      <c r="G88" s="185"/>
      <c r="H88" s="185"/>
      <c r="I88" s="185"/>
      <c r="J88" s="185"/>
      <c r="K88" s="185"/>
      <c r="L88" s="185"/>
      <c r="M88" s="185"/>
      <c r="N88" s="185"/>
      <c r="O88" s="185"/>
      <c r="P88" s="185"/>
      <c r="Q88" s="185"/>
      <c r="R88" s="185"/>
    </row>
    <row r="89" spans="1:18">
      <c r="A89" s="185"/>
      <c r="B89" s="185"/>
      <c r="C89" s="185"/>
      <c r="D89" s="185"/>
      <c r="E89" s="185"/>
      <c r="F89" s="185"/>
      <c r="G89" s="185"/>
      <c r="H89" s="185"/>
      <c r="I89" s="185"/>
      <c r="J89" s="185"/>
      <c r="K89" s="185"/>
      <c r="L89" s="185"/>
      <c r="M89" s="185"/>
      <c r="N89" s="185"/>
      <c r="O89" s="185"/>
      <c r="P89" s="185"/>
      <c r="Q89" s="185"/>
      <c r="R89" s="185"/>
    </row>
    <row r="90" spans="1:18">
      <c r="A90" s="185"/>
      <c r="B90" s="185"/>
      <c r="C90" s="185"/>
      <c r="D90" s="185"/>
      <c r="E90" s="185"/>
      <c r="F90" s="185"/>
      <c r="G90" s="185"/>
      <c r="H90" s="185"/>
      <c r="I90" s="185"/>
      <c r="J90" s="185"/>
      <c r="K90" s="185"/>
      <c r="L90" s="185"/>
      <c r="M90" s="185"/>
      <c r="N90" s="185"/>
      <c r="O90" s="185"/>
      <c r="P90" s="185"/>
      <c r="Q90" s="185"/>
      <c r="R90" s="185"/>
    </row>
    <row r="91" spans="1:18">
      <c r="A91" s="185"/>
      <c r="B91" s="185"/>
      <c r="C91" s="185"/>
      <c r="D91" s="185"/>
      <c r="E91" s="185"/>
      <c r="F91" s="185"/>
      <c r="G91" s="185"/>
      <c r="H91" s="185"/>
      <c r="I91" s="185"/>
      <c r="J91" s="185"/>
      <c r="K91" s="185"/>
      <c r="L91" s="185"/>
      <c r="M91" s="185"/>
      <c r="N91" s="185"/>
      <c r="O91" s="185"/>
      <c r="P91" s="185"/>
      <c r="Q91" s="185"/>
      <c r="R91" s="185"/>
    </row>
    <row r="92" spans="1:18">
      <c r="A92" s="185"/>
      <c r="B92" s="185"/>
      <c r="C92" s="185"/>
      <c r="D92" s="185"/>
      <c r="E92" s="185"/>
      <c r="F92" s="185"/>
      <c r="G92" s="185"/>
      <c r="H92" s="185"/>
      <c r="I92" s="185"/>
      <c r="J92" s="185"/>
      <c r="K92" s="185"/>
      <c r="L92" s="185"/>
      <c r="M92" s="185"/>
      <c r="N92" s="185"/>
      <c r="O92" s="185"/>
      <c r="P92" s="185"/>
      <c r="Q92" s="185"/>
      <c r="R92" s="185"/>
    </row>
    <row r="93" spans="1:18">
      <c r="A93" s="185"/>
      <c r="B93" s="185"/>
      <c r="C93" s="185"/>
      <c r="D93" s="185"/>
      <c r="E93" s="185"/>
      <c r="F93" s="185"/>
      <c r="G93" s="185"/>
      <c r="H93" s="185"/>
      <c r="I93" s="185"/>
      <c r="J93" s="185"/>
      <c r="K93" s="185"/>
      <c r="L93" s="185"/>
      <c r="M93" s="185"/>
      <c r="N93" s="185"/>
      <c r="O93" s="185"/>
      <c r="P93" s="185"/>
      <c r="Q93" s="185"/>
      <c r="R93" s="185"/>
    </row>
    <row r="94" spans="1:18">
      <c r="A94" s="185"/>
      <c r="B94" s="185"/>
      <c r="C94" s="185"/>
      <c r="D94" s="185"/>
      <c r="E94" s="185"/>
      <c r="F94" s="185"/>
      <c r="G94" s="185"/>
      <c r="H94" s="185"/>
      <c r="I94" s="185"/>
      <c r="J94" s="185"/>
      <c r="K94" s="185"/>
      <c r="L94" s="185"/>
      <c r="M94" s="185"/>
      <c r="N94" s="185"/>
      <c r="O94" s="185"/>
      <c r="P94" s="185"/>
      <c r="Q94" s="185"/>
      <c r="R94" s="185"/>
    </row>
    <row r="95" spans="1:18">
      <c r="A95" s="185"/>
      <c r="B95" s="185"/>
      <c r="C95" s="185"/>
      <c r="D95" s="185"/>
      <c r="E95" s="185"/>
      <c r="F95" s="185"/>
      <c r="G95" s="185"/>
      <c r="H95" s="185"/>
      <c r="I95" s="185"/>
      <c r="J95" s="185"/>
      <c r="K95" s="185"/>
      <c r="L95" s="185"/>
      <c r="M95" s="185"/>
      <c r="N95" s="185"/>
      <c r="O95" s="185"/>
      <c r="P95" s="185"/>
      <c r="Q95" s="185"/>
      <c r="R95" s="185"/>
    </row>
    <row r="96" spans="1:18">
      <c r="A96" s="185"/>
      <c r="B96" s="185"/>
      <c r="C96" s="185"/>
      <c r="D96" s="185"/>
      <c r="E96" s="185"/>
      <c r="F96" s="185"/>
      <c r="G96" s="185"/>
      <c r="H96" s="185"/>
      <c r="I96" s="185"/>
      <c r="J96" s="185"/>
      <c r="K96" s="185"/>
      <c r="L96" s="185"/>
      <c r="M96" s="185"/>
      <c r="N96" s="185"/>
      <c r="O96" s="185"/>
      <c r="P96" s="185"/>
      <c r="Q96" s="185"/>
      <c r="R96" s="185"/>
    </row>
    <row r="97" spans="1:18">
      <c r="A97" s="185"/>
      <c r="B97" s="185"/>
      <c r="C97" s="185"/>
      <c r="D97" s="185"/>
      <c r="E97" s="185"/>
      <c r="F97" s="185"/>
      <c r="G97" s="185"/>
      <c r="H97" s="185"/>
      <c r="I97" s="185"/>
      <c r="J97" s="185"/>
      <c r="K97" s="185"/>
      <c r="L97" s="185"/>
      <c r="M97" s="185"/>
      <c r="N97" s="185"/>
      <c r="O97" s="185"/>
      <c r="P97" s="185"/>
      <c r="Q97" s="185"/>
      <c r="R97" s="185"/>
    </row>
    <row r="98" spans="1:18">
      <c r="A98" s="185"/>
      <c r="B98" s="185"/>
      <c r="C98" s="185"/>
      <c r="D98" s="185"/>
      <c r="E98" s="185"/>
      <c r="F98" s="185"/>
      <c r="G98" s="185"/>
      <c r="H98" s="185"/>
      <c r="I98" s="185"/>
      <c r="J98" s="185"/>
      <c r="K98" s="185"/>
      <c r="L98" s="185"/>
      <c r="M98" s="185"/>
      <c r="N98" s="185"/>
      <c r="O98" s="185"/>
      <c r="P98" s="185"/>
      <c r="Q98" s="185"/>
      <c r="R98" s="185"/>
    </row>
    <row r="99" spans="1:18">
      <c r="A99" s="185"/>
      <c r="B99" s="185"/>
      <c r="C99" s="185"/>
      <c r="D99" s="185"/>
      <c r="E99" s="185"/>
      <c r="F99" s="185"/>
      <c r="G99" s="185"/>
      <c r="H99" s="185"/>
      <c r="I99" s="185"/>
      <c r="J99" s="185"/>
      <c r="K99" s="185"/>
      <c r="L99" s="185"/>
      <c r="M99" s="185"/>
      <c r="N99" s="185"/>
      <c r="O99" s="185"/>
      <c r="P99" s="185"/>
      <c r="Q99" s="185"/>
      <c r="R99" s="185"/>
    </row>
    <row r="100" spans="1:18">
      <c r="A100" s="185"/>
      <c r="B100" s="185"/>
      <c r="C100" s="185"/>
      <c r="D100" s="185"/>
      <c r="E100" s="185"/>
      <c r="F100" s="185"/>
      <c r="G100" s="185"/>
      <c r="H100" s="185"/>
      <c r="I100" s="185"/>
      <c r="J100" s="185"/>
      <c r="K100" s="185"/>
      <c r="L100" s="185"/>
      <c r="M100" s="185"/>
      <c r="N100" s="185"/>
      <c r="O100" s="185"/>
      <c r="P100" s="185"/>
      <c r="Q100" s="185"/>
      <c r="R100" s="185"/>
    </row>
    <row r="101" spans="1:18">
      <c r="A101" s="185"/>
      <c r="B101" s="185"/>
      <c r="C101" s="185"/>
      <c r="D101" s="185"/>
      <c r="E101" s="185"/>
      <c r="F101" s="185"/>
      <c r="G101" s="185"/>
      <c r="H101" s="185"/>
      <c r="I101" s="185"/>
      <c r="J101" s="185"/>
      <c r="K101" s="185"/>
      <c r="L101" s="185"/>
      <c r="M101" s="185"/>
      <c r="N101" s="185"/>
      <c r="O101" s="185"/>
      <c r="P101" s="185"/>
      <c r="Q101" s="185"/>
      <c r="R101" s="185"/>
    </row>
    <row r="102" spans="1:18">
      <c r="A102" s="185"/>
      <c r="B102" s="185"/>
      <c r="C102" s="185"/>
      <c r="D102" s="185"/>
      <c r="E102" s="185"/>
      <c r="F102" s="185"/>
      <c r="G102" s="185"/>
      <c r="H102" s="185"/>
      <c r="I102" s="185"/>
      <c r="J102" s="185"/>
      <c r="K102" s="185"/>
      <c r="L102" s="185"/>
      <c r="M102" s="185"/>
      <c r="N102" s="185"/>
      <c r="O102" s="185"/>
      <c r="P102" s="185"/>
      <c r="Q102" s="185"/>
      <c r="R102" s="185"/>
    </row>
    <row r="103" spans="1:18">
      <c r="A103" s="185"/>
      <c r="B103" s="185"/>
      <c r="C103" s="185"/>
      <c r="D103" s="185"/>
      <c r="E103" s="185"/>
      <c r="F103" s="185"/>
      <c r="G103" s="185"/>
      <c r="H103" s="185"/>
      <c r="I103" s="185"/>
      <c r="J103" s="185"/>
      <c r="K103" s="185"/>
      <c r="L103" s="185"/>
      <c r="M103" s="185"/>
      <c r="N103" s="185"/>
      <c r="O103" s="185"/>
      <c r="P103" s="185"/>
      <c r="Q103" s="185"/>
      <c r="R103" s="185"/>
    </row>
    <row r="104" spans="1:18">
      <c r="A104" s="185"/>
      <c r="B104" s="185"/>
      <c r="C104" s="185"/>
      <c r="D104" s="185"/>
      <c r="E104" s="185"/>
      <c r="F104" s="185"/>
      <c r="G104" s="185"/>
      <c r="H104" s="185"/>
      <c r="I104" s="185"/>
      <c r="J104" s="185"/>
      <c r="K104" s="185"/>
      <c r="L104" s="185"/>
      <c r="M104" s="185"/>
      <c r="N104" s="185"/>
      <c r="O104" s="185"/>
      <c r="P104" s="185"/>
      <c r="Q104" s="185"/>
      <c r="R104" s="185"/>
    </row>
    <row r="105" spans="1:18">
      <c r="A105" s="185"/>
      <c r="B105" s="185"/>
      <c r="C105" s="185"/>
      <c r="D105" s="185"/>
      <c r="E105" s="185"/>
      <c r="F105" s="185"/>
      <c r="G105" s="185"/>
      <c r="H105" s="185"/>
      <c r="I105" s="185"/>
      <c r="J105" s="185"/>
      <c r="K105" s="185"/>
      <c r="L105" s="185"/>
      <c r="M105" s="185"/>
      <c r="N105" s="185"/>
      <c r="O105" s="185"/>
      <c r="P105" s="185"/>
      <c r="Q105" s="185"/>
      <c r="R105" s="185"/>
    </row>
    <row r="106" spans="1:18">
      <c r="A106" s="185"/>
      <c r="B106" s="185"/>
      <c r="C106" s="185"/>
      <c r="D106" s="185"/>
      <c r="E106" s="185"/>
      <c r="F106" s="185"/>
      <c r="G106" s="185"/>
      <c r="H106" s="185"/>
      <c r="I106" s="185"/>
      <c r="J106" s="185"/>
      <c r="K106" s="185"/>
      <c r="L106" s="185"/>
      <c r="M106" s="185"/>
      <c r="N106" s="185"/>
      <c r="O106" s="185"/>
      <c r="P106" s="185"/>
      <c r="Q106" s="185"/>
      <c r="R106" s="185"/>
    </row>
    <row r="107" spans="1:18">
      <c r="A107" s="185"/>
      <c r="B107" s="185"/>
      <c r="C107" s="185"/>
      <c r="D107" s="185"/>
      <c r="E107" s="185"/>
      <c r="F107" s="185"/>
      <c r="G107" s="185"/>
      <c r="H107" s="185"/>
      <c r="I107" s="185"/>
      <c r="J107" s="185"/>
      <c r="K107" s="185"/>
      <c r="L107" s="185"/>
      <c r="M107" s="185"/>
      <c r="N107" s="185"/>
      <c r="O107" s="185"/>
      <c r="P107" s="185"/>
      <c r="Q107" s="185"/>
      <c r="R107" s="185"/>
    </row>
    <row r="108" spans="1:18">
      <c r="A108" s="185"/>
      <c r="B108" s="185"/>
      <c r="C108" s="185"/>
      <c r="D108" s="185"/>
      <c r="E108" s="185"/>
      <c r="F108" s="185"/>
      <c r="G108" s="185"/>
      <c r="H108" s="185"/>
      <c r="I108" s="185"/>
      <c r="J108" s="185"/>
      <c r="K108" s="185"/>
      <c r="L108" s="185"/>
      <c r="M108" s="185"/>
      <c r="N108" s="185"/>
      <c r="O108" s="185"/>
      <c r="P108" s="185"/>
      <c r="Q108" s="185"/>
      <c r="R108" s="185"/>
    </row>
    <row r="109" spans="1:18">
      <c r="A109" s="185"/>
      <c r="B109" s="185"/>
      <c r="C109" s="185"/>
      <c r="D109" s="185"/>
      <c r="E109" s="185"/>
      <c r="F109" s="185"/>
      <c r="G109" s="185"/>
      <c r="H109" s="185"/>
      <c r="I109" s="185"/>
      <c r="J109" s="185"/>
      <c r="K109" s="185"/>
      <c r="L109" s="185"/>
      <c r="M109" s="185"/>
      <c r="N109" s="185"/>
      <c r="O109" s="185"/>
      <c r="P109" s="185"/>
      <c r="Q109" s="185"/>
      <c r="R109" s="185"/>
    </row>
    <row r="110" spans="1:18">
      <c r="A110" s="185"/>
      <c r="B110" s="185"/>
      <c r="C110" s="185"/>
      <c r="D110" s="185"/>
      <c r="E110" s="185"/>
      <c r="F110" s="185"/>
      <c r="G110" s="185"/>
      <c r="H110" s="185"/>
      <c r="I110" s="185"/>
      <c r="J110" s="185"/>
      <c r="K110" s="185"/>
      <c r="L110" s="185"/>
      <c r="M110" s="185"/>
      <c r="N110" s="185"/>
      <c r="O110" s="185"/>
      <c r="P110" s="185"/>
      <c r="Q110" s="185"/>
      <c r="R110" s="185"/>
    </row>
    <row r="111" spans="1:18">
      <c r="A111" s="185"/>
      <c r="B111" s="185"/>
      <c r="C111" s="185"/>
      <c r="D111" s="185"/>
      <c r="E111" s="185"/>
      <c r="F111" s="185"/>
      <c r="G111" s="185"/>
      <c r="H111" s="185"/>
      <c r="I111" s="185"/>
      <c r="J111" s="185"/>
      <c r="K111" s="185"/>
      <c r="L111" s="185"/>
      <c r="M111" s="185"/>
      <c r="N111" s="185"/>
      <c r="O111" s="185"/>
      <c r="P111" s="185"/>
      <c r="Q111" s="185"/>
      <c r="R111" s="185"/>
    </row>
    <row r="112" spans="1:18">
      <c r="A112" s="185"/>
      <c r="B112" s="185"/>
      <c r="C112" s="185"/>
      <c r="D112" s="185"/>
      <c r="E112" s="185"/>
      <c r="F112" s="185"/>
      <c r="G112" s="185"/>
      <c r="H112" s="185"/>
      <c r="I112" s="185"/>
      <c r="J112" s="185"/>
      <c r="K112" s="185"/>
      <c r="L112" s="185"/>
      <c r="M112" s="185"/>
      <c r="N112" s="185"/>
      <c r="O112" s="185"/>
      <c r="P112" s="185"/>
      <c r="Q112" s="185"/>
      <c r="R112" s="185"/>
    </row>
    <row r="113" spans="1:18">
      <c r="A113" s="185"/>
      <c r="B113" s="185"/>
      <c r="C113" s="185"/>
      <c r="D113" s="185"/>
      <c r="E113" s="185"/>
      <c r="F113" s="185"/>
      <c r="G113" s="185"/>
      <c r="H113" s="185"/>
      <c r="I113" s="185"/>
      <c r="J113" s="185"/>
      <c r="K113" s="185"/>
      <c r="L113" s="185"/>
      <c r="M113" s="185"/>
      <c r="N113" s="185"/>
      <c r="O113" s="185"/>
      <c r="P113" s="185"/>
      <c r="Q113" s="185"/>
      <c r="R113" s="185"/>
    </row>
    <row r="114" spans="1:18">
      <c r="A114" s="185"/>
      <c r="B114" s="185"/>
      <c r="C114" s="185"/>
      <c r="D114" s="185"/>
      <c r="E114" s="185"/>
      <c r="F114" s="185"/>
      <c r="G114" s="185"/>
      <c r="H114" s="185"/>
      <c r="I114" s="185"/>
      <c r="J114" s="185"/>
      <c r="K114" s="185"/>
      <c r="L114" s="185"/>
      <c r="M114" s="185"/>
      <c r="N114" s="185"/>
      <c r="O114" s="185"/>
      <c r="P114" s="185"/>
      <c r="Q114" s="185"/>
      <c r="R114" s="185"/>
    </row>
    <row r="115" spans="1:18">
      <c r="A115" s="185"/>
      <c r="B115" s="185"/>
      <c r="C115" s="185"/>
      <c r="D115" s="185"/>
      <c r="E115" s="185"/>
      <c r="F115" s="185"/>
      <c r="G115" s="185"/>
      <c r="H115" s="185"/>
      <c r="I115" s="185"/>
      <c r="J115" s="185"/>
      <c r="K115" s="185"/>
      <c r="L115" s="185"/>
      <c r="M115" s="185"/>
      <c r="N115" s="185"/>
      <c r="O115" s="185"/>
      <c r="P115" s="185"/>
      <c r="Q115" s="185"/>
      <c r="R115" s="185"/>
    </row>
    <row r="116" spans="1:18">
      <c r="A116" s="185"/>
      <c r="B116" s="185"/>
      <c r="C116" s="185"/>
      <c r="D116" s="185"/>
      <c r="E116" s="185"/>
      <c r="F116" s="185"/>
      <c r="G116" s="185"/>
      <c r="H116" s="185"/>
      <c r="I116" s="185"/>
      <c r="J116" s="185"/>
      <c r="K116" s="185"/>
      <c r="L116" s="185"/>
      <c r="M116" s="185"/>
      <c r="N116" s="185"/>
      <c r="O116" s="185"/>
      <c r="P116" s="185"/>
      <c r="Q116" s="185"/>
      <c r="R116" s="185"/>
    </row>
    <row r="117" spans="1:18">
      <c r="A117" s="185"/>
      <c r="B117" s="185"/>
      <c r="C117" s="185"/>
      <c r="D117" s="185"/>
      <c r="E117" s="185"/>
      <c r="F117" s="185"/>
      <c r="G117" s="185"/>
      <c r="H117" s="185"/>
      <c r="I117" s="185"/>
      <c r="J117" s="185"/>
      <c r="K117" s="185"/>
      <c r="L117" s="185"/>
      <c r="M117" s="185"/>
      <c r="N117" s="185"/>
      <c r="O117" s="185"/>
      <c r="P117" s="185"/>
      <c r="Q117" s="185"/>
      <c r="R117" s="185"/>
    </row>
    <row r="118" spans="1:18">
      <c r="A118" s="185"/>
      <c r="B118" s="185"/>
      <c r="C118" s="185"/>
      <c r="D118" s="185"/>
      <c r="E118" s="185"/>
      <c r="F118" s="185"/>
      <c r="G118" s="185"/>
      <c r="H118" s="185"/>
      <c r="I118" s="185"/>
      <c r="J118" s="185"/>
      <c r="K118" s="185"/>
      <c r="L118" s="185"/>
      <c r="M118" s="185"/>
      <c r="N118" s="185"/>
      <c r="O118" s="185"/>
      <c r="P118" s="185"/>
      <c r="Q118" s="185"/>
      <c r="R118" s="185"/>
    </row>
    <row r="119" spans="1:18">
      <c r="A119" s="185"/>
      <c r="B119" s="185"/>
      <c r="C119" s="185"/>
      <c r="D119" s="185"/>
      <c r="E119" s="185"/>
      <c r="F119" s="185"/>
      <c r="G119" s="185"/>
      <c r="H119" s="185"/>
      <c r="I119" s="185"/>
      <c r="J119" s="185"/>
      <c r="K119" s="185"/>
      <c r="L119" s="185"/>
      <c r="M119" s="185"/>
      <c r="N119" s="185"/>
      <c r="O119" s="185"/>
      <c r="P119" s="185"/>
      <c r="Q119" s="185"/>
      <c r="R119" s="185"/>
    </row>
    <row r="120" spans="1:18">
      <c r="A120" s="185"/>
      <c r="B120" s="185"/>
      <c r="C120" s="185"/>
      <c r="D120" s="185"/>
      <c r="E120" s="185"/>
      <c r="F120" s="185"/>
      <c r="G120" s="185"/>
      <c r="H120" s="185"/>
      <c r="I120" s="185"/>
      <c r="J120" s="185"/>
      <c r="K120" s="185"/>
      <c r="L120" s="185"/>
      <c r="M120" s="185"/>
      <c r="N120" s="185"/>
      <c r="O120" s="185"/>
      <c r="P120" s="185"/>
      <c r="Q120" s="185"/>
      <c r="R120" s="185"/>
    </row>
    <row r="121" spans="1:18">
      <c r="A121" s="185"/>
      <c r="B121" s="185"/>
      <c r="C121" s="185"/>
      <c r="D121" s="185"/>
      <c r="E121" s="185"/>
      <c r="F121" s="185"/>
      <c r="G121" s="185"/>
      <c r="H121" s="185"/>
      <c r="I121" s="185"/>
      <c r="J121" s="185"/>
      <c r="K121" s="185"/>
      <c r="L121" s="185"/>
      <c r="M121" s="185"/>
      <c r="N121" s="185"/>
      <c r="O121" s="185"/>
      <c r="P121" s="185"/>
      <c r="Q121" s="185"/>
      <c r="R121" s="185"/>
    </row>
    <row r="122" spans="1:18">
      <c r="A122" s="185"/>
      <c r="B122" s="185"/>
      <c r="C122" s="185"/>
      <c r="D122" s="185"/>
      <c r="E122" s="185"/>
      <c r="F122" s="185"/>
      <c r="G122" s="185"/>
      <c r="H122" s="185"/>
      <c r="I122" s="185"/>
      <c r="J122" s="185"/>
      <c r="K122" s="185"/>
      <c r="L122" s="185"/>
      <c r="M122" s="185"/>
      <c r="N122" s="185"/>
      <c r="O122" s="185"/>
      <c r="P122" s="185"/>
      <c r="Q122" s="185"/>
      <c r="R122" s="185"/>
    </row>
    <row r="123" spans="1:18">
      <c r="A123" s="185"/>
      <c r="B123" s="185"/>
      <c r="C123" s="185"/>
      <c r="D123" s="185"/>
      <c r="E123" s="185"/>
      <c r="F123" s="185"/>
      <c r="G123" s="185"/>
      <c r="H123" s="185"/>
      <c r="I123" s="185"/>
      <c r="J123" s="185"/>
      <c r="K123" s="185"/>
      <c r="L123" s="185"/>
      <c r="M123" s="185"/>
      <c r="N123" s="185"/>
      <c r="O123" s="185"/>
      <c r="P123" s="185"/>
      <c r="Q123" s="185"/>
      <c r="R123" s="185"/>
    </row>
    <row r="124" spans="1:18">
      <c r="A124" s="185"/>
      <c r="B124" s="185"/>
      <c r="C124" s="185"/>
      <c r="D124" s="185"/>
      <c r="E124" s="185"/>
      <c r="F124" s="185"/>
      <c r="G124" s="185"/>
      <c r="H124" s="185"/>
      <c r="I124" s="185"/>
      <c r="J124" s="185"/>
      <c r="K124" s="185"/>
      <c r="L124" s="185"/>
      <c r="M124" s="185"/>
      <c r="N124" s="185"/>
      <c r="O124" s="185"/>
      <c r="P124" s="185"/>
      <c r="Q124" s="185"/>
      <c r="R124" s="185"/>
    </row>
    <row r="125" spans="1:18">
      <c r="A125" s="185"/>
      <c r="B125" s="185"/>
      <c r="C125" s="185"/>
      <c r="D125" s="185"/>
      <c r="E125" s="185"/>
      <c r="F125" s="185"/>
      <c r="G125" s="185"/>
      <c r="H125" s="185"/>
      <c r="I125" s="185"/>
      <c r="J125" s="185"/>
      <c r="K125" s="185"/>
      <c r="L125" s="185"/>
      <c r="M125" s="185"/>
      <c r="N125" s="185"/>
      <c r="O125" s="185"/>
      <c r="P125" s="185"/>
      <c r="Q125" s="185"/>
      <c r="R125" s="185"/>
    </row>
    <row r="126" spans="1:18">
      <c r="A126" s="185"/>
      <c r="B126" s="185"/>
      <c r="C126" s="185"/>
      <c r="D126" s="185"/>
      <c r="E126" s="185"/>
      <c r="F126" s="185"/>
      <c r="G126" s="185"/>
      <c r="H126" s="185"/>
      <c r="I126" s="185"/>
      <c r="J126" s="185"/>
      <c r="K126" s="185"/>
      <c r="L126" s="185"/>
      <c r="M126" s="185"/>
      <c r="N126" s="185"/>
      <c r="O126" s="185"/>
      <c r="P126" s="185"/>
      <c r="Q126" s="185"/>
      <c r="R126" s="185"/>
    </row>
    <row r="127" spans="1:18">
      <c r="A127" s="185"/>
      <c r="B127" s="185"/>
      <c r="C127" s="185"/>
      <c r="D127" s="185"/>
      <c r="E127" s="185"/>
      <c r="F127" s="185"/>
      <c r="G127" s="185"/>
      <c r="H127" s="185"/>
      <c r="I127" s="185"/>
      <c r="J127" s="185"/>
      <c r="K127" s="185"/>
      <c r="L127" s="185"/>
      <c r="M127" s="185"/>
      <c r="N127" s="185"/>
      <c r="O127" s="185"/>
      <c r="P127" s="185"/>
      <c r="Q127" s="185"/>
      <c r="R127" s="185"/>
    </row>
    <row r="128" spans="1:18">
      <c r="A128" s="185"/>
      <c r="B128" s="185"/>
      <c r="C128" s="185"/>
      <c r="D128" s="185"/>
      <c r="E128" s="185"/>
      <c r="F128" s="185"/>
      <c r="G128" s="185"/>
      <c r="H128" s="185"/>
      <c r="I128" s="185"/>
      <c r="J128" s="185"/>
      <c r="K128" s="185"/>
      <c r="L128" s="185"/>
      <c r="M128" s="185"/>
      <c r="N128" s="185"/>
      <c r="O128" s="185"/>
      <c r="P128" s="185"/>
      <c r="Q128" s="185"/>
      <c r="R128" s="185"/>
    </row>
    <row r="129" spans="1:18">
      <c r="A129" s="185"/>
      <c r="B129" s="185"/>
      <c r="C129" s="185"/>
      <c r="D129" s="185"/>
      <c r="E129" s="185"/>
      <c r="F129" s="185"/>
      <c r="G129" s="185"/>
      <c r="H129" s="185"/>
      <c r="I129" s="185"/>
      <c r="J129" s="185"/>
      <c r="K129" s="185"/>
      <c r="L129" s="185"/>
      <c r="M129" s="185"/>
      <c r="N129" s="185"/>
      <c r="O129" s="185"/>
      <c r="P129" s="185"/>
      <c r="Q129" s="185"/>
      <c r="R129" s="185"/>
    </row>
    <row r="130" spans="1:18">
      <c r="A130" s="185"/>
      <c r="B130" s="185"/>
      <c r="C130" s="185"/>
      <c r="D130" s="185"/>
      <c r="E130" s="185"/>
      <c r="F130" s="185"/>
      <c r="G130" s="185"/>
      <c r="H130" s="185"/>
      <c r="I130" s="185"/>
      <c r="J130" s="185"/>
      <c r="K130" s="185"/>
      <c r="L130" s="185"/>
      <c r="M130" s="185"/>
      <c r="N130" s="185"/>
      <c r="O130" s="185"/>
      <c r="P130" s="185"/>
      <c r="Q130" s="185"/>
      <c r="R130" s="185"/>
    </row>
    <row r="131" spans="1:18">
      <c r="A131" s="185"/>
      <c r="B131" s="185"/>
      <c r="C131" s="185"/>
      <c r="D131" s="185"/>
      <c r="E131" s="185"/>
      <c r="F131" s="185"/>
      <c r="G131" s="185"/>
      <c r="H131" s="185"/>
      <c r="I131" s="185"/>
      <c r="J131" s="185"/>
      <c r="K131" s="185"/>
      <c r="L131" s="185"/>
      <c r="M131" s="185"/>
      <c r="N131" s="185"/>
      <c r="O131" s="185"/>
      <c r="P131" s="185"/>
      <c r="Q131" s="185"/>
      <c r="R131" s="185"/>
    </row>
    <row r="132" spans="1:18">
      <c r="A132" s="185"/>
      <c r="B132" s="185"/>
      <c r="C132" s="185"/>
      <c r="D132" s="185"/>
      <c r="E132" s="185"/>
      <c r="F132" s="185"/>
      <c r="G132" s="185"/>
      <c r="H132" s="185"/>
      <c r="I132" s="185"/>
      <c r="J132" s="185"/>
      <c r="K132" s="185"/>
      <c r="L132" s="185"/>
      <c r="M132" s="185"/>
      <c r="N132" s="185"/>
      <c r="O132" s="185"/>
      <c r="P132" s="185"/>
      <c r="Q132" s="185"/>
      <c r="R132" s="185"/>
    </row>
    <row r="133" spans="1:18">
      <c r="A133" s="185"/>
      <c r="B133" s="185"/>
      <c r="C133" s="185"/>
      <c r="D133" s="185"/>
      <c r="E133" s="185"/>
      <c r="F133" s="185"/>
      <c r="G133" s="185"/>
      <c r="H133" s="185"/>
      <c r="I133" s="185"/>
      <c r="J133" s="185"/>
      <c r="K133" s="185"/>
      <c r="L133" s="185"/>
      <c r="M133" s="185"/>
      <c r="N133" s="185"/>
      <c r="O133" s="185"/>
      <c r="P133" s="185"/>
      <c r="Q133" s="185"/>
      <c r="R133" s="185"/>
    </row>
    <row r="134" spans="1:18">
      <c r="A134" s="185"/>
      <c r="B134" s="185"/>
      <c r="C134" s="185"/>
      <c r="D134" s="185"/>
      <c r="E134" s="185"/>
      <c r="F134" s="185"/>
      <c r="G134" s="185"/>
      <c r="H134" s="185"/>
      <c r="I134" s="185"/>
      <c r="J134" s="185"/>
      <c r="K134" s="185"/>
      <c r="L134" s="185"/>
      <c r="M134" s="185"/>
      <c r="N134" s="185"/>
      <c r="O134" s="185"/>
      <c r="P134" s="185"/>
      <c r="Q134" s="185"/>
      <c r="R134" s="185"/>
    </row>
    <row r="135" spans="1:18">
      <c r="A135" s="185"/>
      <c r="B135" s="185"/>
      <c r="C135" s="185"/>
      <c r="D135" s="185"/>
      <c r="E135" s="185"/>
      <c r="F135" s="185"/>
      <c r="G135" s="185"/>
      <c r="H135" s="185"/>
      <c r="I135" s="185"/>
      <c r="J135" s="185"/>
      <c r="K135" s="185"/>
      <c r="L135" s="185"/>
      <c r="M135" s="185"/>
      <c r="N135" s="185"/>
      <c r="O135" s="185"/>
      <c r="P135" s="185"/>
      <c r="Q135" s="185"/>
      <c r="R135" s="185"/>
    </row>
    <row r="136" spans="1:18">
      <c r="A136" s="185"/>
      <c r="B136" s="185"/>
      <c r="C136" s="185"/>
      <c r="D136" s="185"/>
      <c r="E136" s="185"/>
      <c r="F136" s="185"/>
      <c r="G136" s="185"/>
      <c r="H136" s="185"/>
      <c r="I136" s="185"/>
      <c r="J136" s="185"/>
      <c r="K136" s="185"/>
      <c r="L136" s="185"/>
      <c r="M136" s="185"/>
      <c r="N136" s="185"/>
      <c r="O136" s="185"/>
      <c r="P136" s="185"/>
      <c r="Q136" s="185"/>
      <c r="R136" s="185"/>
    </row>
    <row r="137" spans="1:18">
      <c r="A137" s="185"/>
      <c r="B137" s="185"/>
      <c r="C137" s="185"/>
      <c r="D137" s="185"/>
      <c r="E137" s="185"/>
      <c r="F137" s="185"/>
      <c r="G137" s="185"/>
      <c r="H137" s="185"/>
      <c r="I137" s="185"/>
      <c r="J137" s="185"/>
      <c r="K137" s="185"/>
      <c r="L137" s="185"/>
      <c r="M137" s="185"/>
      <c r="N137" s="185"/>
      <c r="O137" s="185"/>
      <c r="P137" s="185"/>
      <c r="Q137" s="185"/>
      <c r="R137" s="185"/>
    </row>
    <row r="138" spans="1:18">
      <c r="A138" s="185"/>
      <c r="B138" s="185"/>
      <c r="C138" s="185"/>
      <c r="D138" s="185"/>
      <c r="E138" s="185"/>
      <c r="F138" s="185"/>
      <c r="G138" s="185"/>
      <c r="H138" s="185"/>
      <c r="I138" s="185"/>
      <c r="J138" s="185"/>
      <c r="K138" s="185"/>
      <c r="L138" s="185"/>
      <c r="M138" s="185"/>
      <c r="N138" s="185"/>
      <c r="O138" s="185"/>
      <c r="P138" s="185"/>
      <c r="Q138" s="185"/>
      <c r="R138" s="185"/>
    </row>
    <row r="139" spans="1:18">
      <c r="A139" s="185"/>
      <c r="B139" s="185"/>
      <c r="C139" s="185"/>
      <c r="D139" s="185"/>
      <c r="E139" s="185"/>
      <c r="F139" s="185"/>
      <c r="G139" s="185"/>
      <c r="H139" s="185"/>
      <c r="I139" s="185"/>
      <c r="J139" s="185"/>
      <c r="K139" s="185"/>
      <c r="L139" s="185"/>
      <c r="M139" s="185"/>
      <c r="N139" s="185"/>
      <c r="O139" s="185"/>
      <c r="P139" s="185"/>
      <c r="Q139" s="185"/>
      <c r="R139" s="185"/>
    </row>
    <row r="140" spans="1:18">
      <c r="A140" s="185"/>
      <c r="B140" s="185"/>
      <c r="C140" s="185"/>
      <c r="D140" s="185"/>
      <c r="E140" s="185"/>
      <c r="F140" s="185"/>
      <c r="G140" s="185"/>
      <c r="H140" s="185"/>
      <c r="I140" s="185"/>
      <c r="J140" s="185"/>
      <c r="K140" s="185"/>
      <c r="L140" s="185"/>
      <c r="M140" s="185"/>
      <c r="N140" s="185"/>
      <c r="O140" s="185"/>
      <c r="P140" s="185"/>
      <c r="Q140" s="185"/>
      <c r="R140" s="185"/>
    </row>
    <row r="141" spans="1:18">
      <c r="A141" s="185"/>
      <c r="B141" s="185"/>
      <c r="C141" s="185"/>
      <c r="D141" s="185"/>
      <c r="E141" s="185"/>
      <c r="F141" s="185"/>
      <c r="G141" s="185"/>
      <c r="H141" s="185"/>
      <c r="I141" s="185"/>
      <c r="J141" s="185"/>
      <c r="K141" s="185"/>
      <c r="L141" s="185"/>
      <c r="M141" s="185"/>
      <c r="N141" s="185"/>
      <c r="O141" s="185"/>
      <c r="P141" s="185"/>
      <c r="Q141" s="185"/>
      <c r="R141" s="185"/>
    </row>
    <row r="142" spans="1:18">
      <c r="A142" s="185"/>
      <c r="B142" s="185"/>
      <c r="C142" s="185"/>
      <c r="D142" s="185"/>
      <c r="E142" s="185"/>
      <c r="F142" s="185"/>
      <c r="G142" s="185"/>
      <c r="H142" s="185"/>
      <c r="I142" s="185"/>
      <c r="J142" s="185"/>
      <c r="K142" s="185"/>
      <c r="L142" s="185"/>
      <c r="M142" s="185"/>
      <c r="N142" s="185"/>
      <c r="O142" s="185"/>
      <c r="P142" s="185"/>
      <c r="Q142" s="185"/>
      <c r="R142" s="185"/>
    </row>
    <row r="143" spans="1:18">
      <c r="A143" s="185"/>
      <c r="B143" s="185"/>
      <c r="C143" s="185"/>
      <c r="D143" s="185"/>
      <c r="E143" s="185"/>
      <c r="F143" s="185"/>
      <c r="G143" s="185"/>
      <c r="H143" s="185"/>
      <c r="I143" s="185"/>
      <c r="J143" s="185"/>
      <c r="K143" s="185"/>
      <c r="L143" s="185"/>
      <c r="M143" s="185"/>
      <c r="N143" s="185"/>
      <c r="O143" s="185"/>
      <c r="P143" s="185"/>
      <c r="Q143" s="185"/>
      <c r="R143" s="185"/>
    </row>
    <row r="144" spans="1:18">
      <c r="A144" s="185"/>
      <c r="B144" s="185"/>
      <c r="C144" s="185"/>
      <c r="D144" s="185"/>
      <c r="E144" s="185"/>
      <c r="F144" s="185"/>
      <c r="G144" s="185"/>
      <c r="H144" s="185"/>
      <c r="I144" s="185"/>
      <c r="J144" s="185"/>
      <c r="K144" s="185"/>
      <c r="L144" s="185"/>
      <c r="M144" s="185"/>
      <c r="N144" s="185"/>
      <c r="O144" s="185"/>
      <c r="P144" s="185"/>
      <c r="Q144" s="185"/>
      <c r="R144" s="185"/>
    </row>
    <row r="145" spans="1:18">
      <c r="A145" s="185"/>
      <c r="B145" s="185"/>
      <c r="C145" s="185"/>
      <c r="D145" s="185"/>
      <c r="E145" s="185"/>
      <c r="F145" s="185"/>
      <c r="G145" s="185"/>
      <c r="H145" s="185"/>
      <c r="I145" s="185"/>
      <c r="J145" s="185"/>
      <c r="K145" s="185"/>
      <c r="L145" s="185"/>
      <c r="M145" s="185"/>
      <c r="N145" s="185"/>
      <c r="O145" s="185"/>
      <c r="P145" s="185"/>
      <c r="Q145" s="185"/>
      <c r="R145" s="185"/>
    </row>
    <row r="146" spans="1:18">
      <c r="A146" s="185"/>
      <c r="B146" s="185"/>
      <c r="C146" s="185"/>
      <c r="D146" s="185"/>
      <c r="E146" s="185"/>
      <c r="F146" s="185"/>
      <c r="G146" s="185"/>
      <c r="H146" s="185"/>
      <c r="I146" s="185"/>
      <c r="J146" s="185"/>
      <c r="K146" s="185"/>
      <c r="L146" s="185"/>
      <c r="M146" s="185"/>
      <c r="N146" s="185"/>
      <c r="O146" s="185"/>
      <c r="P146" s="185"/>
      <c r="Q146" s="185"/>
      <c r="R146" s="185"/>
    </row>
    <row r="147" spans="1:18">
      <c r="A147" s="185"/>
      <c r="B147" s="185"/>
      <c r="C147" s="185"/>
      <c r="D147" s="185"/>
      <c r="E147" s="185"/>
      <c r="F147" s="185"/>
      <c r="G147" s="185"/>
      <c r="H147" s="185"/>
      <c r="I147" s="185"/>
      <c r="J147" s="185"/>
      <c r="K147" s="185"/>
      <c r="L147" s="185"/>
      <c r="M147" s="185"/>
      <c r="N147" s="185"/>
      <c r="O147" s="185"/>
      <c r="P147" s="185"/>
      <c r="Q147" s="185"/>
      <c r="R147" s="185"/>
    </row>
    <row r="148" spans="1:18">
      <c r="A148" s="185"/>
      <c r="B148" s="185"/>
      <c r="C148" s="185"/>
      <c r="D148" s="185"/>
      <c r="E148" s="185"/>
      <c r="F148" s="185"/>
      <c r="G148" s="185"/>
      <c r="H148" s="185"/>
      <c r="I148" s="185"/>
      <c r="J148" s="185"/>
      <c r="K148" s="185"/>
      <c r="L148" s="185"/>
      <c r="M148" s="185"/>
      <c r="N148" s="185"/>
      <c r="O148" s="185"/>
      <c r="P148" s="185"/>
      <c r="Q148" s="185"/>
      <c r="R148" s="185"/>
    </row>
    <row r="149" spans="1:18">
      <c r="A149" s="185"/>
      <c r="B149" s="185"/>
      <c r="C149" s="185"/>
      <c r="D149" s="185"/>
      <c r="E149" s="185"/>
      <c r="F149" s="185"/>
      <c r="G149" s="185"/>
      <c r="H149" s="185"/>
      <c r="I149" s="185"/>
      <c r="J149" s="185"/>
      <c r="K149" s="185"/>
      <c r="L149" s="185"/>
      <c r="M149" s="185"/>
      <c r="N149" s="185"/>
      <c r="O149" s="185"/>
      <c r="P149" s="185"/>
      <c r="Q149" s="185"/>
      <c r="R149" s="185"/>
    </row>
    <row r="150" spans="1:18">
      <c r="A150" s="185"/>
      <c r="B150" s="185"/>
      <c r="C150" s="185"/>
      <c r="D150" s="185"/>
      <c r="E150" s="185"/>
      <c r="F150" s="185"/>
      <c r="G150" s="185"/>
      <c r="H150" s="185"/>
      <c r="I150" s="185"/>
      <c r="J150" s="185"/>
      <c r="K150" s="185"/>
      <c r="L150" s="185"/>
      <c r="M150" s="185"/>
      <c r="N150" s="185"/>
      <c r="O150" s="185"/>
      <c r="P150" s="185"/>
      <c r="Q150" s="185"/>
      <c r="R150" s="185"/>
    </row>
    <row r="151" spans="1:18">
      <c r="A151" s="185"/>
      <c r="B151" s="185"/>
      <c r="C151" s="185"/>
      <c r="D151" s="185"/>
      <c r="E151" s="185"/>
      <c r="F151" s="185"/>
      <c r="G151" s="185"/>
      <c r="H151" s="185"/>
      <c r="I151" s="185"/>
      <c r="J151" s="185"/>
      <c r="K151" s="185"/>
      <c r="L151" s="185"/>
      <c r="M151" s="185"/>
      <c r="N151" s="185"/>
      <c r="O151" s="185"/>
      <c r="P151" s="185"/>
      <c r="Q151" s="185"/>
      <c r="R151" s="185"/>
    </row>
    <row r="152" spans="1:18">
      <c r="A152" s="185"/>
      <c r="B152" s="185"/>
      <c r="C152" s="185"/>
      <c r="D152" s="185"/>
      <c r="E152" s="185"/>
      <c r="F152" s="185"/>
      <c r="G152" s="185"/>
      <c r="H152" s="185"/>
      <c r="I152" s="185"/>
      <c r="J152" s="185"/>
      <c r="K152" s="185"/>
      <c r="L152" s="185"/>
      <c r="M152" s="185"/>
      <c r="N152" s="185"/>
      <c r="O152" s="185"/>
      <c r="P152" s="185"/>
      <c r="Q152" s="185"/>
      <c r="R152" s="185"/>
    </row>
    <row r="153" spans="1:18">
      <c r="A153" s="185"/>
      <c r="B153" s="185"/>
      <c r="C153" s="185"/>
      <c r="D153" s="185"/>
      <c r="E153" s="185"/>
      <c r="F153" s="185"/>
      <c r="G153" s="185"/>
      <c r="H153" s="185"/>
      <c r="I153" s="185"/>
      <c r="J153" s="185"/>
      <c r="K153" s="185"/>
      <c r="L153" s="185"/>
      <c r="M153" s="185"/>
      <c r="N153" s="185"/>
      <c r="O153" s="185"/>
      <c r="P153" s="185"/>
      <c r="Q153" s="185"/>
      <c r="R153" s="185"/>
    </row>
    <row r="154" spans="1:18">
      <c r="A154" s="185"/>
      <c r="B154" s="185"/>
      <c r="C154" s="185"/>
      <c r="D154" s="185"/>
      <c r="E154" s="185"/>
      <c r="F154" s="185"/>
      <c r="G154" s="185"/>
      <c r="H154" s="185"/>
      <c r="I154" s="185"/>
      <c r="J154" s="185"/>
      <c r="K154" s="185"/>
      <c r="L154" s="185"/>
      <c r="M154" s="185"/>
      <c r="N154" s="185"/>
      <c r="O154" s="185"/>
      <c r="P154" s="185"/>
      <c r="Q154" s="185"/>
      <c r="R154" s="185"/>
    </row>
    <row r="155" spans="1:18">
      <c r="A155" s="185"/>
      <c r="B155" s="185"/>
      <c r="C155" s="185"/>
      <c r="D155" s="185"/>
      <c r="E155" s="185"/>
      <c r="F155" s="185"/>
      <c r="G155" s="185"/>
      <c r="H155" s="185"/>
      <c r="I155" s="185"/>
      <c r="J155" s="185"/>
      <c r="K155" s="185"/>
      <c r="L155" s="185"/>
      <c r="M155" s="185"/>
      <c r="N155" s="185"/>
      <c r="O155" s="185"/>
      <c r="P155" s="185"/>
      <c r="Q155" s="185"/>
      <c r="R155" s="185"/>
    </row>
    <row r="156" spans="1:18">
      <c r="A156" s="185"/>
      <c r="B156" s="185"/>
      <c r="C156" s="185"/>
      <c r="D156" s="185"/>
      <c r="E156" s="185"/>
      <c r="F156" s="185"/>
      <c r="G156" s="185"/>
      <c r="H156" s="185"/>
      <c r="I156" s="185"/>
      <c r="J156" s="185"/>
      <c r="K156" s="185"/>
      <c r="L156" s="185"/>
      <c r="M156" s="185"/>
      <c r="N156" s="185"/>
      <c r="O156" s="185"/>
      <c r="P156" s="185"/>
      <c r="Q156" s="185"/>
      <c r="R156" s="185"/>
    </row>
    <row r="157" spans="1:18">
      <c r="A157" s="185"/>
      <c r="B157" s="185"/>
      <c r="C157" s="185"/>
      <c r="D157" s="185"/>
      <c r="E157" s="185"/>
      <c r="F157" s="185"/>
      <c r="G157" s="185"/>
      <c r="H157" s="185"/>
      <c r="I157" s="185"/>
      <c r="J157" s="185"/>
      <c r="K157" s="185"/>
      <c r="L157" s="185"/>
      <c r="M157" s="185"/>
      <c r="N157" s="185"/>
      <c r="O157" s="185"/>
      <c r="P157" s="185"/>
      <c r="Q157" s="185"/>
      <c r="R157" s="185"/>
    </row>
    <row r="158" spans="1:18">
      <c r="A158" s="185"/>
      <c r="B158" s="185"/>
      <c r="C158" s="185"/>
      <c r="D158" s="185"/>
      <c r="E158" s="185"/>
      <c r="F158" s="185"/>
      <c r="G158" s="185"/>
      <c r="H158" s="185"/>
      <c r="I158" s="185"/>
      <c r="J158" s="185"/>
      <c r="K158" s="185"/>
      <c r="L158" s="185"/>
      <c r="M158" s="185"/>
      <c r="N158" s="185"/>
      <c r="O158" s="185"/>
      <c r="P158" s="185"/>
      <c r="Q158" s="185"/>
      <c r="R158" s="185"/>
    </row>
    <row r="159" spans="1:18">
      <c r="A159" s="185"/>
      <c r="B159" s="185"/>
      <c r="C159" s="185"/>
      <c r="D159" s="185"/>
      <c r="E159" s="185"/>
      <c r="F159" s="185"/>
      <c r="G159" s="185"/>
      <c r="H159" s="185"/>
      <c r="I159" s="185"/>
      <c r="J159" s="185"/>
      <c r="K159" s="185"/>
      <c r="L159" s="185"/>
      <c r="M159" s="185"/>
      <c r="N159" s="185"/>
      <c r="O159" s="185"/>
      <c r="P159" s="185"/>
      <c r="Q159" s="185"/>
      <c r="R159" s="185"/>
    </row>
    <row r="160" spans="1:18">
      <c r="A160" s="185"/>
      <c r="B160" s="185"/>
      <c r="C160" s="185"/>
      <c r="D160" s="185"/>
      <c r="E160" s="185"/>
      <c r="F160" s="185"/>
      <c r="G160" s="185"/>
      <c r="H160" s="185"/>
      <c r="I160" s="185"/>
      <c r="J160" s="185"/>
      <c r="K160" s="185"/>
      <c r="L160" s="185"/>
      <c r="M160" s="185"/>
      <c r="N160" s="185"/>
      <c r="O160" s="185"/>
      <c r="P160" s="185"/>
      <c r="Q160" s="185"/>
      <c r="R160" s="185"/>
    </row>
    <row r="161" spans="1:18">
      <c r="A161" s="185"/>
      <c r="B161" s="185"/>
      <c r="C161" s="185"/>
      <c r="D161" s="185"/>
      <c r="E161" s="185"/>
      <c r="F161" s="185"/>
      <c r="G161" s="185"/>
      <c r="H161" s="185"/>
      <c r="I161" s="185"/>
      <c r="J161" s="185"/>
      <c r="K161" s="185"/>
      <c r="L161" s="185"/>
      <c r="M161" s="185"/>
      <c r="N161" s="185"/>
      <c r="O161" s="185"/>
      <c r="P161" s="185"/>
      <c r="Q161" s="185"/>
      <c r="R161" s="185"/>
    </row>
    <row r="162" spans="1:18">
      <c r="A162" s="185"/>
      <c r="B162" s="185"/>
      <c r="C162" s="185"/>
      <c r="D162" s="185"/>
      <c r="E162" s="185"/>
      <c r="F162" s="185"/>
      <c r="G162" s="185"/>
      <c r="H162" s="185"/>
      <c r="I162" s="185"/>
      <c r="J162" s="185"/>
      <c r="K162" s="185"/>
      <c r="L162" s="185"/>
      <c r="M162" s="185"/>
      <c r="N162" s="185"/>
      <c r="O162" s="185"/>
      <c r="P162" s="185"/>
      <c r="Q162" s="185"/>
      <c r="R162" s="185"/>
    </row>
    <row r="163" spans="1:18">
      <c r="A163" s="185"/>
      <c r="B163" s="185"/>
      <c r="C163" s="185"/>
      <c r="D163" s="185"/>
      <c r="E163" s="185"/>
      <c r="F163" s="185"/>
      <c r="G163" s="185"/>
      <c r="H163" s="185"/>
      <c r="I163" s="185"/>
      <c r="J163" s="185"/>
      <c r="K163" s="185"/>
      <c r="L163" s="185"/>
      <c r="M163" s="185"/>
      <c r="N163" s="185"/>
      <c r="O163" s="185"/>
      <c r="P163" s="185"/>
      <c r="Q163" s="185"/>
      <c r="R163" s="185"/>
    </row>
    <row r="164" spans="1:18">
      <c r="A164" s="185"/>
      <c r="B164" s="185"/>
      <c r="C164" s="185"/>
      <c r="D164" s="185"/>
      <c r="E164" s="185"/>
      <c r="F164" s="185"/>
      <c r="G164" s="185"/>
      <c r="H164" s="185"/>
      <c r="I164" s="185"/>
      <c r="J164" s="185"/>
      <c r="K164" s="185"/>
      <c r="L164" s="185"/>
      <c r="M164" s="185"/>
      <c r="N164" s="185"/>
      <c r="O164" s="185"/>
      <c r="P164" s="185"/>
      <c r="Q164" s="185"/>
      <c r="R164" s="185"/>
    </row>
    <row r="165" spans="1:18">
      <c r="A165" s="185"/>
      <c r="B165" s="185"/>
      <c r="C165" s="185"/>
      <c r="D165" s="185"/>
      <c r="E165" s="185"/>
      <c r="F165" s="185"/>
      <c r="G165" s="185"/>
      <c r="H165" s="185"/>
      <c r="I165" s="185"/>
      <c r="J165" s="185"/>
      <c r="K165" s="185"/>
      <c r="L165" s="185"/>
      <c r="M165" s="185"/>
      <c r="N165" s="185"/>
      <c r="O165" s="185"/>
      <c r="P165" s="185"/>
      <c r="Q165" s="185"/>
      <c r="R165" s="185"/>
    </row>
    <row r="166" spans="1:18">
      <c r="A166" s="185"/>
      <c r="B166" s="185"/>
      <c r="C166" s="185"/>
      <c r="D166" s="185"/>
      <c r="E166" s="185"/>
      <c r="F166" s="185"/>
      <c r="G166" s="185"/>
      <c r="H166" s="185"/>
      <c r="I166" s="185"/>
      <c r="J166" s="185"/>
      <c r="K166" s="185"/>
      <c r="L166" s="185"/>
      <c r="M166" s="185"/>
      <c r="N166" s="185"/>
      <c r="O166" s="185"/>
      <c r="P166" s="185"/>
      <c r="Q166" s="185"/>
      <c r="R166" s="185"/>
    </row>
    <row r="167" spans="1:18">
      <c r="A167" s="185"/>
      <c r="B167" s="185"/>
      <c r="C167" s="185"/>
      <c r="D167" s="185"/>
      <c r="E167" s="185"/>
      <c r="F167" s="185"/>
      <c r="G167" s="185"/>
      <c r="H167" s="185"/>
      <c r="I167" s="185"/>
      <c r="J167" s="185"/>
      <c r="K167" s="185"/>
      <c r="L167" s="185"/>
      <c r="M167" s="185"/>
      <c r="N167" s="185"/>
      <c r="O167" s="185"/>
      <c r="P167" s="185"/>
      <c r="Q167" s="185"/>
      <c r="R167" s="185"/>
    </row>
    <row r="168" spans="1:18">
      <c r="A168" s="185"/>
      <c r="B168" s="185"/>
      <c r="C168" s="185"/>
      <c r="D168" s="185"/>
      <c r="E168" s="185"/>
      <c r="F168" s="185"/>
      <c r="G168" s="185"/>
      <c r="H168" s="185"/>
      <c r="I168" s="185"/>
      <c r="J168" s="185"/>
      <c r="K168" s="185"/>
      <c r="L168" s="185"/>
      <c r="M168" s="185"/>
      <c r="N168" s="185"/>
      <c r="O168" s="185"/>
      <c r="P168" s="185"/>
      <c r="Q168" s="185"/>
      <c r="R168" s="185"/>
    </row>
    <row r="169" spans="1:18">
      <c r="A169" s="185"/>
      <c r="B169" s="185"/>
      <c r="C169" s="185"/>
      <c r="D169" s="185"/>
      <c r="E169" s="185"/>
      <c r="F169" s="185"/>
      <c r="G169" s="185"/>
      <c r="H169" s="185"/>
      <c r="I169" s="185"/>
      <c r="J169" s="185"/>
      <c r="K169" s="185"/>
      <c r="L169" s="185"/>
      <c r="M169" s="185"/>
      <c r="N169" s="185"/>
      <c r="O169" s="185"/>
      <c r="P169" s="185"/>
      <c r="Q169" s="185"/>
      <c r="R169" s="185"/>
    </row>
    <row r="170" spans="1:18">
      <c r="A170" s="185"/>
      <c r="B170" s="185"/>
      <c r="C170" s="185"/>
      <c r="D170" s="185"/>
      <c r="E170" s="185"/>
      <c r="F170" s="185"/>
      <c r="G170" s="185"/>
      <c r="H170" s="185"/>
      <c r="I170" s="185"/>
      <c r="J170" s="185"/>
      <c r="K170" s="185"/>
      <c r="L170" s="185"/>
      <c r="M170" s="185"/>
      <c r="N170" s="185"/>
      <c r="O170" s="185"/>
      <c r="P170" s="185"/>
      <c r="Q170" s="185"/>
      <c r="R170" s="185"/>
    </row>
    <row r="171" spans="1:18">
      <c r="A171" s="185"/>
      <c r="B171" s="185"/>
      <c r="C171" s="185"/>
      <c r="D171" s="185"/>
      <c r="E171" s="185"/>
      <c r="F171" s="185"/>
      <c r="G171" s="185"/>
      <c r="H171" s="185"/>
      <c r="I171" s="185"/>
      <c r="J171" s="185"/>
      <c r="K171" s="185"/>
      <c r="L171" s="185"/>
      <c r="M171" s="185"/>
      <c r="N171" s="185"/>
      <c r="O171" s="185"/>
      <c r="P171" s="185"/>
      <c r="Q171" s="185"/>
      <c r="R171" s="185"/>
    </row>
    <row r="172" spans="1:18">
      <c r="A172" s="185"/>
      <c r="B172" s="185"/>
      <c r="C172" s="185"/>
      <c r="D172" s="185"/>
      <c r="E172" s="185"/>
      <c r="F172" s="185"/>
      <c r="G172" s="185"/>
      <c r="H172" s="185"/>
      <c r="I172" s="185"/>
      <c r="J172" s="185"/>
      <c r="K172" s="185"/>
      <c r="L172" s="185"/>
      <c r="M172" s="185"/>
      <c r="N172" s="185"/>
      <c r="O172" s="185"/>
      <c r="P172" s="185"/>
      <c r="Q172" s="185"/>
      <c r="R172" s="185"/>
    </row>
    <row r="173" spans="1:18">
      <c r="A173" s="185"/>
      <c r="B173" s="185"/>
      <c r="C173" s="185"/>
      <c r="D173" s="185"/>
      <c r="E173" s="185"/>
      <c r="F173" s="185"/>
      <c r="G173" s="185"/>
      <c r="H173" s="185"/>
      <c r="I173" s="185"/>
      <c r="J173" s="185"/>
      <c r="K173" s="185"/>
      <c r="L173" s="185"/>
      <c r="M173" s="185"/>
      <c r="N173" s="185"/>
      <c r="O173" s="185"/>
      <c r="P173" s="185"/>
      <c r="Q173" s="185"/>
      <c r="R173" s="185"/>
    </row>
    <row r="174" spans="1:18">
      <c r="A174" s="185"/>
      <c r="B174" s="185"/>
      <c r="C174" s="185"/>
      <c r="D174" s="185"/>
      <c r="E174" s="185"/>
      <c r="F174" s="185"/>
      <c r="G174" s="185"/>
      <c r="H174" s="185"/>
      <c r="I174" s="185"/>
      <c r="J174" s="185"/>
      <c r="K174" s="185"/>
      <c r="L174" s="185"/>
      <c r="M174" s="185"/>
      <c r="N174" s="185"/>
      <c r="O174" s="185"/>
      <c r="P174" s="185"/>
      <c r="Q174" s="185"/>
      <c r="R174" s="185"/>
    </row>
    <row r="175" spans="1:18">
      <c r="A175" s="185"/>
      <c r="B175" s="185"/>
      <c r="C175" s="185"/>
      <c r="D175" s="185"/>
      <c r="E175" s="185"/>
      <c r="F175" s="185"/>
      <c r="G175" s="185"/>
      <c r="H175" s="185"/>
      <c r="I175" s="185"/>
      <c r="J175" s="185"/>
      <c r="K175" s="185"/>
      <c r="L175" s="185"/>
      <c r="M175" s="185"/>
      <c r="N175" s="185"/>
      <c r="O175" s="185"/>
      <c r="P175" s="185"/>
      <c r="Q175" s="185"/>
      <c r="R175" s="185"/>
    </row>
    <row r="176" spans="1:18">
      <c r="A176" s="185"/>
      <c r="B176" s="185"/>
      <c r="C176" s="185"/>
      <c r="D176" s="185"/>
      <c r="E176" s="185"/>
      <c r="F176" s="185"/>
      <c r="G176" s="185"/>
      <c r="H176" s="185"/>
      <c r="I176" s="185"/>
      <c r="J176" s="185"/>
      <c r="K176" s="185"/>
      <c r="L176" s="185"/>
      <c r="M176" s="185"/>
      <c r="N176" s="185"/>
      <c r="O176" s="185"/>
      <c r="P176" s="185"/>
      <c r="Q176" s="185"/>
      <c r="R176" s="185"/>
    </row>
    <row r="177" spans="1:18">
      <c r="A177" s="185"/>
      <c r="B177" s="185"/>
      <c r="C177" s="185"/>
      <c r="D177" s="185"/>
      <c r="E177" s="185"/>
      <c r="F177" s="185"/>
      <c r="G177" s="185"/>
      <c r="H177" s="185"/>
      <c r="I177" s="185"/>
      <c r="J177" s="185"/>
      <c r="K177" s="185"/>
      <c r="L177" s="185"/>
      <c r="M177" s="185"/>
      <c r="N177" s="185"/>
      <c r="O177" s="185"/>
      <c r="P177" s="185"/>
      <c r="Q177" s="185"/>
      <c r="R177" s="185"/>
    </row>
    <row r="178" spans="1:18">
      <c r="A178" s="185"/>
      <c r="B178" s="185"/>
      <c r="C178" s="185"/>
      <c r="D178" s="185"/>
      <c r="E178" s="185"/>
      <c r="F178" s="185"/>
      <c r="G178" s="185"/>
      <c r="H178" s="185"/>
      <c r="I178" s="185"/>
      <c r="J178" s="185"/>
      <c r="K178" s="185"/>
      <c r="L178" s="185"/>
      <c r="M178" s="185"/>
      <c r="N178" s="185"/>
      <c r="O178" s="185"/>
      <c r="P178" s="185"/>
      <c r="Q178" s="185"/>
      <c r="R178" s="185"/>
    </row>
    <row r="179" spans="1:18">
      <c r="A179" s="185"/>
      <c r="B179" s="185"/>
      <c r="C179" s="185"/>
      <c r="D179" s="185"/>
      <c r="E179" s="185"/>
      <c r="F179" s="185"/>
      <c r="G179" s="185"/>
      <c r="H179" s="185"/>
      <c r="I179" s="185"/>
      <c r="J179" s="185"/>
      <c r="K179" s="185"/>
      <c r="L179" s="185"/>
      <c r="M179" s="185"/>
      <c r="N179" s="185"/>
      <c r="O179" s="185"/>
      <c r="P179" s="185"/>
      <c r="Q179" s="185"/>
      <c r="R179" s="185"/>
    </row>
    <row r="180" spans="1:18">
      <c r="A180" s="185"/>
      <c r="B180" s="185"/>
      <c r="C180" s="185"/>
      <c r="D180" s="185"/>
      <c r="E180" s="185"/>
      <c r="F180" s="185"/>
      <c r="G180" s="185"/>
      <c r="H180" s="185"/>
      <c r="I180" s="185"/>
      <c r="J180" s="185"/>
      <c r="K180" s="185"/>
      <c r="L180" s="185"/>
      <c r="M180" s="185"/>
      <c r="N180" s="185"/>
      <c r="O180" s="185"/>
      <c r="P180" s="185"/>
      <c r="Q180" s="185"/>
      <c r="R180" s="185"/>
    </row>
    <row r="181" spans="1:18">
      <c r="A181" s="185"/>
      <c r="B181" s="185"/>
      <c r="C181" s="185"/>
      <c r="D181" s="185"/>
      <c r="E181" s="185"/>
      <c r="F181" s="185"/>
      <c r="G181" s="185"/>
      <c r="H181" s="185"/>
      <c r="I181" s="185"/>
      <c r="J181" s="185"/>
      <c r="K181" s="185"/>
      <c r="L181" s="185"/>
      <c r="M181" s="185"/>
      <c r="N181" s="185"/>
      <c r="O181" s="185"/>
      <c r="P181" s="185"/>
      <c r="Q181" s="185"/>
      <c r="R181" s="185"/>
    </row>
    <row r="182" spans="1:18">
      <c r="A182" s="185"/>
      <c r="B182" s="185"/>
      <c r="C182" s="185"/>
      <c r="D182" s="185"/>
      <c r="E182" s="185"/>
      <c r="F182" s="185"/>
      <c r="G182" s="185"/>
      <c r="H182" s="185"/>
      <c r="I182" s="185"/>
      <c r="J182" s="185"/>
      <c r="K182" s="185"/>
      <c r="L182" s="185"/>
      <c r="M182" s="185"/>
      <c r="N182" s="185"/>
      <c r="O182" s="185"/>
      <c r="P182" s="185"/>
      <c r="Q182" s="185"/>
      <c r="R182" s="185"/>
    </row>
    <row r="183" spans="1:18">
      <c r="A183" s="185"/>
      <c r="B183" s="185"/>
      <c r="C183" s="185"/>
      <c r="D183" s="185"/>
      <c r="E183" s="185"/>
      <c r="F183" s="185"/>
      <c r="G183" s="185"/>
      <c r="H183" s="185"/>
      <c r="I183" s="185"/>
      <c r="J183" s="185"/>
      <c r="K183" s="185"/>
      <c r="L183" s="185"/>
      <c r="M183" s="185"/>
      <c r="N183" s="185"/>
      <c r="O183" s="185"/>
      <c r="P183" s="185"/>
      <c r="Q183" s="185"/>
      <c r="R183" s="185"/>
    </row>
    <row r="184" spans="1:18">
      <c r="A184" s="185"/>
      <c r="B184" s="185"/>
      <c r="C184" s="185"/>
      <c r="D184" s="185"/>
      <c r="E184" s="185"/>
      <c r="F184" s="185"/>
      <c r="G184" s="185"/>
      <c r="H184" s="185"/>
      <c r="I184" s="185"/>
      <c r="J184" s="185"/>
      <c r="K184" s="185"/>
      <c r="L184" s="185"/>
      <c r="M184" s="185"/>
      <c r="N184" s="185"/>
      <c r="O184" s="185"/>
      <c r="P184" s="185"/>
      <c r="Q184" s="185"/>
      <c r="R184" s="185"/>
    </row>
    <row r="185" spans="1:18">
      <c r="A185" s="185"/>
      <c r="B185" s="185"/>
      <c r="C185" s="185"/>
      <c r="D185" s="185"/>
      <c r="E185" s="185"/>
      <c r="F185" s="185"/>
      <c r="G185" s="185"/>
      <c r="H185" s="185"/>
      <c r="I185" s="185"/>
      <c r="J185" s="185"/>
      <c r="K185" s="185"/>
      <c r="L185" s="185"/>
      <c r="M185" s="185"/>
      <c r="N185" s="185"/>
      <c r="O185" s="185"/>
      <c r="P185" s="185"/>
      <c r="Q185" s="185"/>
      <c r="R185" s="185"/>
    </row>
    <row r="186" spans="1:18">
      <c r="A186" s="185"/>
      <c r="B186" s="185"/>
      <c r="C186" s="185"/>
      <c r="D186" s="185"/>
      <c r="E186" s="185"/>
      <c r="F186" s="185"/>
      <c r="G186" s="185"/>
      <c r="H186" s="185"/>
      <c r="I186" s="185"/>
      <c r="J186" s="185"/>
      <c r="K186" s="185"/>
      <c r="L186" s="185"/>
      <c r="M186" s="185"/>
      <c r="N186" s="185"/>
      <c r="O186" s="185"/>
      <c r="P186" s="185"/>
      <c r="Q186" s="185"/>
      <c r="R186" s="185"/>
    </row>
    <row r="187" spans="1:18">
      <c r="A187" s="185"/>
      <c r="B187" s="185"/>
      <c r="C187" s="185"/>
      <c r="D187" s="185"/>
      <c r="E187" s="185"/>
      <c r="F187" s="185"/>
      <c r="G187" s="185"/>
      <c r="H187" s="185"/>
      <c r="I187" s="185"/>
      <c r="J187" s="185"/>
      <c r="K187" s="185"/>
      <c r="L187" s="185"/>
      <c r="M187" s="185"/>
      <c r="N187" s="185"/>
      <c r="O187" s="185"/>
      <c r="P187" s="185"/>
      <c r="Q187" s="185"/>
      <c r="R187" s="185"/>
    </row>
    <row r="188" spans="1:18">
      <c r="A188" s="185"/>
      <c r="B188" s="185"/>
      <c r="C188" s="185"/>
      <c r="D188" s="185"/>
      <c r="E188" s="185"/>
      <c r="F188" s="185"/>
      <c r="G188" s="185"/>
      <c r="H188" s="185"/>
      <c r="I188" s="185"/>
      <c r="J188" s="185"/>
      <c r="K188" s="185"/>
      <c r="L188" s="185"/>
      <c r="M188" s="185"/>
      <c r="N188" s="185"/>
      <c r="O188" s="185"/>
      <c r="P188" s="185"/>
      <c r="Q188" s="185"/>
      <c r="R188" s="185"/>
    </row>
    <row r="189" spans="1:18">
      <c r="A189" s="185"/>
      <c r="B189" s="185"/>
      <c r="C189" s="185"/>
      <c r="D189" s="185"/>
      <c r="E189" s="185"/>
      <c r="F189" s="185"/>
      <c r="G189" s="185"/>
      <c r="H189" s="185"/>
      <c r="I189" s="185"/>
      <c r="J189" s="185"/>
      <c r="K189" s="185"/>
      <c r="L189" s="185"/>
      <c r="M189" s="185"/>
      <c r="N189" s="185"/>
      <c r="O189" s="185"/>
      <c r="P189" s="185"/>
      <c r="Q189" s="185"/>
      <c r="R189" s="185"/>
    </row>
    <row r="190" spans="1:18">
      <c r="A190" s="185"/>
      <c r="B190" s="185"/>
      <c r="C190" s="185"/>
      <c r="D190" s="185"/>
      <c r="E190" s="185"/>
      <c r="F190" s="185"/>
      <c r="G190" s="185"/>
      <c r="H190" s="185"/>
      <c r="I190" s="185"/>
      <c r="J190" s="185"/>
      <c r="K190" s="185"/>
      <c r="L190" s="185"/>
      <c r="M190" s="185"/>
      <c r="N190" s="185"/>
      <c r="O190" s="185"/>
      <c r="P190" s="185"/>
      <c r="Q190" s="185"/>
      <c r="R190" s="185"/>
    </row>
    <row r="191" spans="1:18">
      <c r="A191" s="185"/>
      <c r="B191" s="185"/>
      <c r="C191" s="185"/>
      <c r="D191" s="185"/>
      <c r="E191" s="185"/>
      <c r="F191" s="185"/>
      <c r="G191" s="185"/>
      <c r="H191" s="185"/>
      <c r="I191" s="185"/>
      <c r="J191" s="185"/>
      <c r="K191" s="185"/>
      <c r="L191" s="185"/>
      <c r="M191" s="185"/>
      <c r="N191" s="185"/>
      <c r="O191" s="185"/>
      <c r="P191" s="185"/>
      <c r="Q191" s="185"/>
      <c r="R191" s="185"/>
    </row>
    <row r="192" spans="1:18">
      <c r="A192" s="185"/>
      <c r="B192" s="185"/>
      <c r="C192" s="185"/>
      <c r="D192" s="185"/>
      <c r="E192" s="185"/>
      <c r="F192" s="185"/>
      <c r="G192" s="185"/>
      <c r="H192" s="185"/>
      <c r="I192" s="185"/>
      <c r="J192" s="185"/>
      <c r="K192" s="185"/>
      <c r="L192" s="185"/>
      <c r="M192" s="185"/>
      <c r="N192" s="185"/>
      <c r="O192" s="185"/>
      <c r="P192" s="185"/>
      <c r="Q192" s="185"/>
      <c r="R192" s="185"/>
    </row>
    <row r="193" spans="1:18">
      <c r="A193" s="185"/>
      <c r="B193" s="185"/>
      <c r="C193" s="185"/>
      <c r="D193" s="185"/>
      <c r="E193" s="185"/>
      <c r="F193" s="185"/>
      <c r="G193" s="185"/>
      <c r="H193" s="185"/>
      <c r="I193" s="185"/>
      <c r="J193" s="185"/>
      <c r="K193" s="185"/>
      <c r="L193" s="185"/>
      <c r="M193" s="185"/>
      <c r="N193" s="185"/>
      <c r="O193" s="185"/>
      <c r="P193" s="185"/>
      <c r="Q193" s="185"/>
      <c r="R193" s="185"/>
    </row>
    <row r="194" spans="1:18">
      <c r="A194" s="185"/>
      <c r="B194" s="185"/>
      <c r="C194" s="185"/>
      <c r="D194" s="185"/>
      <c r="E194" s="185"/>
      <c r="F194" s="185"/>
      <c r="G194" s="185"/>
      <c r="H194" s="185"/>
      <c r="I194" s="185"/>
      <c r="J194" s="185"/>
      <c r="K194" s="185"/>
      <c r="L194" s="185"/>
      <c r="M194" s="185"/>
      <c r="N194" s="185"/>
      <c r="O194" s="185"/>
      <c r="P194" s="185"/>
      <c r="Q194" s="185"/>
      <c r="R194" s="185"/>
    </row>
    <row r="195" spans="1:18">
      <c r="A195" s="185"/>
      <c r="B195" s="185"/>
      <c r="C195" s="185"/>
      <c r="D195" s="185"/>
      <c r="E195" s="185"/>
      <c r="F195" s="185"/>
      <c r="G195" s="185"/>
      <c r="H195" s="185"/>
      <c r="I195" s="185"/>
      <c r="J195" s="185"/>
      <c r="K195" s="185"/>
      <c r="L195" s="185"/>
      <c r="M195" s="185"/>
      <c r="N195" s="185"/>
      <c r="O195" s="185"/>
      <c r="P195" s="185"/>
      <c r="Q195" s="185"/>
      <c r="R195" s="185"/>
    </row>
    <row r="196" spans="1:18">
      <c r="A196" s="185"/>
      <c r="B196" s="185"/>
      <c r="C196" s="185"/>
      <c r="D196" s="185"/>
      <c r="E196" s="185"/>
      <c r="F196" s="185"/>
      <c r="G196" s="185"/>
      <c r="H196" s="185"/>
      <c r="I196" s="185"/>
      <c r="J196" s="185"/>
      <c r="K196" s="185"/>
      <c r="L196" s="185"/>
      <c r="M196" s="185"/>
      <c r="N196" s="185"/>
      <c r="O196" s="185"/>
      <c r="P196" s="185"/>
      <c r="Q196" s="185"/>
      <c r="R196" s="185"/>
    </row>
    <row r="197" spans="1:18">
      <c r="A197" s="185"/>
      <c r="B197" s="185"/>
      <c r="C197" s="185"/>
      <c r="D197" s="185"/>
      <c r="E197" s="185"/>
      <c r="F197" s="185"/>
      <c r="G197" s="185"/>
      <c r="H197" s="185"/>
      <c r="I197" s="185"/>
      <c r="J197" s="185"/>
      <c r="K197" s="185"/>
      <c r="L197" s="185"/>
      <c r="M197" s="185"/>
      <c r="N197" s="185"/>
      <c r="O197" s="185"/>
      <c r="P197" s="185"/>
      <c r="Q197" s="185"/>
      <c r="R197" s="185"/>
    </row>
    <row r="198" spans="1:18">
      <c r="A198" s="185"/>
      <c r="B198" s="185"/>
      <c r="C198" s="185"/>
      <c r="D198" s="185"/>
      <c r="E198" s="185"/>
      <c r="F198" s="185"/>
      <c r="G198" s="185"/>
      <c r="H198" s="185"/>
      <c r="I198" s="185"/>
      <c r="J198" s="185"/>
      <c r="K198" s="185"/>
      <c r="L198" s="185"/>
      <c r="M198" s="185"/>
      <c r="N198" s="185"/>
      <c r="O198" s="185"/>
      <c r="P198" s="185"/>
      <c r="Q198" s="185"/>
      <c r="R198" s="185"/>
    </row>
    <row r="199" spans="1:18">
      <c r="A199" s="185"/>
      <c r="B199" s="185"/>
      <c r="C199" s="185"/>
      <c r="D199" s="185"/>
      <c r="E199" s="185"/>
      <c r="F199" s="185"/>
      <c r="G199" s="185"/>
      <c r="H199" s="185"/>
      <c r="I199" s="185"/>
      <c r="J199" s="185"/>
      <c r="K199" s="185"/>
      <c r="L199" s="185"/>
      <c r="M199" s="185"/>
      <c r="N199" s="185"/>
      <c r="O199" s="185"/>
      <c r="P199" s="185"/>
      <c r="Q199" s="185"/>
      <c r="R199" s="185"/>
    </row>
    <row r="200" spans="1:18">
      <c r="A200" s="185"/>
      <c r="B200" s="185"/>
      <c r="C200" s="185"/>
      <c r="D200" s="185"/>
      <c r="E200" s="185"/>
      <c r="F200" s="185"/>
      <c r="G200" s="185"/>
      <c r="H200" s="185"/>
      <c r="I200" s="185"/>
      <c r="J200" s="185"/>
      <c r="K200" s="185"/>
      <c r="L200" s="185"/>
      <c r="M200" s="185"/>
      <c r="N200" s="185"/>
      <c r="O200" s="185"/>
      <c r="P200" s="185"/>
      <c r="Q200" s="185"/>
      <c r="R200" s="185"/>
    </row>
    <row r="201" spans="1:18">
      <c r="A201" s="185"/>
      <c r="B201" s="185"/>
      <c r="C201" s="185"/>
      <c r="D201" s="185"/>
      <c r="E201" s="185"/>
      <c r="F201" s="185"/>
      <c r="G201" s="185"/>
      <c r="H201" s="185"/>
      <c r="I201" s="185"/>
      <c r="J201" s="185"/>
      <c r="K201" s="185"/>
      <c r="L201" s="185"/>
      <c r="M201" s="185"/>
      <c r="N201" s="185"/>
      <c r="O201" s="185"/>
      <c r="P201" s="185"/>
      <c r="Q201" s="185"/>
      <c r="R201" s="185"/>
    </row>
    <row r="202" spans="1:18">
      <c r="A202" s="185"/>
      <c r="B202" s="185"/>
      <c r="C202" s="185"/>
      <c r="D202" s="185"/>
      <c r="E202" s="185"/>
      <c r="F202" s="185"/>
      <c r="G202" s="185"/>
      <c r="H202" s="185"/>
      <c r="I202" s="185"/>
      <c r="J202" s="185"/>
      <c r="K202" s="185"/>
      <c r="L202" s="185"/>
      <c r="M202" s="185"/>
      <c r="N202" s="185"/>
      <c r="O202" s="185"/>
      <c r="P202" s="185"/>
      <c r="Q202" s="185"/>
      <c r="R202" s="185"/>
    </row>
    <row r="203" spans="1:18">
      <c r="A203" s="185"/>
      <c r="B203" s="185"/>
      <c r="C203" s="185"/>
      <c r="D203" s="185"/>
      <c r="E203" s="185"/>
      <c r="F203" s="185"/>
      <c r="G203" s="185"/>
      <c r="H203" s="185"/>
      <c r="I203" s="185"/>
      <c r="J203" s="185"/>
      <c r="K203" s="185"/>
      <c r="L203" s="185"/>
      <c r="M203" s="185"/>
      <c r="N203" s="185"/>
      <c r="O203" s="185"/>
      <c r="P203" s="185"/>
      <c r="Q203" s="185"/>
      <c r="R203" s="185"/>
    </row>
    <row r="204" spans="1:18">
      <c r="A204" s="185"/>
      <c r="B204" s="185"/>
      <c r="C204" s="185"/>
      <c r="D204" s="185"/>
      <c r="E204" s="185"/>
      <c r="F204" s="185"/>
      <c r="G204" s="185"/>
      <c r="H204" s="185"/>
      <c r="I204" s="185"/>
      <c r="J204" s="185"/>
      <c r="K204" s="185"/>
      <c r="L204" s="185"/>
      <c r="M204" s="185"/>
      <c r="N204" s="185"/>
      <c r="O204" s="185"/>
      <c r="P204" s="185"/>
      <c r="Q204" s="185"/>
      <c r="R204" s="185"/>
    </row>
    <row r="205" spans="1:18">
      <c r="A205" s="185"/>
      <c r="B205" s="185"/>
      <c r="C205" s="185"/>
      <c r="D205" s="185"/>
      <c r="E205" s="185"/>
      <c r="F205" s="185"/>
      <c r="G205" s="185"/>
      <c r="H205" s="185"/>
      <c r="I205" s="185"/>
      <c r="J205" s="185"/>
      <c r="K205" s="185"/>
      <c r="L205" s="185"/>
      <c r="M205" s="185"/>
      <c r="N205" s="185"/>
      <c r="O205" s="185"/>
      <c r="P205" s="185"/>
      <c r="Q205" s="185"/>
      <c r="R205" s="185"/>
    </row>
    <row r="206" spans="1:18">
      <c r="A206" s="185"/>
      <c r="B206" s="185"/>
      <c r="C206" s="185"/>
      <c r="D206" s="185"/>
      <c r="E206" s="185"/>
      <c r="F206" s="185"/>
      <c r="G206" s="185"/>
      <c r="H206" s="185"/>
      <c r="I206" s="185"/>
      <c r="J206" s="185"/>
      <c r="K206" s="185"/>
      <c r="L206" s="185"/>
      <c r="M206" s="185"/>
      <c r="N206" s="185"/>
      <c r="O206" s="185"/>
      <c r="P206" s="185"/>
      <c r="Q206" s="185"/>
      <c r="R206" s="185"/>
    </row>
    <row r="207" spans="1:18">
      <c r="A207" s="185"/>
      <c r="B207" s="185"/>
      <c r="C207" s="185"/>
      <c r="D207" s="185"/>
      <c r="E207" s="185"/>
      <c r="F207" s="185"/>
      <c r="G207" s="185"/>
      <c r="H207" s="185"/>
      <c r="I207" s="185"/>
      <c r="J207" s="185"/>
      <c r="K207" s="185"/>
      <c r="L207" s="185"/>
      <c r="M207" s="185"/>
      <c r="N207" s="185"/>
      <c r="O207" s="185"/>
      <c r="P207" s="185"/>
      <c r="Q207" s="185"/>
      <c r="R207" s="185"/>
    </row>
    <row r="208" spans="1:18">
      <c r="A208" s="185"/>
      <c r="B208" s="185"/>
      <c r="C208" s="185"/>
      <c r="D208" s="185"/>
      <c r="E208" s="185"/>
      <c r="F208" s="185"/>
      <c r="G208" s="185"/>
      <c r="H208" s="185"/>
      <c r="I208" s="185"/>
      <c r="J208" s="185"/>
      <c r="K208" s="185"/>
      <c r="L208" s="185"/>
      <c r="M208" s="185"/>
      <c r="N208" s="185"/>
      <c r="O208" s="185"/>
      <c r="P208" s="185"/>
      <c r="Q208" s="185"/>
      <c r="R208" s="185"/>
    </row>
    <row r="209" spans="1:18">
      <c r="A209" s="185"/>
      <c r="B209" s="185"/>
      <c r="C209" s="185"/>
      <c r="D209" s="185"/>
      <c r="E209" s="185"/>
      <c r="F209" s="185"/>
      <c r="G209" s="185"/>
      <c r="H209" s="185"/>
      <c r="I209" s="185"/>
      <c r="J209" s="185"/>
      <c r="K209" s="185"/>
      <c r="L209" s="185"/>
      <c r="M209" s="185"/>
      <c r="N209" s="185"/>
      <c r="O209" s="185"/>
      <c r="P209" s="185"/>
      <c r="Q209" s="185"/>
      <c r="R209" s="185"/>
    </row>
    <row r="210" spans="1:18">
      <c r="A210" s="185"/>
      <c r="B210" s="185"/>
      <c r="C210" s="185"/>
      <c r="D210" s="185"/>
      <c r="E210" s="185"/>
      <c r="F210" s="185"/>
      <c r="G210" s="185"/>
      <c r="H210" s="185"/>
      <c r="I210" s="185"/>
      <c r="J210" s="185"/>
      <c r="K210" s="185"/>
      <c r="L210" s="185"/>
      <c r="M210" s="185"/>
      <c r="N210" s="185"/>
      <c r="O210" s="185"/>
      <c r="P210" s="185"/>
      <c r="Q210" s="185"/>
      <c r="R210" s="185"/>
    </row>
    <row r="211" spans="1:18">
      <c r="A211" s="185"/>
      <c r="B211" s="185"/>
      <c r="C211" s="185"/>
      <c r="D211" s="185"/>
      <c r="E211" s="185"/>
      <c r="F211" s="185"/>
      <c r="G211" s="185"/>
      <c r="H211" s="185"/>
      <c r="I211" s="185"/>
      <c r="J211" s="185"/>
      <c r="K211" s="185"/>
      <c r="L211" s="185"/>
      <c r="M211" s="185"/>
      <c r="N211" s="185"/>
      <c r="O211" s="185"/>
      <c r="P211" s="185"/>
      <c r="Q211" s="185"/>
      <c r="R211" s="185"/>
    </row>
    <row r="212" spans="1:18">
      <c r="A212" s="185"/>
      <c r="B212" s="185"/>
      <c r="C212" s="185"/>
      <c r="D212" s="185"/>
      <c r="E212" s="185"/>
      <c r="F212" s="185"/>
      <c r="G212" s="185"/>
      <c r="H212" s="185"/>
      <c r="I212" s="185"/>
      <c r="J212" s="185"/>
      <c r="K212" s="185"/>
      <c r="L212" s="185"/>
      <c r="M212" s="185"/>
      <c r="N212" s="185"/>
      <c r="O212" s="185"/>
      <c r="P212" s="185"/>
      <c r="Q212" s="185"/>
      <c r="R212" s="185"/>
    </row>
    <row r="213" spans="1:18">
      <c r="A213" s="185"/>
      <c r="B213" s="185"/>
      <c r="C213" s="185"/>
      <c r="D213" s="185"/>
      <c r="E213" s="185"/>
      <c r="F213" s="185"/>
      <c r="G213" s="185"/>
      <c r="H213" s="185"/>
      <c r="I213" s="185"/>
      <c r="J213" s="185"/>
      <c r="K213" s="185"/>
      <c r="L213" s="185"/>
      <c r="M213" s="185"/>
      <c r="N213" s="185"/>
      <c r="O213" s="185"/>
      <c r="P213" s="185"/>
      <c r="Q213" s="185"/>
      <c r="R213" s="185"/>
    </row>
    <row r="214" spans="1:18">
      <c r="A214" s="185"/>
      <c r="B214" s="185"/>
      <c r="C214" s="185"/>
      <c r="D214" s="185"/>
      <c r="E214" s="185"/>
      <c r="F214" s="185"/>
      <c r="G214" s="185"/>
      <c r="H214" s="185"/>
      <c r="I214" s="185"/>
      <c r="J214" s="185"/>
      <c r="K214" s="185"/>
      <c r="L214" s="185"/>
      <c r="M214" s="185"/>
      <c r="N214" s="185"/>
      <c r="O214" s="185"/>
      <c r="P214" s="185"/>
      <c r="Q214" s="185"/>
      <c r="R214" s="185"/>
    </row>
    <row r="215" spans="1:18">
      <c r="A215" s="185"/>
      <c r="B215" s="185"/>
      <c r="C215" s="185"/>
      <c r="D215" s="185"/>
      <c r="E215" s="185"/>
      <c r="F215" s="185"/>
      <c r="G215" s="185"/>
      <c r="H215" s="185"/>
      <c r="I215" s="185"/>
      <c r="J215" s="185"/>
      <c r="K215" s="185"/>
      <c r="L215" s="185"/>
      <c r="M215" s="185"/>
      <c r="N215" s="185"/>
      <c r="O215" s="185"/>
      <c r="P215" s="185"/>
      <c r="Q215" s="185"/>
      <c r="R215" s="185"/>
    </row>
    <row r="216" spans="1:18">
      <c r="A216" s="185"/>
      <c r="B216" s="185"/>
      <c r="C216" s="185"/>
      <c r="D216" s="185"/>
      <c r="E216" s="185"/>
      <c r="F216" s="185"/>
      <c r="G216" s="185"/>
      <c r="H216" s="185"/>
      <c r="I216" s="185"/>
      <c r="J216" s="185"/>
      <c r="K216" s="185"/>
      <c r="L216" s="185"/>
      <c r="M216" s="185"/>
      <c r="N216" s="185"/>
      <c r="O216" s="185"/>
      <c r="P216" s="185"/>
      <c r="Q216" s="185"/>
      <c r="R216" s="185"/>
    </row>
    <row r="217" spans="1:18">
      <c r="A217" s="185"/>
      <c r="B217" s="185"/>
      <c r="C217" s="185"/>
      <c r="D217" s="185"/>
      <c r="E217" s="185"/>
      <c r="F217" s="185"/>
      <c r="G217" s="185"/>
      <c r="H217" s="185"/>
      <c r="I217" s="185"/>
      <c r="J217" s="185"/>
      <c r="K217" s="185"/>
      <c r="L217" s="185"/>
      <c r="M217" s="185"/>
      <c r="N217" s="185"/>
      <c r="O217" s="185"/>
      <c r="P217" s="185"/>
      <c r="Q217" s="185"/>
      <c r="R217" s="185"/>
    </row>
    <row r="218" spans="1:18">
      <c r="A218" s="185"/>
      <c r="B218" s="185"/>
      <c r="C218" s="185"/>
      <c r="D218" s="185"/>
      <c r="E218" s="185"/>
      <c r="F218" s="185"/>
      <c r="G218" s="185"/>
      <c r="H218" s="185"/>
      <c r="I218" s="185"/>
      <c r="J218" s="185"/>
      <c r="K218" s="185"/>
      <c r="L218" s="185"/>
      <c r="M218" s="185"/>
      <c r="N218" s="185"/>
      <c r="O218" s="185"/>
      <c r="P218" s="185"/>
      <c r="Q218" s="185"/>
      <c r="R218" s="185"/>
    </row>
    <row r="219" spans="1:18">
      <c r="A219" s="185"/>
      <c r="B219" s="185"/>
      <c r="C219" s="185"/>
      <c r="D219" s="185"/>
      <c r="E219" s="185"/>
      <c r="F219" s="185"/>
      <c r="G219" s="185"/>
      <c r="H219" s="185"/>
      <c r="I219" s="185"/>
      <c r="J219" s="185"/>
      <c r="K219" s="185"/>
      <c r="L219" s="185"/>
      <c r="M219" s="185"/>
      <c r="N219" s="185"/>
      <c r="O219" s="185"/>
      <c r="P219" s="185"/>
      <c r="Q219" s="185"/>
      <c r="R219" s="185"/>
    </row>
    <row r="220" spans="1:18">
      <c r="A220" s="185"/>
      <c r="B220" s="185"/>
      <c r="C220" s="185"/>
      <c r="D220" s="185"/>
      <c r="E220" s="185"/>
      <c r="F220" s="185"/>
      <c r="G220" s="185"/>
      <c r="H220" s="185"/>
      <c r="I220" s="185"/>
      <c r="J220" s="185"/>
      <c r="K220" s="185"/>
      <c r="L220" s="185"/>
      <c r="M220" s="185"/>
      <c r="N220" s="185"/>
      <c r="O220" s="185"/>
      <c r="P220" s="185"/>
      <c r="Q220" s="185"/>
      <c r="R220" s="185"/>
    </row>
    <row r="221" spans="1:18">
      <c r="A221" s="185"/>
      <c r="B221" s="185"/>
      <c r="C221" s="185"/>
      <c r="D221" s="185"/>
      <c r="E221" s="185"/>
      <c r="F221" s="185"/>
      <c r="G221" s="185"/>
      <c r="H221" s="185"/>
      <c r="I221" s="185"/>
      <c r="J221" s="185"/>
      <c r="K221" s="185"/>
      <c r="L221" s="185"/>
      <c r="M221" s="185"/>
      <c r="N221" s="185"/>
      <c r="O221" s="185"/>
      <c r="P221" s="185"/>
      <c r="Q221" s="185"/>
      <c r="R221" s="185"/>
    </row>
    <row r="222" spans="1:18">
      <c r="A222" s="185"/>
      <c r="B222" s="185"/>
      <c r="C222" s="185"/>
      <c r="D222" s="185"/>
      <c r="E222" s="185"/>
      <c r="F222" s="185"/>
      <c r="G222" s="185"/>
      <c r="H222" s="185"/>
      <c r="I222" s="185"/>
      <c r="J222" s="185"/>
      <c r="K222" s="185"/>
      <c r="L222" s="185"/>
      <c r="M222" s="185"/>
      <c r="N222" s="185"/>
      <c r="O222" s="185"/>
      <c r="P222" s="185"/>
      <c r="Q222" s="185"/>
      <c r="R222" s="185"/>
    </row>
    <row r="223" spans="1:18">
      <c r="A223" s="185"/>
      <c r="B223" s="185"/>
      <c r="C223" s="185"/>
      <c r="D223" s="185"/>
      <c r="E223" s="185"/>
      <c r="F223" s="185"/>
      <c r="G223" s="185"/>
      <c r="H223" s="185"/>
      <c r="I223" s="185"/>
      <c r="J223" s="185"/>
      <c r="K223" s="185"/>
      <c r="L223" s="185"/>
      <c r="M223" s="185"/>
      <c r="N223" s="185"/>
      <c r="O223" s="185"/>
      <c r="P223" s="185"/>
      <c r="Q223" s="185"/>
      <c r="R223" s="185"/>
    </row>
    <row r="224" spans="1:18">
      <c r="A224" s="185"/>
      <c r="B224" s="185"/>
      <c r="C224" s="185"/>
      <c r="D224" s="185"/>
      <c r="E224" s="185"/>
      <c r="F224" s="185"/>
      <c r="G224" s="185"/>
      <c r="H224" s="185"/>
      <c r="I224" s="185"/>
      <c r="J224" s="185"/>
      <c r="K224" s="185"/>
      <c r="L224" s="185"/>
      <c r="M224" s="185"/>
      <c r="N224" s="185"/>
      <c r="O224" s="185"/>
      <c r="P224" s="185"/>
      <c r="Q224" s="185"/>
      <c r="R224" s="185"/>
    </row>
    <row r="225" spans="1:18">
      <c r="A225" s="185"/>
      <c r="B225" s="185"/>
      <c r="C225" s="185"/>
      <c r="D225" s="185"/>
      <c r="E225" s="185"/>
      <c r="F225" s="185"/>
      <c r="G225" s="185"/>
      <c r="H225" s="185"/>
      <c r="I225" s="185"/>
      <c r="J225" s="185"/>
      <c r="K225" s="185"/>
      <c r="L225" s="185"/>
      <c r="M225" s="185"/>
      <c r="N225" s="185"/>
      <c r="O225" s="185"/>
      <c r="P225" s="185"/>
      <c r="Q225" s="185"/>
      <c r="R225" s="185"/>
    </row>
    <row r="226" spans="1:18">
      <c r="A226" s="185"/>
      <c r="B226" s="185"/>
      <c r="C226" s="185"/>
      <c r="D226" s="185"/>
      <c r="E226" s="185"/>
      <c r="F226" s="185"/>
      <c r="G226" s="185"/>
      <c r="H226" s="185"/>
      <c r="I226" s="185"/>
      <c r="J226" s="185"/>
      <c r="K226" s="185"/>
      <c r="L226" s="185"/>
      <c r="M226" s="185"/>
      <c r="N226" s="185"/>
      <c r="O226" s="185"/>
      <c r="P226" s="185"/>
      <c r="Q226" s="185"/>
      <c r="R226" s="185"/>
    </row>
    <row r="227" spans="1:18">
      <c r="A227" s="185"/>
      <c r="B227" s="185"/>
      <c r="C227" s="185"/>
      <c r="D227" s="185"/>
      <c r="E227" s="185"/>
      <c r="F227" s="185"/>
      <c r="G227" s="185"/>
      <c r="H227" s="185"/>
      <c r="I227" s="185"/>
      <c r="J227" s="185"/>
      <c r="K227" s="185"/>
      <c r="L227" s="185"/>
      <c r="M227" s="185"/>
      <c r="N227" s="185"/>
      <c r="O227" s="185"/>
      <c r="P227" s="185"/>
      <c r="Q227" s="185"/>
      <c r="R227" s="185"/>
    </row>
    <row r="228" spans="1:18">
      <c r="A228" s="185"/>
      <c r="B228" s="185"/>
      <c r="C228" s="185"/>
      <c r="D228" s="185"/>
      <c r="E228" s="185"/>
      <c r="F228" s="185"/>
      <c r="G228" s="185"/>
      <c r="H228" s="185"/>
      <c r="I228" s="185"/>
      <c r="J228" s="185"/>
      <c r="K228" s="185"/>
      <c r="L228" s="185"/>
      <c r="M228" s="185"/>
      <c r="N228" s="185"/>
      <c r="O228" s="185"/>
      <c r="P228" s="185"/>
      <c r="Q228" s="185"/>
      <c r="R228" s="185"/>
    </row>
    <row r="229" spans="1:18">
      <c r="A229" s="185"/>
      <c r="B229" s="185"/>
      <c r="C229" s="185"/>
      <c r="D229" s="185"/>
      <c r="E229" s="185"/>
      <c r="F229" s="185"/>
      <c r="G229" s="185"/>
      <c r="H229" s="185"/>
      <c r="I229" s="185"/>
      <c r="J229" s="185"/>
      <c r="K229" s="185"/>
      <c r="L229" s="185"/>
      <c r="M229" s="185"/>
      <c r="N229" s="185"/>
      <c r="O229" s="185"/>
      <c r="P229" s="185"/>
      <c r="Q229" s="185"/>
      <c r="R229" s="185"/>
    </row>
    <row r="230" spans="1:18">
      <c r="A230" s="185"/>
      <c r="B230" s="185"/>
      <c r="C230" s="185"/>
      <c r="D230" s="185"/>
      <c r="E230" s="185"/>
      <c r="F230" s="185"/>
      <c r="G230" s="185"/>
      <c r="H230" s="185"/>
      <c r="I230" s="185"/>
      <c r="J230" s="185"/>
      <c r="K230" s="185"/>
      <c r="L230" s="185"/>
      <c r="M230" s="185"/>
      <c r="N230" s="185"/>
      <c r="O230" s="185"/>
      <c r="P230" s="185"/>
      <c r="Q230" s="185"/>
      <c r="R230" s="185"/>
    </row>
    <row r="231" spans="1:18">
      <c r="A231" s="185"/>
      <c r="B231" s="185"/>
      <c r="C231" s="185"/>
      <c r="D231" s="185"/>
      <c r="E231" s="185"/>
      <c r="F231" s="185"/>
      <c r="G231" s="185"/>
      <c r="H231" s="185"/>
      <c r="I231" s="185"/>
      <c r="J231" s="185"/>
      <c r="K231" s="185"/>
      <c r="L231" s="185"/>
      <c r="M231" s="185"/>
      <c r="N231" s="185"/>
      <c r="O231" s="185"/>
      <c r="P231" s="185"/>
      <c r="Q231" s="185"/>
      <c r="R231" s="185"/>
    </row>
    <row r="232" spans="1:18">
      <c r="A232" s="185"/>
      <c r="B232" s="185"/>
      <c r="C232" s="185"/>
      <c r="D232" s="185"/>
      <c r="E232" s="185"/>
      <c r="F232" s="185"/>
      <c r="G232" s="185"/>
      <c r="H232" s="185"/>
      <c r="I232" s="185"/>
      <c r="J232" s="185"/>
      <c r="K232" s="185"/>
      <c r="L232" s="185"/>
      <c r="M232" s="185"/>
      <c r="N232" s="185"/>
      <c r="O232" s="185"/>
      <c r="P232" s="185"/>
      <c r="Q232" s="185"/>
      <c r="R232" s="185"/>
    </row>
    <row r="233" spans="1:18">
      <c r="A233" s="185"/>
      <c r="B233" s="185"/>
      <c r="C233" s="185"/>
      <c r="D233" s="185"/>
      <c r="E233" s="185"/>
      <c r="F233" s="185"/>
      <c r="G233" s="185"/>
      <c r="H233" s="185"/>
      <c r="I233" s="185"/>
      <c r="J233" s="185"/>
      <c r="K233" s="185"/>
      <c r="L233" s="185"/>
      <c r="M233" s="185"/>
      <c r="N233" s="185"/>
      <c r="O233" s="185"/>
      <c r="P233" s="185"/>
      <c r="Q233" s="185"/>
      <c r="R233" s="185"/>
    </row>
    <row r="234" spans="1:18">
      <c r="A234" s="185"/>
      <c r="B234" s="185"/>
      <c r="C234" s="185"/>
      <c r="D234" s="185"/>
      <c r="E234" s="185"/>
      <c r="F234" s="185"/>
      <c r="G234" s="185"/>
      <c r="H234" s="185"/>
      <c r="I234" s="185"/>
      <c r="J234" s="185"/>
      <c r="K234" s="185"/>
      <c r="L234" s="185"/>
      <c r="M234" s="185"/>
      <c r="N234" s="185"/>
      <c r="O234" s="185"/>
      <c r="P234" s="185"/>
      <c r="Q234" s="185"/>
      <c r="R234" s="185"/>
    </row>
    <row r="235" spans="1:18">
      <c r="A235" s="185"/>
      <c r="B235" s="185"/>
      <c r="C235" s="185"/>
      <c r="D235" s="185"/>
      <c r="E235" s="185"/>
      <c r="F235" s="185"/>
      <c r="G235" s="185"/>
      <c r="H235" s="185"/>
      <c r="I235" s="185"/>
      <c r="J235" s="185"/>
      <c r="K235" s="185"/>
      <c r="L235" s="185"/>
      <c r="M235" s="185"/>
      <c r="N235" s="185"/>
      <c r="O235" s="185"/>
      <c r="P235" s="185"/>
      <c r="Q235" s="185"/>
      <c r="R235" s="185"/>
    </row>
    <row r="236" spans="1:18">
      <c r="A236" s="185"/>
      <c r="B236" s="185"/>
      <c r="C236" s="185"/>
      <c r="D236" s="185"/>
      <c r="E236" s="185"/>
      <c r="F236" s="185"/>
      <c r="G236" s="185"/>
      <c r="H236" s="185"/>
      <c r="I236" s="185"/>
      <c r="J236" s="185"/>
      <c r="K236" s="185"/>
      <c r="L236" s="185"/>
      <c r="M236" s="185"/>
      <c r="N236" s="185"/>
      <c r="O236" s="185"/>
      <c r="P236" s="185"/>
      <c r="Q236" s="185"/>
      <c r="R236" s="185"/>
    </row>
    <row r="237" spans="1:18">
      <c r="A237" s="185"/>
      <c r="B237" s="185"/>
      <c r="C237" s="185"/>
      <c r="D237" s="185"/>
      <c r="E237" s="185"/>
      <c r="F237" s="185"/>
      <c r="G237" s="185"/>
      <c r="H237" s="185"/>
      <c r="I237" s="185"/>
      <c r="J237" s="185"/>
      <c r="K237" s="185"/>
      <c r="L237" s="185"/>
      <c r="M237" s="185"/>
      <c r="N237" s="185"/>
      <c r="O237" s="185"/>
      <c r="P237" s="185"/>
      <c r="Q237" s="185"/>
      <c r="R237" s="185"/>
    </row>
    <row r="238" spans="1:18">
      <c r="A238" s="185"/>
      <c r="B238" s="185"/>
      <c r="C238" s="185"/>
      <c r="D238" s="185"/>
      <c r="E238" s="185"/>
      <c r="F238" s="185"/>
      <c r="G238" s="185"/>
      <c r="H238" s="185"/>
      <c r="I238" s="185"/>
      <c r="J238" s="185"/>
      <c r="K238" s="185"/>
      <c r="L238" s="185"/>
      <c r="M238" s="185"/>
      <c r="N238" s="185"/>
      <c r="O238" s="185"/>
      <c r="P238" s="185"/>
      <c r="Q238" s="185"/>
      <c r="R238" s="185"/>
    </row>
    <row r="239" spans="1:18">
      <c r="A239" s="185"/>
      <c r="B239" s="185"/>
      <c r="C239" s="185"/>
      <c r="D239" s="185"/>
      <c r="E239" s="185"/>
      <c r="F239" s="185"/>
      <c r="G239" s="185"/>
      <c r="H239" s="185"/>
      <c r="I239" s="185"/>
      <c r="J239" s="185"/>
      <c r="K239" s="185"/>
      <c r="L239" s="185"/>
      <c r="M239" s="185"/>
      <c r="N239" s="185"/>
      <c r="O239" s="185"/>
      <c r="P239" s="185"/>
      <c r="Q239" s="185"/>
      <c r="R239" s="185"/>
    </row>
    <row r="240" spans="1:18">
      <c r="A240" s="185"/>
      <c r="B240" s="185"/>
      <c r="C240" s="185"/>
      <c r="D240" s="185"/>
      <c r="E240" s="185"/>
      <c r="F240" s="185"/>
      <c r="G240" s="185"/>
      <c r="H240" s="185"/>
      <c r="I240" s="185"/>
      <c r="J240" s="185"/>
      <c r="K240" s="185"/>
      <c r="L240" s="185"/>
      <c r="M240" s="185"/>
      <c r="N240" s="185"/>
      <c r="O240" s="185"/>
      <c r="P240" s="185"/>
      <c r="Q240" s="185"/>
      <c r="R240" s="185"/>
    </row>
    <row r="241" spans="1:18">
      <c r="A241" s="185"/>
      <c r="B241" s="185"/>
      <c r="C241" s="185"/>
      <c r="D241" s="185"/>
      <c r="E241" s="185"/>
      <c r="F241" s="185"/>
      <c r="G241" s="185"/>
      <c r="H241" s="185"/>
      <c r="I241" s="185"/>
      <c r="J241" s="185"/>
      <c r="K241" s="185"/>
      <c r="L241" s="185"/>
      <c r="M241" s="185"/>
      <c r="N241" s="185"/>
      <c r="O241" s="185"/>
      <c r="P241" s="185"/>
      <c r="Q241" s="185"/>
      <c r="R241" s="185"/>
    </row>
    <row r="242" spans="1:18">
      <c r="A242" s="185"/>
      <c r="B242" s="185"/>
      <c r="C242" s="185"/>
      <c r="D242" s="185"/>
      <c r="E242" s="185"/>
      <c r="F242" s="185"/>
      <c r="G242" s="185"/>
      <c r="H242" s="185"/>
      <c r="I242" s="185"/>
      <c r="J242" s="185"/>
      <c r="K242" s="185"/>
      <c r="L242" s="185"/>
      <c r="M242" s="185"/>
      <c r="N242" s="185"/>
      <c r="O242" s="185"/>
      <c r="P242" s="185"/>
      <c r="Q242" s="185"/>
      <c r="R242" s="185"/>
    </row>
    <row r="243" spans="1:18">
      <c r="A243" s="185"/>
      <c r="B243" s="185"/>
      <c r="C243" s="185"/>
      <c r="D243" s="185"/>
      <c r="E243" s="185"/>
      <c r="F243" s="185"/>
      <c r="G243" s="185"/>
      <c r="H243" s="185"/>
      <c r="I243" s="185"/>
      <c r="J243" s="185"/>
      <c r="K243" s="185"/>
      <c r="L243" s="185"/>
      <c r="M243" s="185"/>
      <c r="N243" s="185"/>
      <c r="O243" s="185"/>
      <c r="P243" s="185"/>
      <c r="Q243" s="185"/>
      <c r="R243" s="185"/>
    </row>
    <row r="244" spans="1:18">
      <c r="A244" s="185"/>
      <c r="B244" s="185"/>
      <c r="C244" s="185"/>
      <c r="D244" s="185"/>
      <c r="E244" s="185"/>
      <c r="F244" s="185"/>
      <c r="G244" s="185"/>
      <c r="H244" s="185"/>
      <c r="I244" s="185"/>
      <c r="J244" s="185"/>
      <c r="K244" s="185"/>
      <c r="L244" s="185"/>
      <c r="M244" s="185"/>
      <c r="N244" s="185"/>
      <c r="O244" s="185"/>
      <c r="P244" s="185"/>
      <c r="Q244" s="185"/>
      <c r="R244" s="185"/>
    </row>
    <row r="245" spans="1:18">
      <c r="A245" s="185"/>
      <c r="B245" s="185"/>
      <c r="C245" s="185"/>
      <c r="D245" s="185"/>
      <c r="E245" s="185"/>
      <c r="F245" s="185"/>
      <c r="G245" s="185"/>
      <c r="H245" s="185"/>
      <c r="I245" s="185"/>
      <c r="J245" s="185"/>
      <c r="K245" s="185"/>
      <c r="L245" s="185"/>
      <c r="M245" s="185"/>
      <c r="N245" s="185"/>
      <c r="O245" s="185"/>
      <c r="P245" s="185"/>
      <c r="Q245" s="185"/>
      <c r="R245" s="185"/>
    </row>
    <row r="246" spans="1:18">
      <c r="A246" s="185"/>
      <c r="B246" s="185"/>
      <c r="C246" s="185"/>
      <c r="D246" s="185"/>
      <c r="E246" s="185"/>
      <c r="F246" s="185"/>
      <c r="G246" s="185"/>
      <c r="H246" s="185"/>
      <c r="I246" s="185"/>
      <c r="J246" s="185"/>
      <c r="K246" s="185"/>
      <c r="L246" s="185"/>
      <c r="M246" s="185"/>
      <c r="N246" s="185"/>
      <c r="O246" s="185"/>
      <c r="P246" s="185"/>
      <c r="Q246" s="185"/>
      <c r="R246" s="185"/>
    </row>
    <row r="247" spans="1:18">
      <c r="A247" s="185"/>
      <c r="B247" s="185"/>
      <c r="C247" s="185"/>
      <c r="D247" s="185"/>
      <c r="E247" s="185"/>
      <c r="F247" s="185"/>
      <c r="G247" s="185"/>
      <c r="H247" s="185"/>
      <c r="I247" s="185"/>
      <c r="J247" s="185"/>
      <c r="K247" s="185"/>
      <c r="L247" s="185"/>
      <c r="M247" s="185"/>
      <c r="N247" s="185"/>
      <c r="O247" s="185"/>
      <c r="P247" s="185"/>
      <c r="Q247" s="185"/>
      <c r="R247" s="185"/>
    </row>
    <row r="248" spans="1:18">
      <c r="A248" s="185"/>
      <c r="B248" s="185"/>
      <c r="C248" s="185"/>
      <c r="D248" s="185"/>
      <c r="E248" s="185"/>
      <c r="F248" s="185"/>
      <c r="G248" s="185"/>
      <c r="H248" s="185"/>
      <c r="I248" s="185"/>
      <c r="J248" s="185"/>
      <c r="K248" s="185"/>
      <c r="L248" s="185"/>
      <c r="M248" s="185"/>
      <c r="N248" s="185"/>
      <c r="O248" s="185"/>
      <c r="P248" s="185"/>
      <c r="Q248" s="185"/>
      <c r="R248" s="185"/>
    </row>
    <row r="249" spans="1:18">
      <c r="A249" s="185"/>
      <c r="B249" s="185"/>
      <c r="C249" s="185"/>
      <c r="D249" s="185"/>
      <c r="E249" s="185"/>
      <c r="F249" s="185"/>
      <c r="G249" s="185"/>
      <c r="H249" s="185"/>
      <c r="I249" s="185"/>
      <c r="J249" s="185"/>
      <c r="K249" s="185"/>
      <c r="L249" s="185"/>
      <c r="M249" s="185"/>
      <c r="N249" s="185"/>
      <c r="O249" s="185"/>
      <c r="P249" s="185"/>
      <c r="Q249" s="185"/>
      <c r="R249" s="185"/>
    </row>
    <row r="250" spans="1:18">
      <c r="A250" s="185"/>
      <c r="B250" s="185"/>
      <c r="C250" s="185"/>
      <c r="D250" s="185"/>
      <c r="E250" s="185"/>
      <c r="F250" s="185"/>
      <c r="G250" s="185"/>
      <c r="H250" s="185"/>
      <c r="I250" s="185"/>
      <c r="J250" s="185"/>
      <c r="K250" s="185"/>
      <c r="L250" s="185"/>
      <c r="M250" s="185"/>
      <c r="N250" s="185"/>
      <c r="O250" s="185"/>
      <c r="P250" s="185"/>
      <c r="Q250" s="185"/>
      <c r="R250" s="185"/>
    </row>
    <row r="251" spans="1:18">
      <c r="A251" s="185"/>
      <c r="B251" s="185"/>
      <c r="C251" s="185"/>
      <c r="D251" s="185"/>
      <c r="E251" s="185"/>
      <c r="F251" s="185"/>
      <c r="G251" s="185"/>
      <c r="H251" s="185"/>
      <c r="I251" s="185"/>
      <c r="J251" s="185"/>
      <c r="K251" s="185"/>
      <c r="L251" s="185"/>
      <c r="M251" s="185"/>
      <c r="N251" s="185"/>
      <c r="O251" s="185"/>
      <c r="P251" s="185"/>
      <c r="Q251" s="185"/>
      <c r="R251" s="185"/>
    </row>
    <row r="252" spans="1:18">
      <c r="A252" s="185"/>
      <c r="B252" s="185"/>
      <c r="C252" s="185"/>
      <c r="D252" s="185"/>
      <c r="E252" s="185"/>
      <c r="F252" s="185"/>
      <c r="G252" s="185"/>
      <c r="H252" s="185"/>
      <c r="I252" s="185"/>
      <c r="J252" s="185"/>
      <c r="K252" s="185"/>
      <c r="L252" s="185"/>
      <c r="M252" s="185"/>
      <c r="N252" s="185"/>
      <c r="O252" s="185"/>
      <c r="P252" s="185"/>
      <c r="Q252" s="185"/>
      <c r="R252" s="185"/>
    </row>
    <row r="253" spans="1:18">
      <c r="A253" s="185"/>
      <c r="B253" s="185"/>
      <c r="C253" s="185"/>
      <c r="D253" s="185"/>
      <c r="E253" s="185"/>
      <c r="F253" s="185"/>
      <c r="G253" s="185"/>
      <c r="H253" s="185"/>
      <c r="I253" s="185"/>
      <c r="J253" s="185"/>
      <c r="K253" s="185"/>
      <c r="L253" s="185"/>
      <c r="M253" s="185"/>
      <c r="N253" s="185"/>
      <c r="O253" s="185"/>
      <c r="P253" s="185"/>
      <c r="Q253" s="185"/>
      <c r="R253" s="185"/>
    </row>
    <row r="254" spans="1:18">
      <c r="A254" s="185"/>
      <c r="B254" s="185"/>
      <c r="C254" s="185"/>
      <c r="D254" s="185"/>
      <c r="E254" s="185"/>
      <c r="F254" s="185"/>
      <c r="G254" s="185"/>
      <c r="H254" s="185"/>
      <c r="I254" s="185"/>
      <c r="J254" s="185"/>
      <c r="K254" s="185"/>
      <c r="L254" s="185"/>
      <c r="M254" s="185"/>
      <c r="N254" s="185"/>
      <c r="O254" s="185"/>
      <c r="P254" s="185"/>
      <c r="Q254" s="185"/>
      <c r="R254" s="185"/>
    </row>
    <row r="255" spans="1:18">
      <c r="A255" s="185"/>
      <c r="B255" s="185"/>
      <c r="C255" s="185"/>
      <c r="D255" s="185"/>
      <c r="E255" s="185"/>
      <c r="F255" s="185"/>
      <c r="G255" s="185"/>
      <c r="H255" s="185"/>
      <c r="I255" s="185"/>
      <c r="J255" s="185"/>
      <c r="K255" s="185"/>
      <c r="L255" s="185"/>
      <c r="M255" s="185"/>
      <c r="N255" s="185"/>
      <c r="O255" s="185"/>
      <c r="P255" s="185"/>
      <c r="Q255" s="185"/>
      <c r="R255" s="185"/>
    </row>
    <row r="256" spans="1:18">
      <c r="A256" s="185"/>
      <c r="B256" s="185"/>
      <c r="C256" s="185"/>
      <c r="D256" s="185"/>
      <c r="E256" s="185"/>
      <c r="F256" s="185"/>
      <c r="G256" s="185"/>
      <c r="H256" s="185"/>
      <c r="I256" s="185"/>
      <c r="J256" s="185"/>
      <c r="K256" s="185"/>
      <c r="L256" s="185"/>
      <c r="M256" s="185"/>
      <c r="N256" s="185"/>
      <c r="O256" s="185"/>
      <c r="P256" s="185"/>
      <c r="Q256" s="185"/>
      <c r="R256" s="185"/>
    </row>
    <row r="257" spans="1:18">
      <c r="A257" s="185"/>
      <c r="B257" s="185"/>
      <c r="C257" s="185"/>
      <c r="D257" s="185"/>
      <c r="E257" s="185"/>
      <c r="F257" s="185"/>
      <c r="G257" s="185"/>
      <c r="H257" s="185"/>
      <c r="I257" s="185"/>
      <c r="J257" s="185"/>
      <c r="K257" s="185"/>
      <c r="L257" s="185"/>
      <c r="M257" s="185"/>
      <c r="N257" s="185"/>
      <c r="O257" s="185"/>
      <c r="P257" s="185"/>
      <c r="Q257" s="185"/>
      <c r="R257" s="185"/>
    </row>
    <row r="258" spans="1:18">
      <c r="A258" s="185"/>
      <c r="B258" s="185"/>
      <c r="C258" s="185"/>
      <c r="D258" s="185"/>
      <c r="E258" s="185"/>
      <c r="F258" s="185"/>
      <c r="G258" s="185"/>
      <c r="H258" s="185"/>
      <c r="I258" s="185"/>
      <c r="J258" s="185"/>
      <c r="K258" s="185"/>
      <c r="L258" s="185"/>
      <c r="M258" s="185"/>
      <c r="N258" s="185"/>
      <c r="O258" s="185"/>
      <c r="P258" s="185"/>
      <c r="Q258" s="185"/>
      <c r="R258" s="185"/>
    </row>
    <row r="259" spans="1:18">
      <c r="A259" s="185"/>
      <c r="B259" s="185"/>
      <c r="C259" s="185"/>
      <c r="D259" s="185"/>
      <c r="E259" s="185"/>
      <c r="F259" s="185"/>
      <c r="G259" s="185"/>
      <c r="H259" s="185"/>
      <c r="I259" s="185"/>
      <c r="J259" s="185"/>
      <c r="K259" s="185"/>
      <c r="L259" s="185"/>
      <c r="M259" s="185"/>
      <c r="N259" s="185"/>
      <c r="O259" s="185"/>
      <c r="P259" s="185"/>
      <c r="Q259" s="185"/>
      <c r="R259" s="185"/>
    </row>
    <row r="260" spans="1:18">
      <c r="A260" s="185"/>
      <c r="B260" s="185"/>
      <c r="C260" s="185"/>
      <c r="D260" s="185"/>
      <c r="E260" s="185"/>
      <c r="F260" s="185"/>
      <c r="G260" s="185"/>
      <c r="H260" s="185"/>
      <c r="I260" s="185"/>
      <c r="J260" s="185"/>
      <c r="K260" s="185"/>
      <c r="L260" s="185"/>
      <c r="M260" s="185"/>
      <c r="N260" s="185"/>
      <c r="O260" s="185"/>
      <c r="P260" s="185"/>
      <c r="Q260" s="185"/>
      <c r="R260" s="185"/>
    </row>
    <row r="261" spans="1:18">
      <c r="A261" s="185"/>
      <c r="B261" s="185"/>
      <c r="C261" s="185"/>
      <c r="D261" s="185"/>
      <c r="E261" s="185"/>
      <c r="F261" s="185"/>
      <c r="G261" s="185"/>
      <c r="H261" s="185"/>
      <c r="I261" s="185"/>
      <c r="J261" s="185"/>
      <c r="K261" s="185"/>
      <c r="L261" s="185"/>
      <c r="M261" s="185"/>
      <c r="N261" s="185"/>
      <c r="O261" s="185"/>
      <c r="P261" s="185"/>
      <c r="Q261" s="185"/>
      <c r="R261" s="185"/>
    </row>
    <row r="262" spans="1:18">
      <c r="A262" s="185"/>
      <c r="B262" s="185"/>
      <c r="C262" s="185"/>
      <c r="D262" s="185"/>
      <c r="E262" s="185"/>
      <c r="F262" s="185"/>
      <c r="G262" s="185"/>
      <c r="H262" s="185"/>
      <c r="I262" s="185"/>
      <c r="J262" s="185"/>
      <c r="K262" s="185"/>
      <c r="L262" s="185"/>
      <c r="M262" s="185"/>
      <c r="N262" s="185"/>
      <c r="O262" s="185"/>
      <c r="P262" s="185"/>
      <c r="Q262" s="185"/>
      <c r="R262" s="185"/>
    </row>
    <row r="263" spans="1:18">
      <c r="A263" s="185"/>
      <c r="B263" s="185"/>
      <c r="C263" s="185"/>
      <c r="D263" s="185"/>
      <c r="E263" s="185"/>
      <c r="F263" s="185"/>
      <c r="G263" s="185"/>
      <c r="H263" s="185"/>
      <c r="I263" s="185"/>
      <c r="J263" s="185"/>
      <c r="K263" s="185"/>
      <c r="L263" s="185"/>
      <c r="M263" s="185"/>
      <c r="N263" s="185"/>
      <c r="O263" s="185"/>
      <c r="P263" s="185"/>
      <c r="Q263" s="185"/>
      <c r="R263" s="185"/>
    </row>
    <row r="264" spans="1:18">
      <c r="A264" s="185"/>
      <c r="B264" s="185"/>
      <c r="C264" s="185"/>
      <c r="D264" s="185"/>
      <c r="E264" s="185"/>
      <c r="F264" s="185"/>
      <c r="G264" s="185"/>
      <c r="H264" s="185"/>
      <c r="I264" s="185"/>
      <c r="J264" s="185"/>
      <c r="K264" s="185"/>
      <c r="L264" s="185"/>
      <c r="M264" s="185"/>
      <c r="N264" s="185"/>
      <c r="O264" s="185"/>
      <c r="P264" s="185"/>
      <c r="Q264" s="185"/>
      <c r="R264" s="185"/>
    </row>
    <row r="265" spans="1:18">
      <c r="A265" s="185"/>
      <c r="B265" s="185"/>
      <c r="C265" s="185"/>
      <c r="D265" s="185"/>
      <c r="E265" s="185"/>
      <c r="F265" s="185"/>
      <c r="G265" s="185"/>
      <c r="H265" s="185"/>
      <c r="I265" s="185"/>
      <c r="J265" s="185"/>
      <c r="K265" s="185"/>
      <c r="L265" s="185"/>
      <c r="M265" s="185"/>
      <c r="N265" s="185"/>
      <c r="O265" s="185"/>
      <c r="P265" s="185"/>
      <c r="Q265" s="185"/>
      <c r="R265" s="185"/>
    </row>
    <row r="266" spans="1:18">
      <c r="A266" s="185"/>
      <c r="B266" s="185"/>
      <c r="C266" s="185"/>
      <c r="D266" s="185"/>
      <c r="E266" s="185"/>
      <c r="F266" s="185"/>
      <c r="G266" s="185"/>
      <c r="H266" s="185"/>
      <c r="I266" s="185"/>
      <c r="J266" s="185"/>
      <c r="K266" s="185"/>
      <c r="L266" s="185"/>
      <c r="M266" s="185"/>
      <c r="N266" s="185"/>
      <c r="O266" s="185"/>
      <c r="P266" s="185"/>
      <c r="Q266" s="185"/>
      <c r="R266" s="185"/>
    </row>
    <row r="267" spans="1:18">
      <c r="A267" s="185"/>
      <c r="B267" s="185"/>
      <c r="C267" s="185"/>
      <c r="D267" s="185"/>
      <c r="E267" s="185"/>
      <c r="F267" s="185"/>
      <c r="G267" s="185"/>
      <c r="H267" s="185"/>
      <c r="I267" s="185"/>
      <c r="J267" s="185"/>
      <c r="K267" s="185"/>
      <c r="L267" s="185"/>
      <c r="M267" s="185"/>
      <c r="N267" s="185"/>
      <c r="O267" s="185"/>
      <c r="P267" s="185"/>
      <c r="Q267" s="185"/>
      <c r="R267" s="185"/>
    </row>
    <row r="268" spans="1:18">
      <c r="A268" s="185"/>
      <c r="B268" s="185"/>
      <c r="C268" s="185"/>
      <c r="D268" s="185"/>
      <c r="E268" s="185"/>
      <c r="F268" s="185"/>
      <c r="G268" s="185"/>
      <c r="H268" s="185"/>
      <c r="I268" s="185"/>
      <c r="J268" s="185"/>
      <c r="K268" s="185"/>
      <c r="L268" s="185"/>
      <c r="M268" s="185"/>
      <c r="N268" s="185"/>
      <c r="O268" s="185"/>
      <c r="P268" s="185"/>
      <c r="Q268" s="185"/>
      <c r="R268" s="185"/>
    </row>
    <row r="269" spans="1:18">
      <c r="A269" s="185"/>
      <c r="B269" s="185"/>
      <c r="C269" s="185"/>
      <c r="D269" s="185"/>
      <c r="E269" s="185"/>
      <c r="F269" s="185"/>
      <c r="G269" s="185"/>
      <c r="H269" s="185"/>
      <c r="I269" s="185"/>
      <c r="J269" s="185"/>
      <c r="K269" s="185"/>
      <c r="L269" s="185"/>
      <c r="M269" s="185"/>
      <c r="N269" s="185"/>
      <c r="O269" s="185"/>
      <c r="P269" s="185"/>
      <c r="Q269" s="185"/>
      <c r="R269" s="185"/>
    </row>
    <row r="270" spans="1:18">
      <c r="A270" s="185"/>
      <c r="B270" s="185"/>
      <c r="C270" s="185"/>
      <c r="D270" s="185"/>
      <c r="E270" s="185"/>
      <c r="F270" s="185"/>
      <c r="G270" s="185"/>
      <c r="H270" s="185"/>
      <c r="I270" s="185"/>
      <c r="J270" s="185"/>
      <c r="K270" s="185"/>
      <c r="L270" s="185"/>
      <c r="M270" s="185"/>
      <c r="N270" s="185"/>
      <c r="O270" s="185"/>
      <c r="P270" s="185"/>
      <c r="Q270" s="185"/>
      <c r="R270" s="185"/>
    </row>
    <row r="271" spans="1:18">
      <c r="A271" s="185"/>
      <c r="B271" s="185"/>
      <c r="C271" s="185"/>
      <c r="D271" s="185"/>
      <c r="E271" s="185"/>
      <c r="F271" s="185"/>
      <c r="G271" s="185"/>
      <c r="H271" s="185"/>
      <c r="I271" s="185"/>
      <c r="J271" s="185"/>
      <c r="K271" s="185"/>
      <c r="L271" s="185"/>
      <c r="M271" s="185"/>
      <c r="N271" s="185"/>
      <c r="O271" s="185"/>
      <c r="P271" s="185"/>
      <c r="Q271" s="185"/>
      <c r="R271" s="185"/>
    </row>
    <row r="272" spans="1:18">
      <c r="A272" s="185"/>
      <c r="B272" s="185"/>
      <c r="C272" s="185"/>
      <c r="D272" s="185"/>
      <c r="E272" s="185"/>
      <c r="F272" s="185"/>
      <c r="G272" s="185"/>
      <c r="H272" s="185"/>
      <c r="I272" s="185"/>
      <c r="J272" s="185"/>
      <c r="K272" s="185"/>
      <c r="L272" s="185"/>
      <c r="M272" s="185"/>
      <c r="N272" s="185"/>
      <c r="O272" s="185"/>
      <c r="P272" s="185"/>
      <c r="Q272" s="185"/>
      <c r="R272" s="185"/>
    </row>
    <row r="273" spans="1:18">
      <c r="A273" s="185"/>
      <c r="B273" s="185"/>
      <c r="C273" s="185"/>
      <c r="D273" s="185"/>
      <c r="E273" s="185"/>
      <c r="F273" s="185"/>
      <c r="G273" s="185"/>
      <c r="H273" s="185"/>
      <c r="I273" s="185"/>
      <c r="J273" s="185"/>
      <c r="K273" s="185"/>
      <c r="L273" s="185"/>
      <c r="M273" s="185"/>
      <c r="N273" s="185"/>
      <c r="O273" s="185"/>
      <c r="P273" s="185"/>
      <c r="Q273" s="185"/>
      <c r="R273" s="185"/>
    </row>
    <row r="274" spans="1:18">
      <c r="A274" s="185"/>
      <c r="B274" s="185"/>
      <c r="C274" s="185"/>
      <c r="D274" s="185"/>
      <c r="E274" s="185"/>
      <c r="F274" s="185"/>
      <c r="G274" s="185"/>
      <c r="H274" s="185"/>
      <c r="I274" s="185"/>
      <c r="J274" s="185"/>
      <c r="K274" s="185"/>
      <c r="L274" s="185"/>
      <c r="M274" s="185"/>
      <c r="N274" s="185"/>
      <c r="O274" s="185"/>
      <c r="P274" s="185"/>
      <c r="Q274" s="185"/>
      <c r="R274" s="185"/>
    </row>
    <row r="275" spans="1:18">
      <c r="A275" s="185"/>
      <c r="B275" s="185"/>
      <c r="C275" s="185"/>
      <c r="D275" s="185"/>
      <c r="E275" s="185"/>
      <c r="F275" s="185"/>
      <c r="G275" s="185"/>
      <c r="H275" s="185"/>
      <c r="I275" s="185"/>
      <c r="J275" s="185"/>
      <c r="K275" s="185"/>
      <c r="L275" s="185"/>
      <c r="M275" s="185"/>
      <c r="N275" s="185"/>
      <c r="O275" s="185"/>
      <c r="P275" s="185"/>
      <c r="Q275" s="185"/>
      <c r="R275" s="185"/>
    </row>
    <row r="276" spans="1:18">
      <c r="A276" s="185"/>
      <c r="B276" s="185"/>
      <c r="C276" s="185"/>
      <c r="D276" s="185"/>
      <c r="E276" s="185"/>
      <c r="F276" s="185"/>
      <c r="G276" s="185"/>
      <c r="H276" s="185"/>
      <c r="I276" s="185"/>
      <c r="J276" s="185"/>
      <c r="K276" s="185"/>
      <c r="L276" s="185"/>
      <c r="M276" s="185"/>
      <c r="N276" s="185"/>
      <c r="O276" s="185"/>
      <c r="P276" s="185"/>
      <c r="Q276" s="185"/>
      <c r="R276" s="185"/>
    </row>
    <row r="277" spans="1:18">
      <c r="A277" s="185"/>
      <c r="B277" s="185"/>
      <c r="C277" s="185"/>
      <c r="D277" s="185"/>
      <c r="E277" s="185"/>
      <c r="F277" s="185"/>
      <c r="G277" s="185"/>
      <c r="H277" s="185"/>
      <c r="I277" s="185"/>
      <c r="J277" s="185"/>
      <c r="K277" s="185"/>
      <c r="L277" s="185"/>
      <c r="M277" s="185"/>
      <c r="N277" s="185"/>
      <c r="O277" s="185"/>
      <c r="P277" s="185"/>
      <c r="Q277" s="185"/>
      <c r="R277" s="185"/>
    </row>
    <row r="278" spans="1:18">
      <c r="A278" s="185"/>
      <c r="B278" s="185"/>
      <c r="C278" s="185"/>
      <c r="D278" s="185"/>
      <c r="E278" s="185"/>
      <c r="F278" s="185"/>
      <c r="G278" s="185"/>
      <c r="H278" s="185"/>
      <c r="I278" s="185"/>
      <c r="J278" s="185"/>
      <c r="K278" s="185"/>
      <c r="L278" s="185"/>
      <c r="M278" s="185"/>
      <c r="N278" s="185"/>
      <c r="O278" s="185"/>
      <c r="P278" s="185"/>
      <c r="Q278" s="185"/>
      <c r="R278" s="185"/>
    </row>
    <row r="279" spans="1:18">
      <c r="A279" s="185"/>
      <c r="B279" s="185"/>
      <c r="C279" s="185"/>
      <c r="D279" s="185"/>
      <c r="E279" s="185"/>
      <c r="F279" s="185"/>
      <c r="G279" s="185"/>
      <c r="H279" s="185"/>
      <c r="I279" s="185"/>
      <c r="J279" s="185"/>
      <c r="K279" s="185"/>
      <c r="L279" s="185"/>
      <c r="M279" s="185"/>
      <c r="N279" s="185"/>
      <c r="O279" s="185"/>
      <c r="P279" s="185"/>
      <c r="Q279" s="185"/>
      <c r="R279" s="185"/>
    </row>
    <row r="280" spans="1:18">
      <c r="A280" s="185"/>
      <c r="B280" s="185"/>
      <c r="C280" s="185"/>
      <c r="D280" s="185"/>
      <c r="E280" s="185"/>
      <c r="F280" s="185"/>
      <c r="G280" s="185"/>
      <c r="H280" s="185"/>
      <c r="I280" s="185"/>
      <c r="J280" s="185"/>
      <c r="K280" s="185"/>
      <c r="L280" s="185"/>
      <c r="M280" s="185"/>
      <c r="N280" s="185"/>
      <c r="O280" s="185"/>
      <c r="P280" s="185"/>
      <c r="Q280" s="185"/>
      <c r="R280" s="185"/>
    </row>
    <row r="281" spans="1:18">
      <c r="A281" s="185"/>
      <c r="B281" s="185"/>
      <c r="C281" s="185"/>
      <c r="D281" s="185"/>
      <c r="E281" s="185"/>
      <c r="F281" s="185"/>
      <c r="G281" s="185"/>
      <c r="H281" s="185"/>
      <c r="I281" s="185"/>
      <c r="J281" s="185"/>
      <c r="K281" s="185"/>
      <c r="L281" s="185"/>
      <c r="M281" s="185"/>
      <c r="N281" s="185"/>
      <c r="O281" s="185"/>
      <c r="P281" s="185"/>
      <c r="Q281" s="185"/>
      <c r="R281" s="185"/>
    </row>
    <row r="282" spans="1:18">
      <c r="A282" s="185"/>
      <c r="B282" s="185"/>
      <c r="C282" s="185"/>
      <c r="D282" s="185"/>
      <c r="E282" s="185"/>
      <c r="F282" s="185"/>
      <c r="G282" s="185"/>
      <c r="H282" s="185"/>
      <c r="I282" s="185"/>
      <c r="J282" s="185"/>
      <c r="K282" s="185"/>
      <c r="L282" s="185"/>
      <c r="M282" s="185"/>
      <c r="N282" s="185"/>
      <c r="O282" s="185"/>
      <c r="P282" s="185"/>
      <c r="Q282" s="185"/>
      <c r="R282" s="185"/>
    </row>
    <row r="283" spans="1:18">
      <c r="A283" s="185"/>
      <c r="B283" s="185"/>
      <c r="C283" s="185"/>
      <c r="D283" s="185"/>
      <c r="E283" s="185"/>
      <c r="F283" s="185"/>
      <c r="G283" s="185"/>
      <c r="H283" s="185"/>
      <c r="I283" s="185"/>
      <c r="J283" s="185"/>
      <c r="K283" s="185"/>
      <c r="L283" s="185"/>
      <c r="M283" s="185"/>
      <c r="N283" s="185"/>
      <c r="O283" s="185"/>
      <c r="P283" s="185"/>
      <c r="Q283" s="185"/>
      <c r="R283" s="185"/>
    </row>
    <row r="284" spans="1:18">
      <c r="A284" s="185"/>
      <c r="B284" s="185"/>
      <c r="C284" s="185"/>
      <c r="D284" s="185"/>
      <c r="E284" s="185"/>
      <c r="F284" s="185"/>
      <c r="G284" s="185"/>
      <c r="H284" s="185"/>
      <c r="I284" s="185"/>
      <c r="J284" s="185"/>
      <c r="K284" s="185"/>
      <c r="L284" s="185"/>
      <c r="M284" s="185"/>
      <c r="N284" s="185"/>
      <c r="O284" s="185"/>
      <c r="P284" s="185"/>
      <c r="Q284" s="185"/>
      <c r="R284" s="185"/>
    </row>
    <row r="285" spans="1:18">
      <c r="A285" s="185"/>
      <c r="B285" s="185"/>
      <c r="C285" s="185"/>
      <c r="D285" s="185"/>
      <c r="E285" s="185"/>
      <c r="F285" s="185"/>
      <c r="G285" s="185"/>
      <c r="H285" s="185"/>
      <c r="I285" s="185"/>
      <c r="J285" s="185"/>
      <c r="K285" s="185"/>
      <c r="L285" s="185"/>
      <c r="M285" s="185"/>
      <c r="N285" s="185"/>
      <c r="O285" s="185"/>
      <c r="P285" s="185"/>
      <c r="Q285" s="185"/>
      <c r="R285" s="185"/>
    </row>
    <row r="286" spans="1:18">
      <c r="A286" s="185"/>
      <c r="B286" s="185"/>
      <c r="C286" s="185"/>
      <c r="D286" s="185"/>
      <c r="E286" s="185"/>
      <c r="F286" s="185"/>
      <c r="G286" s="185"/>
      <c r="H286" s="185"/>
      <c r="I286" s="185"/>
      <c r="J286" s="185"/>
      <c r="K286" s="185"/>
      <c r="L286" s="185"/>
      <c r="M286" s="185"/>
      <c r="N286" s="185"/>
      <c r="O286" s="185"/>
      <c r="P286" s="185"/>
      <c r="Q286" s="185"/>
      <c r="R286" s="185"/>
    </row>
    <row r="287" spans="1:18">
      <c r="A287" s="185"/>
      <c r="B287" s="185"/>
      <c r="C287" s="185"/>
      <c r="D287" s="185"/>
      <c r="E287" s="185"/>
      <c r="F287" s="185"/>
      <c r="G287" s="185"/>
      <c r="H287" s="185"/>
      <c r="I287" s="185"/>
      <c r="J287" s="185"/>
      <c r="K287" s="185"/>
      <c r="L287" s="185"/>
      <c r="M287" s="185"/>
      <c r="N287" s="185"/>
      <c r="O287" s="185"/>
      <c r="P287" s="185"/>
      <c r="Q287" s="185"/>
      <c r="R287" s="185"/>
    </row>
    <row r="288" spans="1:18">
      <c r="A288" s="185"/>
      <c r="B288" s="185"/>
      <c r="C288" s="185"/>
      <c r="D288" s="185"/>
      <c r="E288" s="185"/>
      <c r="F288" s="185"/>
      <c r="G288" s="185"/>
      <c r="H288" s="185"/>
      <c r="I288" s="185"/>
      <c r="J288" s="185"/>
      <c r="K288" s="185"/>
      <c r="L288" s="185"/>
      <c r="M288" s="185"/>
      <c r="N288" s="185"/>
      <c r="O288" s="185"/>
      <c r="P288" s="185"/>
      <c r="Q288" s="185"/>
      <c r="R288" s="185"/>
    </row>
    <row r="289" spans="1:18">
      <c r="A289" s="185"/>
      <c r="B289" s="185"/>
      <c r="C289" s="185"/>
      <c r="D289" s="185"/>
      <c r="E289" s="185"/>
      <c r="F289" s="185"/>
      <c r="G289" s="185"/>
      <c r="H289" s="185"/>
      <c r="I289" s="185"/>
      <c r="J289" s="185"/>
      <c r="K289" s="185"/>
      <c r="L289" s="185"/>
      <c r="M289" s="185"/>
      <c r="N289" s="185"/>
      <c r="O289" s="185"/>
      <c r="P289" s="185"/>
      <c r="Q289" s="185"/>
      <c r="R289" s="185"/>
    </row>
    <row r="290" spans="1:18">
      <c r="A290" s="185"/>
      <c r="B290" s="185"/>
      <c r="C290" s="185"/>
      <c r="D290" s="185"/>
      <c r="E290" s="185"/>
      <c r="F290" s="185"/>
      <c r="G290" s="185"/>
      <c r="H290" s="185"/>
      <c r="I290" s="185"/>
      <c r="J290" s="185"/>
      <c r="K290" s="185"/>
      <c r="L290" s="185"/>
      <c r="M290" s="185"/>
      <c r="N290" s="185"/>
      <c r="O290" s="185"/>
      <c r="P290" s="185"/>
      <c r="Q290" s="185"/>
      <c r="R290" s="185"/>
    </row>
    <row r="291" spans="1:18">
      <c r="A291" s="185"/>
      <c r="B291" s="185"/>
      <c r="C291" s="185"/>
      <c r="D291" s="185"/>
      <c r="E291" s="185"/>
      <c r="F291" s="185"/>
      <c r="G291" s="185"/>
      <c r="H291" s="185"/>
      <c r="I291" s="185"/>
      <c r="J291" s="185"/>
      <c r="K291" s="185"/>
      <c r="L291" s="185"/>
      <c r="M291" s="185"/>
      <c r="N291" s="185"/>
      <c r="O291" s="185"/>
      <c r="P291" s="185"/>
      <c r="Q291" s="185"/>
      <c r="R291" s="185"/>
    </row>
    <row r="292" spans="1:18">
      <c r="A292" s="185"/>
      <c r="B292" s="185"/>
      <c r="C292" s="185"/>
      <c r="D292" s="185"/>
      <c r="E292" s="185"/>
      <c r="F292" s="185"/>
      <c r="G292" s="185"/>
      <c r="H292" s="185"/>
      <c r="I292" s="185"/>
      <c r="J292" s="185"/>
      <c r="K292" s="185"/>
      <c r="L292" s="185"/>
      <c r="M292" s="185"/>
      <c r="N292" s="185"/>
      <c r="O292" s="185"/>
      <c r="P292" s="185"/>
      <c r="Q292" s="185"/>
      <c r="R292" s="185"/>
    </row>
    <row r="293" spans="1:18">
      <c r="A293" s="185"/>
      <c r="B293" s="185"/>
      <c r="C293" s="185"/>
      <c r="D293" s="185"/>
      <c r="E293" s="185"/>
      <c r="F293" s="185"/>
      <c r="G293" s="185"/>
      <c r="H293" s="185"/>
      <c r="I293" s="185"/>
      <c r="J293" s="185"/>
      <c r="K293" s="185"/>
      <c r="L293" s="185"/>
      <c r="M293" s="185"/>
      <c r="N293" s="185"/>
      <c r="O293" s="185"/>
      <c r="P293" s="185"/>
      <c r="Q293" s="185"/>
      <c r="R293" s="185"/>
    </row>
    <row r="294" spans="1:18">
      <c r="A294" s="185"/>
      <c r="B294" s="185"/>
      <c r="C294" s="185"/>
      <c r="D294" s="185"/>
      <c r="E294" s="185"/>
      <c r="F294" s="185"/>
      <c r="G294" s="185"/>
      <c r="H294" s="185"/>
      <c r="I294" s="185"/>
      <c r="J294" s="185"/>
      <c r="K294" s="185"/>
      <c r="L294" s="185"/>
      <c r="M294" s="185"/>
      <c r="N294" s="185"/>
      <c r="O294" s="185"/>
      <c r="P294" s="185"/>
      <c r="Q294" s="185"/>
      <c r="R294" s="185"/>
    </row>
    <row r="295" spans="1:18">
      <c r="A295" s="185"/>
      <c r="B295" s="185"/>
      <c r="C295" s="185"/>
      <c r="D295" s="185"/>
      <c r="E295" s="185"/>
      <c r="F295" s="185"/>
      <c r="G295" s="185"/>
      <c r="H295" s="185"/>
      <c r="I295" s="185"/>
      <c r="J295" s="185"/>
      <c r="K295" s="185"/>
      <c r="L295" s="185"/>
      <c r="M295" s="185"/>
      <c r="N295" s="185"/>
      <c r="O295" s="185"/>
      <c r="P295" s="185"/>
      <c r="Q295" s="185"/>
      <c r="R295" s="185"/>
    </row>
    <row r="296" spans="1:18">
      <c r="A296" s="185"/>
      <c r="B296" s="185"/>
      <c r="C296" s="185"/>
      <c r="D296" s="185"/>
      <c r="E296" s="185"/>
      <c r="F296" s="185"/>
      <c r="G296" s="185"/>
      <c r="H296" s="185"/>
      <c r="I296" s="185"/>
      <c r="J296" s="185"/>
      <c r="K296" s="185"/>
      <c r="L296" s="185"/>
      <c r="M296" s="185"/>
      <c r="N296" s="185"/>
      <c r="O296" s="185"/>
      <c r="P296" s="185"/>
      <c r="Q296" s="185"/>
      <c r="R296" s="185"/>
    </row>
    <row r="297" spans="1:18">
      <c r="A297" s="185"/>
      <c r="B297" s="185"/>
      <c r="C297" s="185"/>
      <c r="D297" s="185"/>
      <c r="E297" s="185"/>
      <c r="F297" s="185"/>
      <c r="G297" s="185"/>
      <c r="H297" s="185"/>
      <c r="I297" s="185"/>
      <c r="J297" s="185"/>
      <c r="K297" s="185"/>
      <c r="L297" s="185"/>
      <c r="M297" s="185"/>
      <c r="N297" s="185"/>
      <c r="O297" s="185"/>
      <c r="P297" s="185"/>
      <c r="Q297" s="185"/>
      <c r="R297" s="185"/>
    </row>
    <row r="298" spans="1:18">
      <c r="A298" s="185"/>
      <c r="B298" s="185"/>
      <c r="C298" s="185"/>
      <c r="D298" s="185"/>
      <c r="E298" s="185"/>
      <c r="F298" s="185"/>
      <c r="G298" s="185"/>
      <c r="H298" s="185"/>
      <c r="I298" s="185"/>
      <c r="J298" s="185"/>
      <c r="K298" s="185"/>
      <c r="L298" s="185"/>
      <c r="M298" s="185"/>
      <c r="N298" s="185"/>
      <c r="O298" s="185"/>
      <c r="P298" s="185"/>
      <c r="Q298" s="185"/>
      <c r="R298" s="185"/>
    </row>
    <row r="299" spans="1:18">
      <c r="A299" s="185"/>
      <c r="B299" s="185"/>
      <c r="C299" s="185"/>
      <c r="D299" s="185"/>
      <c r="E299" s="185"/>
      <c r="F299" s="185"/>
      <c r="G299" s="185"/>
      <c r="H299" s="185"/>
      <c r="I299" s="185"/>
      <c r="J299" s="185"/>
      <c r="K299" s="185"/>
      <c r="L299" s="185"/>
      <c r="M299" s="185"/>
      <c r="N299" s="185"/>
      <c r="O299" s="185"/>
      <c r="P299" s="185"/>
      <c r="Q299" s="185"/>
      <c r="R299" s="185"/>
    </row>
    <row r="300" spans="1:18">
      <c r="A300" s="185"/>
      <c r="B300" s="185"/>
      <c r="C300" s="185"/>
      <c r="D300" s="185"/>
      <c r="E300" s="185"/>
      <c r="F300" s="185"/>
      <c r="G300" s="185"/>
      <c r="H300" s="185"/>
      <c r="I300" s="185"/>
      <c r="J300" s="185"/>
      <c r="K300" s="185"/>
      <c r="L300" s="185"/>
      <c r="M300" s="185"/>
      <c r="N300" s="185"/>
      <c r="O300" s="185"/>
      <c r="P300" s="185"/>
      <c r="Q300" s="185"/>
      <c r="R300" s="185"/>
    </row>
    <row r="301" spans="1:18">
      <c r="A301" s="185"/>
      <c r="B301" s="185"/>
      <c r="C301" s="185"/>
      <c r="D301" s="185"/>
      <c r="E301" s="185"/>
      <c r="F301" s="185"/>
      <c r="G301" s="185"/>
      <c r="H301" s="185"/>
      <c r="I301" s="185"/>
      <c r="J301" s="185"/>
      <c r="K301" s="185"/>
      <c r="L301" s="185"/>
      <c r="M301" s="185"/>
      <c r="N301" s="185"/>
      <c r="O301" s="185"/>
      <c r="P301" s="185"/>
      <c r="Q301" s="185"/>
      <c r="R301" s="185"/>
    </row>
    <row r="302" spans="1:18">
      <c r="A302" s="185"/>
      <c r="B302" s="185"/>
      <c r="C302" s="185"/>
      <c r="D302" s="185"/>
      <c r="E302" s="185"/>
      <c r="F302" s="185"/>
      <c r="G302" s="185"/>
      <c r="H302" s="185"/>
      <c r="I302" s="185"/>
      <c r="J302" s="185"/>
      <c r="K302" s="185"/>
      <c r="L302" s="185"/>
      <c r="M302" s="185"/>
      <c r="N302" s="185"/>
      <c r="O302" s="185"/>
      <c r="P302" s="185"/>
      <c r="Q302" s="185"/>
      <c r="R302" s="185"/>
    </row>
    <row r="303" spans="1:18">
      <c r="A303" s="185"/>
      <c r="B303" s="185"/>
      <c r="C303" s="185"/>
      <c r="D303" s="185"/>
      <c r="E303" s="185"/>
      <c r="F303" s="185"/>
      <c r="G303" s="185"/>
      <c r="H303" s="185"/>
      <c r="I303" s="185"/>
      <c r="J303" s="185"/>
      <c r="K303" s="185"/>
      <c r="L303" s="185"/>
      <c r="M303" s="185"/>
      <c r="N303" s="185"/>
      <c r="O303" s="185"/>
      <c r="P303" s="185"/>
      <c r="Q303" s="185"/>
      <c r="R303" s="185"/>
    </row>
    <row r="304" spans="1:18">
      <c r="A304" s="185"/>
      <c r="B304" s="185"/>
      <c r="C304" s="185"/>
      <c r="D304" s="185"/>
      <c r="E304" s="185"/>
      <c r="F304" s="185"/>
      <c r="G304" s="185"/>
      <c r="H304" s="185"/>
      <c r="I304" s="185"/>
      <c r="J304" s="185"/>
      <c r="K304" s="185"/>
      <c r="L304" s="185"/>
      <c r="M304" s="185"/>
      <c r="N304" s="185"/>
      <c r="O304" s="185"/>
      <c r="P304" s="185"/>
      <c r="Q304" s="185"/>
      <c r="R304" s="185"/>
    </row>
    <row r="305" spans="1:18">
      <c r="A305" s="185"/>
      <c r="B305" s="185"/>
      <c r="C305" s="185"/>
      <c r="D305" s="185"/>
      <c r="E305" s="185"/>
      <c r="F305" s="185"/>
      <c r="G305" s="185"/>
      <c r="H305" s="185"/>
      <c r="I305" s="185"/>
      <c r="J305" s="185"/>
      <c r="K305" s="185"/>
      <c r="L305" s="185"/>
      <c r="M305" s="185"/>
      <c r="N305" s="185"/>
      <c r="O305" s="185"/>
      <c r="P305" s="185"/>
      <c r="Q305" s="185"/>
      <c r="R305" s="185"/>
    </row>
    <row r="306" spans="1:18">
      <c r="A306" s="185"/>
      <c r="B306" s="185"/>
      <c r="C306" s="185"/>
      <c r="D306" s="185"/>
      <c r="E306" s="185"/>
      <c r="F306" s="185"/>
      <c r="G306" s="185"/>
      <c r="H306" s="185"/>
      <c r="I306" s="185"/>
      <c r="J306" s="185"/>
      <c r="K306" s="185"/>
      <c r="L306" s="185"/>
      <c r="M306" s="185"/>
      <c r="N306" s="185"/>
      <c r="O306" s="185"/>
      <c r="P306" s="185"/>
      <c r="Q306" s="185"/>
      <c r="R306" s="185"/>
    </row>
    <row r="307" spans="1:18">
      <c r="A307" s="185"/>
      <c r="B307" s="185"/>
      <c r="C307" s="185"/>
      <c r="D307" s="185"/>
      <c r="E307" s="185"/>
      <c r="F307" s="185"/>
      <c r="G307" s="185"/>
      <c r="H307" s="185"/>
      <c r="I307" s="185"/>
      <c r="J307" s="185"/>
      <c r="K307" s="185"/>
      <c r="L307" s="185"/>
      <c r="M307" s="185"/>
      <c r="N307" s="185"/>
      <c r="O307" s="185"/>
      <c r="P307" s="185"/>
      <c r="Q307" s="185"/>
      <c r="R307" s="185"/>
    </row>
    <row r="308" spans="1:18">
      <c r="A308" s="185"/>
      <c r="B308" s="185"/>
      <c r="C308" s="185"/>
      <c r="D308" s="185"/>
      <c r="E308" s="185"/>
      <c r="F308" s="185"/>
      <c r="G308" s="185"/>
      <c r="H308" s="185"/>
      <c r="I308" s="185"/>
      <c r="J308" s="185"/>
      <c r="K308" s="185"/>
      <c r="L308" s="185"/>
      <c r="M308" s="185"/>
      <c r="N308" s="185"/>
      <c r="O308" s="185"/>
      <c r="P308" s="185"/>
      <c r="Q308" s="185"/>
      <c r="R308" s="185"/>
    </row>
    <row r="309" spans="1:18">
      <c r="A309" s="185"/>
      <c r="B309" s="185"/>
      <c r="C309" s="185"/>
      <c r="D309" s="185"/>
      <c r="E309" s="185"/>
      <c r="F309" s="185"/>
      <c r="G309" s="185"/>
      <c r="H309" s="185"/>
      <c r="I309" s="185"/>
      <c r="J309" s="185"/>
      <c r="K309" s="185"/>
      <c r="L309" s="185"/>
      <c r="M309" s="185"/>
      <c r="N309" s="185"/>
      <c r="O309" s="185"/>
      <c r="P309" s="185"/>
      <c r="Q309" s="185"/>
      <c r="R309" s="185"/>
    </row>
    <row r="310" spans="1:18">
      <c r="A310" s="185"/>
      <c r="B310" s="185"/>
      <c r="C310" s="185"/>
      <c r="D310" s="185"/>
      <c r="E310" s="185"/>
      <c r="F310" s="185"/>
      <c r="G310" s="185"/>
      <c r="H310" s="185"/>
      <c r="I310" s="185"/>
      <c r="J310" s="185"/>
      <c r="K310" s="185"/>
      <c r="L310" s="185"/>
      <c r="M310" s="185"/>
      <c r="N310" s="185"/>
      <c r="O310" s="185"/>
      <c r="P310" s="185"/>
      <c r="Q310" s="185"/>
      <c r="R310" s="185"/>
    </row>
    <row r="311" spans="1:18">
      <c r="A311" s="185"/>
      <c r="B311" s="185"/>
      <c r="C311" s="185"/>
      <c r="D311" s="185"/>
      <c r="E311" s="185"/>
      <c r="F311" s="185"/>
      <c r="G311" s="185"/>
      <c r="H311" s="185"/>
      <c r="I311" s="185"/>
      <c r="J311" s="185"/>
      <c r="K311" s="185"/>
      <c r="L311" s="185"/>
      <c r="M311" s="185"/>
      <c r="N311" s="185"/>
      <c r="O311" s="185"/>
      <c r="P311" s="185"/>
      <c r="Q311" s="185"/>
      <c r="R311" s="185"/>
    </row>
    <row r="312" spans="1:18">
      <c r="A312" s="185"/>
      <c r="B312" s="185"/>
      <c r="C312" s="185"/>
      <c r="D312" s="185"/>
      <c r="E312" s="185"/>
      <c r="F312" s="185"/>
      <c r="G312" s="185"/>
      <c r="H312" s="185"/>
      <c r="I312" s="185"/>
      <c r="J312" s="185"/>
      <c r="K312" s="185"/>
      <c r="L312" s="185"/>
      <c r="M312" s="185"/>
      <c r="N312" s="185"/>
      <c r="O312" s="185"/>
      <c r="P312" s="185"/>
      <c r="Q312" s="185"/>
      <c r="R312" s="185"/>
    </row>
    <row r="313" spans="1:18">
      <c r="A313" s="185"/>
      <c r="B313" s="185"/>
      <c r="C313" s="185"/>
      <c r="D313" s="185"/>
      <c r="E313" s="185"/>
      <c r="F313" s="185"/>
      <c r="G313" s="185"/>
      <c r="H313" s="185"/>
      <c r="I313" s="185"/>
      <c r="J313" s="185"/>
      <c r="K313" s="185"/>
      <c r="L313" s="185"/>
      <c r="M313" s="185"/>
      <c r="N313" s="185"/>
      <c r="O313" s="185"/>
      <c r="P313" s="185"/>
      <c r="Q313" s="185"/>
      <c r="R313" s="185"/>
    </row>
    <row r="314" spans="1:18">
      <c r="A314" s="185"/>
      <c r="B314" s="185"/>
      <c r="C314" s="185"/>
      <c r="D314" s="185"/>
      <c r="E314" s="185"/>
      <c r="F314" s="185"/>
      <c r="G314" s="185"/>
      <c r="H314" s="185"/>
      <c r="I314" s="185"/>
      <c r="J314" s="185"/>
      <c r="K314" s="185"/>
      <c r="L314" s="185"/>
      <c r="M314" s="185"/>
      <c r="N314" s="185"/>
      <c r="O314" s="185"/>
      <c r="P314" s="185"/>
      <c r="Q314" s="185"/>
      <c r="R314" s="185"/>
    </row>
    <row r="315" spans="1:18">
      <c r="A315" s="185"/>
      <c r="B315" s="185"/>
      <c r="C315" s="185"/>
      <c r="D315" s="185"/>
      <c r="E315" s="185"/>
      <c r="F315" s="185"/>
      <c r="G315" s="185"/>
      <c r="H315" s="185"/>
      <c r="I315" s="185"/>
      <c r="J315" s="185"/>
      <c r="K315" s="185"/>
      <c r="L315" s="185"/>
      <c r="M315" s="185"/>
      <c r="N315" s="185"/>
      <c r="O315" s="185"/>
      <c r="P315" s="185"/>
      <c r="Q315" s="185"/>
      <c r="R315" s="185"/>
    </row>
    <row r="316" spans="1:18">
      <c r="A316" s="185"/>
      <c r="B316" s="185"/>
      <c r="C316" s="185"/>
      <c r="D316" s="185"/>
      <c r="E316" s="185"/>
      <c r="F316" s="185"/>
      <c r="G316" s="185"/>
      <c r="H316" s="185"/>
      <c r="I316" s="185"/>
      <c r="J316" s="185"/>
      <c r="K316" s="185"/>
      <c r="L316" s="185"/>
      <c r="M316" s="185"/>
      <c r="N316" s="185"/>
      <c r="O316" s="185"/>
      <c r="P316" s="185"/>
      <c r="Q316" s="185"/>
      <c r="R316" s="185"/>
    </row>
    <row r="317" spans="1:18">
      <c r="A317" s="185"/>
      <c r="B317" s="185"/>
      <c r="C317" s="185"/>
      <c r="D317" s="185"/>
      <c r="E317" s="185"/>
      <c r="F317" s="185"/>
      <c r="G317" s="185"/>
      <c r="H317" s="185"/>
      <c r="I317" s="185"/>
      <c r="J317" s="185"/>
      <c r="K317" s="185"/>
      <c r="L317" s="185"/>
      <c r="M317" s="185"/>
      <c r="N317" s="185"/>
      <c r="O317" s="185"/>
      <c r="P317" s="185"/>
      <c r="Q317" s="185"/>
      <c r="R317" s="185"/>
    </row>
    <row r="318" spans="1:18">
      <c r="A318" s="185"/>
      <c r="B318" s="185"/>
      <c r="C318" s="185"/>
      <c r="D318" s="185"/>
      <c r="E318" s="185"/>
      <c r="F318" s="185"/>
      <c r="G318" s="185"/>
      <c r="H318" s="185"/>
      <c r="I318" s="185"/>
      <c r="J318" s="185"/>
      <c r="K318" s="185"/>
      <c r="L318" s="185"/>
      <c r="M318" s="185"/>
      <c r="N318" s="185"/>
      <c r="O318" s="185"/>
      <c r="P318" s="185"/>
      <c r="Q318" s="185"/>
      <c r="R318" s="185"/>
    </row>
    <row r="319" spans="1:18">
      <c r="A319" s="185"/>
      <c r="B319" s="185"/>
      <c r="C319" s="185"/>
      <c r="D319" s="185"/>
      <c r="E319" s="185"/>
      <c r="F319" s="185"/>
      <c r="G319" s="185"/>
      <c r="H319" s="185"/>
      <c r="I319" s="185"/>
      <c r="J319" s="185"/>
      <c r="K319" s="185"/>
      <c r="L319" s="185"/>
      <c r="M319" s="185"/>
      <c r="N319" s="185"/>
      <c r="O319" s="185"/>
      <c r="P319" s="185"/>
      <c r="Q319" s="185"/>
      <c r="R319" s="185"/>
    </row>
    <row r="320" spans="1:18">
      <c r="A320" s="185"/>
      <c r="B320" s="185"/>
      <c r="C320" s="185"/>
      <c r="D320" s="185"/>
      <c r="E320" s="185"/>
      <c r="F320" s="185"/>
      <c r="G320" s="185"/>
      <c r="H320" s="185"/>
      <c r="I320" s="185"/>
      <c r="J320" s="185"/>
      <c r="K320" s="185"/>
      <c r="L320" s="185"/>
      <c r="M320" s="185"/>
      <c r="N320" s="185"/>
      <c r="O320" s="185"/>
      <c r="P320" s="185"/>
      <c r="Q320" s="185"/>
      <c r="R320" s="185"/>
    </row>
    <row r="321" spans="1:18">
      <c r="A321" s="185"/>
      <c r="B321" s="185"/>
      <c r="C321" s="185"/>
      <c r="D321" s="185"/>
      <c r="E321" s="185"/>
      <c r="F321" s="185"/>
      <c r="G321" s="185"/>
      <c r="H321" s="185"/>
      <c r="I321" s="185"/>
      <c r="J321" s="185"/>
      <c r="K321" s="185"/>
      <c r="L321" s="185"/>
      <c r="M321" s="185"/>
      <c r="N321" s="185"/>
      <c r="O321" s="185"/>
      <c r="P321" s="185"/>
      <c r="Q321" s="185"/>
      <c r="R321" s="185"/>
    </row>
    <row r="322" spans="1:18">
      <c r="A322" s="185"/>
      <c r="B322" s="185"/>
      <c r="C322" s="185"/>
      <c r="D322" s="185"/>
      <c r="E322" s="185"/>
      <c r="F322" s="185"/>
      <c r="G322" s="185"/>
      <c r="H322" s="185"/>
      <c r="I322" s="185"/>
      <c r="J322" s="185"/>
      <c r="K322" s="185"/>
      <c r="L322" s="185"/>
      <c r="M322" s="185"/>
      <c r="N322" s="185"/>
      <c r="O322" s="185"/>
      <c r="P322" s="185"/>
      <c r="Q322" s="185"/>
      <c r="R322" s="185"/>
    </row>
    <row r="323" spans="1:18">
      <c r="A323" s="185"/>
      <c r="B323" s="185"/>
      <c r="C323" s="185"/>
      <c r="D323" s="185"/>
      <c r="E323" s="185"/>
      <c r="F323" s="185"/>
      <c r="G323" s="185"/>
      <c r="H323" s="185"/>
      <c r="I323" s="185"/>
      <c r="J323" s="185"/>
      <c r="K323" s="185"/>
      <c r="L323" s="185"/>
      <c r="M323" s="185"/>
      <c r="N323" s="185"/>
      <c r="O323" s="185"/>
      <c r="P323" s="185"/>
      <c r="Q323" s="185"/>
      <c r="R323" s="185"/>
    </row>
    <row r="324" spans="1:18">
      <c r="A324" s="185"/>
      <c r="B324" s="185"/>
      <c r="C324" s="185"/>
      <c r="D324" s="185"/>
      <c r="E324" s="185"/>
      <c r="F324" s="185"/>
      <c r="G324" s="185"/>
      <c r="H324" s="185"/>
      <c r="I324" s="185"/>
      <c r="J324" s="185"/>
      <c r="K324" s="185"/>
      <c r="L324" s="185"/>
      <c r="M324" s="185"/>
      <c r="N324" s="185"/>
      <c r="O324" s="185"/>
      <c r="P324" s="185"/>
      <c r="Q324" s="185"/>
      <c r="R324" s="185"/>
    </row>
    <row r="325" spans="1:18">
      <c r="A325" s="185"/>
      <c r="B325" s="185"/>
      <c r="C325" s="185"/>
      <c r="D325" s="185"/>
      <c r="E325" s="185"/>
      <c r="F325" s="185"/>
      <c r="G325" s="185"/>
      <c r="H325" s="185"/>
      <c r="I325" s="185"/>
      <c r="J325" s="185"/>
      <c r="K325" s="185"/>
      <c r="L325" s="185"/>
      <c r="M325" s="185"/>
      <c r="N325" s="185"/>
      <c r="O325" s="185"/>
      <c r="P325" s="185"/>
      <c r="Q325" s="185"/>
      <c r="R325" s="185"/>
    </row>
    <row r="326" spans="1:18">
      <c r="A326" s="185"/>
      <c r="B326" s="185"/>
      <c r="C326" s="185"/>
      <c r="D326" s="185"/>
      <c r="E326" s="185"/>
      <c r="F326" s="185"/>
      <c r="G326" s="185"/>
      <c r="H326" s="185"/>
      <c r="I326" s="185"/>
      <c r="J326" s="185"/>
      <c r="K326" s="185"/>
      <c r="L326" s="185"/>
      <c r="M326" s="185"/>
      <c r="N326" s="185"/>
      <c r="O326" s="185"/>
      <c r="P326" s="185"/>
      <c r="Q326" s="185"/>
      <c r="R326" s="185"/>
    </row>
    <row r="327" spans="1:18">
      <c r="A327" s="185"/>
      <c r="B327" s="185"/>
      <c r="C327" s="185"/>
      <c r="D327" s="185"/>
      <c r="E327" s="185"/>
      <c r="F327" s="185"/>
      <c r="G327" s="185"/>
      <c r="H327" s="185"/>
      <c r="I327" s="185"/>
      <c r="J327" s="185"/>
      <c r="K327" s="185"/>
      <c r="L327" s="185"/>
      <c r="M327" s="185"/>
      <c r="N327" s="185"/>
      <c r="O327" s="185"/>
      <c r="P327" s="185"/>
      <c r="Q327" s="185"/>
      <c r="R327" s="185"/>
    </row>
    <row r="328" spans="1:18">
      <c r="A328" s="185"/>
      <c r="B328" s="185"/>
      <c r="C328" s="185"/>
      <c r="D328" s="185"/>
      <c r="E328" s="185"/>
      <c r="F328" s="185"/>
      <c r="G328" s="185"/>
      <c r="H328" s="185"/>
      <c r="I328" s="185"/>
      <c r="J328" s="185"/>
      <c r="K328" s="185"/>
      <c r="L328" s="185"/>
      <c r="M328" s="185"/>
      <c r="N328" s="185"/>
      <c r="O328" s="185"/>
      <c r="P328" s="185"/>
      <c r="Q328" s="185"/>
      <c r="R328" s="185"/>
    </row>
    <row r="329" spans="1:18">
      <c r="A329" s="185"/>
      <c r="B329" s="185"/>
      <c r="C329" s="185"/>
      <c r="D329" s="185"/>
      <c r="E329" s="185"/>
      <c r="F329" s="185"/>
      <c r="G329" s="185"/>
      <c r="H329" s="185"/>
      <c r="I329" s="185"/>
      <c r="J329" s="185"/>
      <c r="K329" s="185"/>
      <c r="L329" s="185"/>
      <c r="M329" s="185"/>
      <c r="N329" s="185"/>
      <c r="O329" s="185"/>
      <c r="P329" s="185"/>
      <c r="Q329" s="185"/>
      <c r="R329" s="185"/>
    </row>
    <row r="330" spans="1:18">
      <c r="A330" s="185"/>
      <c r="B330" s="185"/>
      <c r="C330" s="185"/>
      <c r="D330" s="185"/>
      <c r="E330" s="185"/>
      <c r="F330" s="185"/>
      <c r="G330" s="185"/>
      <c r="H330" s="185"/>
      <c r="I330" s="185"/>
      <c r="J330" s="185"/>
      <c r="K330" s="185"/>
      <c r="L330" s="185"/>
      <c r="M330" s="185"/>
      <c r="N330" s="185"/>
      <c r="O330" s="185"/>
      <c r="P330" s="185"/>
      <c r="Q330" s="185"/>
      <c r="R330" s="185"/>
    </row>
    <row r="331" spans="1:18">
      <c r="A331" s="185"/>
      <c r="B331" s="185"/>
      <c r="C331" s="185"/>
      <c r="D331" s="185"/>
      <c r="E331" s="185"/>
      <c r="F331" s="185"/>
      <c r="G331" s="185"/>
      <c r="H331" s="185"/>
      <c r="I331" s="185"/>
      <c r="J331" s="185"/>
      <c r="K331" s="185"/>
      <c r="L331" s="185"/>
      <c r="M331" s="185"/>
      <c r="N331" s="185"/>
      <c r="O331" s="185"/>
      <c r="P331" s="185"/>
      <c r="Q331" s="185"/>
      <c r="R331" s="185"/>
    </row>
    <row r="332" spans="1:18">
      <c r="A332" s="185"/>
      <c r="B332" s="185"/>
      <c r="C332" s="185"/>
      <c r="D332" s="185"/>
      <c r="E332" s="185"/>
      <c r="F332" s="185"/>
      <c r="G332" s="185"/>
      <c r="H332" s="185"/>
      <c r="I332" s="185"/>
      <c r="J332" s="185"/>
      <c r="K332" s="185"/>
      <c r="L332" s="185"/>
      <c r="M332" s="185"/>
      <c r="N332" s="185"/>
      <c r="O332" s="185"/>
      <c r="P332" s="185"/>
      <c r="Q332" s="185"/>
      <c r="R332" s="185"/>
    </row>
    <row r="333" spans="1:18">
      <c r="A333" s="185"/>
      <c r="B333" s="185"/>
      <c r="C333" s="185"/>
      <c r="D333" s="185"/>
      <c r="E333" s="185"/>
      <c r="F333" s="185"/>
      <c r="G333" s="185"/>
      <c r="H333" s="185"/>
      <c r="I333" s="185"/>
      <c r="J333" s="185"/>
      <c r="K333" s="185"/>
      <c r="L333" s="185"/>
      <c r="M333" s="185"/>
      <c r="N333" s="185"/>
      <c r="O333" s="185"/>
      <c r="P333" s="185"/>
      <c r="Q333" s="185"/>
      <c r="R333" s="185"/>
    </row>
    <row r="334" spans="1:18">
      <c r="A334" s="185"/>
      <c r="B334" s="185"/>
      <c r="C334" s="185"/>
      <c r="D334" s="185"/>
      <c r="E334" s="185"/>
      <c r="F334" s="185"/>
      <c r="G334" s="185"/>
      <c r="H334" s="185"/>
      <c r="I334" s="185"/>
      <c r="J334" s="185"/>
      <c r="K334" s="185"/>
      <c r="L334" s="185"/>
      <c r="M334" s="185"/>
      <c r="N334" s="185"/>
      <c r="O334" s="185"/>
      <c r="P334" s="185"/>
      <c r="Q334" s="185"/>
      <c r="R334" s="185"/>
    </row>
    <row r="335" spans="1:18">
      <c r="A335" s="185"/>
      <c r="B335" s="185"/>
      <c r="C335" s="185"/>
      <c r="D335" s="185"/>
      <c r="E335" s="185"/>
      <c r="F335" s="185"/>
      <c r="G335" s="185"/>
      <c r="H335" s="185"/>
      <c r="I335" s="185"/>
      <c r="J335" s="185"/>
      <c r="K335" s="185"/>
      <c r="L335" s="185"/>
      <c r="M335" s="185"/>
      <c r="N335" s="185"/>
      <c r="O335" s="185"/>
      <c r="P335" s="185"/>
      <c r="Q335" s="185"/>
      <c r="R335" s="185"/>
    </row>
    <row r="336" spans="1:18">
      <c r="A336" s="185"/>
      <c r="B336" s="185"/>
      <c r="C336" s="185"/>
      <c r="D336" s="185"/>
      <c r="E336" s="185"/>
      <c r="F336" s="185"/>
      <c r="G336" s="185"/>
      <c r="H336" s="185"/>
      <c r="I336" s="185"/>
      <c r="J336" s="185"/>
      <c r="K336" s="185"/>
      <c r="L336" s="185"/>
      <c r="M336" s="185"/>
      <c r="N336" s="185"/>
      <c r="O336" s="185"/>
      <c r="P336" s="185"/>
      <c r="Q336" s="185"/>
      <c r="R336" s="185"/>
    </row>
    <row r="337" spans="1:18">
      <c r="A337" s="185"/>
      <c r="B337" s="185"/>
      <c r="C337" s="185"/>
      <c r="D337" s="185"/>
      <c r="E337" s="185"/>
      <c r="F337" s="185"/>
      <c r="G337" s="185"/>
      <c r="H337" s="185"/>
      <c r="I337" s="185"/>
      <c r="J337" s="185"/>
      <c r="K337" s="185"/>
      <c r="L337" s="185"/>
      <c r="M337" s="185"/>
      <c r="N337" s="185"/>
      <c r="O337" s="185"/>
      <c r="P337" s="185"/>
      <c r="Q337" s="185"/>
      <c r="R337" s="185"/>
    </row>
    <row r="338" spans="1:18">
      <c r="A338" s="185"/>
      <c r="B338" s="185"/>
      <c r="C338" s="185"/>
      <c r="D338" s="185"/>
      <c r="E338" s="185"/>
      <c r="F338" s="185"/>
      <c r="G338" s="185"/>
      <c r="H338" s="185"/>
      <c r="I338" s="185"/>
      <c r="J338" s="185"/>
      <c r="K338" s="185"/>
      <c r="L338" s="185"/>
      <c r="M338" s="185"/>
      <c r="N338" s="185"/>
      <c r="O338" s="185"/>
      <c r="P338" s="185"/>
      <c r="Q338" s="185"/>
      <c r="R338" s="185"/>
    </row>
    <row r="339" spans="1:18">
      <c r="A339" s="185"/>
      <c r="B339" s="185"/>
      <c r="C339" s="185"/>
      <c r="D339" s="185"/>
      <c r="E339" s="185"/>
      <c r="F339" s="185"/>
      <c r="G339" s="185"/>
      <c r="H339" s="185"/>
      <c r="I339" s="185"/>
      <c r="J339" s="185"/>
      <c r="K339" s="185"/>
      <c r="L339" s="185"/>
      <c r="M339" s="185"/>
      <c r="N339" s="185"/>
      <c r="O339" s="185"/>
      <c r="P339" s="185"/>
      <c r="Q339" s="185"/>
      <c r="R339" s="185"/>
    </row>
    <row r="340" spans="1:18">
      <c r="A340" s="185"/>
      <c r="B340" s="185"/>
      <c r="C340" s="185"/>
      <c r="D340" s="185"/>
      <c r="E340" s="185"/>
      <c r="F340" s="185"/>
      <c r="G340" s="185"/>
      <c r="H340" s="185"/>
      <c r="I340" s="185"/>
      <c r="J340" s="185"/>
      <c r="K340" s="185"/>
      <c r="L340" s="185"/>
      <c r="M340" s="185"/>
      <c r="N340" s="185"/>
      <c r="O340" s="185"/>
      <c r="P340" s="185"/>
      <c r="Q340" s="185"/>
      <c r="R340" s="185"/>
    </row>
    <row r="341" spans="1:18">
      <c r="A341" s="185"/>
      <c r="B341" s="185"/>
      <c r="C341" s="185"/>
      <c r="D341" s="185"/>
      <c r="E341" s="185"/>
      <c r="F341" s="185"/>
      <c r="G341" s="185"/>
      <c r="H341" s="185"/>
      <c r="I341" s="185"/>
      <c r="J341" s="185"/>
      <c r="K341" s="185"/>
      <c r="L341" s="185"/>
      <c r="M341" s="185"/>
      <c r="N341" s="185"/>
      <c r="O341" s="185"/>
      <c r="P341" s="185"/>
      <c r="Q341" s="185"/>
      <c r="R341" s="185"/>
    </row>
    <row r="342" spans="1:18">
      <c r="A342" s="185"/>
      <c r="B342" s="185"/>
      <c r="C342" s="185"/>
      <c r="D342" s="185"/>
      <c r="E342" s="185"/>
      <c r="F342" s="185"/>
      <c r="G342" s="185"/>
      <c r="H342" s="185"/>
      <c r="I342" s="185"/>
      <c r="J342" s="185"/>
      <c r="K342" s="185"/>
      <c r="L342" s="185"/>
      <c r="M342" s="185"/>
      <c r="N342" s="185"/>
      <c r="O342" s="185"/>
      <c r="P342" s="185"/>
      <c r="Q342" s="185"/>
      <c r="R342" s="185"/>
    </row>
    <row r="343" spans="1:18">
      <c r="A343" s="185"/>
      <c r="B343" s="185"/>
      <c r="C343" s="185"/>
      <c r="D343" s="185"/>
      <c r="E343" s="185"/>
      <c r="F343" s="185"/>
      <c r="G343" s="185"/>
      <c r="H343" s="185"/>
      <c r="I343" s="185"/>
      <c r="J343" s="185"/>
      <c r="K343" s="185"/>
      <c r="L343" s="185"/>
      <c r="M343" s="185"/>
      <c r="N343" s="185"/>
      <c r="O343" s="185"/>
      <c r="P343" s="185"/>
      <c r="Q343" s="185"/>
      <c r="R343" s="185"/>
    </row>
    <row r="344" spans="1:18">
      <c r="A344" s="185"/>
      <c r="B344" s="185"/>
      <c r="C344" s="185"/>
      <c r="D344" s="185"/>
      <c r="E344" s="185"/>
      <c r="F344" s="185"/>
      <c r="G344" s="185"/>
      <c r="H344" s="185"/>
      <c r="I344" s="185"/>
      <c r="J344" s="185"/>
      <c r="K344" s="185"/>
      <c r="L344" s="185"/>
      <c r="M344" s="185"/>
      <c r="N344" s="185"/>
      <c r="O344" s="185"/>
      <c r="P344" s="185"/>
      <c r="Q344" s="185"/>
      <c r="R344" s="185"/>
    </row>
    <row r="345" spans="1:18">
      <c r="A345" s="185"/>
      <c r="B345" s="185"/>
      <c r="C345" s="185"/>
      <c r="D345" s="185"/>
      <c r="E345" s="185"/>
      <c r="F345" s="185"/>
      <c r="G345" s="185"/>
      <c r="H345" s="185"/>
      <c r="I345" s="185"/>
      <c r="J345" s="185"/>
      <c r="K345" s="185"/>
      <c r="L345" s="185"/>
      <c r="M345" s="185"/>
      <c r="N345" s="185"/>
      <c r="O345" s="185"/>
      <c r="P345" s="185"/>
      <c r="Q345" s="185"/>
      <c r="R345" s="185"/>
    </row>
    <row r="346" spans="1:18">
      <c r="A346" s="185"/>
      <c r="B346" s="185"/>
      <c r="C346" s="185"/>
      <c r="D346" s="185"/>
      <c r="E346" s="185"/>
      <c r="F346" s="185"/>
      <c r="G346" s="185"/>
      <c r="H346" s="185"/>
      <c r="I346" s="185"/>
      <c r="J346" s="185"/>
      <c r="K346" s="185"/>
      <c r="L346" s="185"/>
      <c r="M346" s="185"/>
      <c r="N346" s="185"/>
      <c r="O346" s="185"/>
      <c r="P346" s="185"/>
      <c r="Q346" s="185"/>
      <c r="R346" s="185"/>
    </row>
    <row r="347" spans="1:18">
      <c r="A347" s="185"/>
      <c r="B347" s="185"/>
      <c r="C347" s="185"/>
      <c r="D347" s="185"/>
      <c r="E347" s="185"/>
      <c r="F347" s="185"/>
      <c r="G347" s="185"/>
      <c r="H347" s="185"/>
      <c r="I347" s="185"/>
      <c r="J347" s="185"/>
      <c r="K347" s="185"/>
      <c r="L347" s="185"/>
      <c r="M347" s="185"/>
      <c r="N347" s="185"/>
      <c r="O347" s="185"/>
      <c r="P347" s="185"/>
      <c r="Q347" s="185"/>
      <c r="R347" s="185"/>
    </row>
    <row r="348" spans="1:18">
      <c r="A348" s="185"/>
      <c r="B348" s="185"/>
      <c r="C348" s="185"/>
      <c r="D348" s="185"/>
      <c r="E348" s="185"/>
      <c r="F348" s="185"/>
      <c r="G348" s="185"/>
      <c r="H348" s="185"/>
      <c r="I348" s="185"/>
      <c r="J348" s="185"/>
      <c r="K348" s="185"/>
      <c r="L348" s="185"/>
      <c r="M348" s="185"/>
      <c r="N348" s="185"/>
      <c r="O348" s="185"/>
      <c r="P348" s="185"/>
      <c r="Q348" s="185"/>
      <c r="R348" s="185"/>
    </row>
    <row r="349" spans="1:18">
      <c r="A349" s="185"/>
      <c r="B349" s="185"/>
      <c r="C349" s="185"/>
      <c r="D349" s="185"/>
      <c r="E349" s="185"/>
      <c r="F349" s="185"/>
      <c r="G349" s="185"/>
      <c r="H349" s="185"/>
      <c r="I349" s="185"/>
      <c r="J349" s="185"/>
      <c r="K349" s="185"/>
      <c r="L349" s="185"/>
      <c r="M349" s="185"/>
      <c r="N349" s="185"/>
      <c r="O349" s="185"/>
      <c r="P349" s="185"/>
      <c r="Q349" s="185"/>
      <c r="R349" s="185"/>
    </row>
    <row r="350" spans="1:18">
      <c r="A350" s="185"/>
      <c r="B350" s="185"/>
      <c r="C350" s="185"/>
      <c r="D350" s="185"/>
      <c r="E350" s="185"/>
      <c r="F350" s="185"/>
      <c r="G350" s="185"/>
      <c r="H350" s="185"/>
      <c r="I350" s="185"/>
      <c r="J350" s="185"/>
      <c r="K350" s="185"/>
      <c r="L350" s="185"/>
      <c r="M350" s="185"/>
      <c r="N350" s="185"/>
      <c r="O350" s="185"/>
      <c r="P350" s="185"/>
      <c r="Q350" s="185"/>
      <c r="R350" s="185"/>
    </row>
    <row r="351" spans="1:18">
      <c r="A351" s="185"/>
      <c r="B351" s="185"/>
      <c r="C351" s="185"/>
      <c r="D351" s="185"/>
      <c r="E351" s="185"/>
      <c r="F351" s="185"/>
      <c r="G351" s="185"/>
      <c r="H351" s="185"/>
      <c r="I351" s="185"/>
      <c r="J351" s="185"/>
      <c r="K351" s="185"/>
      <c r="L351" s="185"/>
      <c r="M351" s="185"/>
      <c r="N351" s="185"/>
      <c r="O351" s="185"/>
      <c r="P351" s="185"/>
      <c r="Q351" s="185"/>
      <c r="R351" s="185"/>
    </row>
    <row r="352" spans="1:18">
      <c r="A352" s="185"/>
      <c r="B352" s="185"/>
      <c r="C352" s="185"/>
      <c r="D352" s="185"/>
      <c r="E352" s="185"/>
      <c r="F352" s="185"/>
      <c r="G352" s="185"/>
      <c r="H352" s="185"/>
      <c r="I352" s="185"/>
      <c r="J352" s="185"/>
      <c r="K352" s="185"/>
      <c r="L352" s="185"/>
      <c r="M352" s="185"/>
      <c r="N352" s="185"/>
      <c r="O352" s="185"/>
      <c r="P352" s="185"/>
      <c r="Q352" s="185"/>
      <c r="R352" s="185"/>
    </row>
    <row r="353" spans="1:18">
      <c r="A353" s="185"/>
      <c r="B353" s="185"/>
      <c r="C353" s="185"/>
      <c r="D353" s="185"/>
      <c r="E353" s="185"/>
      <c r="F353" s="185"/>
      <c r="G353" s="185"/>
      <c r="H353" s="185"/>
      <c r="I353" s="185"/>
      <c r="J353" s="185"/>
      <c r="K353" s="185"/>
      <c r="L353" s="185"/>
      <c r="M353" s="185"/>
      <c r="N353" s="185"/>
      <c r="O353" s="185"/>
      <c r="P353" s="185"/>
      <c r="Q353" s="185"/>
      <c r="R353" s="185"/>
    </row>
    <row r="354" spans="1:18">
      <c r="A354" s="185"/>
      <c r="B354" s="185"/>
      <c r="C354" s="185"/>
      <c r="D354" s="185"/>
      <c r="E354" s="185"/>
      <c r="F354" s="185"/>
      <c r="G354" s="185"/>
      <c r="H354" s="185"/>
      <c r="I354" s="185"/>
      <c r="J354" s="185"/>
      <c r="K354" s="185"/>
      <c r="L354" s="185"/>
      <c r="M354" s="185"/>
      <c r="N354" s="185"/>
      <c r="O354" s="185"/>
      <c r="P354" s="185"/>
      <c r="Q354" s="185"/>
      <c r="R354" s="185"/>
    </row>
    <row r="355" spans="1:18">
      <c r="A355" s="185"/>
      <c r="B355" s="185"/>
      <c r="C355" s="185"/>
      <c r="D355" s="185"/>
      <c r="E355" s="185"/>
      <c r="F355" s="185"/>
      <c r="G355" s="185"/>
      <c r="H355" s="185"/>
      <c r="I355" s="185"/>
      <c r="J355" s="185"/>
      <c r="K355" s="185"/>
      <c r="L355" s="185"/>
      <c r="M355" s="185"/>
      <c r="N355" s="185"/>
      <c r="O355" s="185"/>
      <c r="P355" s="185"/>
      <c r="Q355" s="185"/>
      <c r="R355" s="185"/>
    </row>
    <row r="356" spans="1:18">
      <c r="A356" s="185"/>
      <c r="B356" s="185"/>
      <c r="C356" s="185"/>
      <c r="D356" s="185"/>
      <c r="E356" s="185"/>
      <c r="F356" s="185"/>
      <c r="G356" s="185"/>
      <c r="H356" s="185"/>
      <c r="I356" s="185"/>
      <c r="J356" s="185"/>
      <c r="K356" s="185"/>
      <c r="L356" s="185"/>
      <c r="M356" s="185"/>
      <c r="N356" s="185"/>
      <c r="O356" s="185"/>
      <c r="P356" s="185"/>
      <c r="Q356" s="185"/>
      <c r="R356" s="185"/>
    </row>
    <row r="357" spans="1:18">
      <c r="A357" s="185"/>
      <c r="B357" s="185"/>
      <c r="C357" s="185"/>
      <c r="D357" s="185"/>
      <c r="E357" s="185"/>
      <c r="F357" s="185"/>
      <c r="G357" s="185"/>
      <c r="H357" s="185"/>
      <c r="I357" s="185"/>
      <c r="J357" s="185"/>
      <c r="K357" s="185"/>
      <c r="L357" s="185"/>
      <c r="M357" s="185"/>
      <c r="N357" s="185"/>
      <c r="O357" s="185"/>
      <c r="P357" s="185"/>
      <c r="Q357" s="185"/>
      <c r="R357" s="185"/>
    </row>
    <row r="358" spans="1:18">
      <c r="A358" s="185"/>
      <c r="B358" s="185"/>
      <c r="C358" s="185"/>
      <c r="D358" s="185"/>
      <c r="E358" s="185"/>
      <c r="F358" s="185"/>
      <c r="G358" s="185"/>
      <c r="H358" s="185"/>
      <c r="I358" s="185"/>
      <c r="J358" s="185"/>
      <c r="K358" s="185"/>
      <c r="L358" s="185"/>
      <c r="M358" s="185"/>
      <c r="N358" s="185"/>
      <c r="O358" s="185"/>
      <c r="P358" s="185"/>
      <c r="Q358" s="185"/>
      <c r="R358" s="185"/>
    </row>
    <row r="359" spans="1:18">
      <c r="A359" s="185"/>
      <c r="B359" s="185"/>
      <c r="C359" s="185"/>
      <c r="D359" s="185"/>
      <c r="E359" s="185"/>
      <c r="F359" s="185"/>
      <c r="G359" s="185"/>
      <c r="H359" s="185"/>
      <c r="I359" s="185"/>
      <c r="J359" s="185"/>
      <c r="K359" s="185"/>
      <c r="L359" s="185"/>
      <c r="M359" s="185"/>
      <c r="N359" s="185"/>
      <c r="O359" s="185"/>
      <c r="P359" s="185"/>
      <c r="Q359" s="185"/>
      <c r="R359" s="185"/>
    </row>
    <row r="360" spans="1:18">
      <c r="A360" s="185"/>
      <c r="B360" s="185"/>
      <c r="C360" s="185"/>
      <c r="D360" s="185"/>
      <c r="E360" s="185"/>
      <c r="F360" s="185"/>
      <c r="G360" s="185"/>
      <c r="H360" s="185"/>
      <c r="I360" s="185"/>
      <c r="J360" s="185"/>
      <c r="K360" s="185"/>
      <c r="L360" s="185"/>
      <c r="M360" s="185"/>
      <c r="N360" s="185"/>
      <c r="O360" s="185"/>
      <c r="P360" s="185"/>
      <c r="Q360" s="185"/>
      <c r="R360" s="185"/>
    </row>
    <row r="361" spans="1:18">
      <c r="A361" s="185"/>
      <c r="B361" s="185"/>
      <c r="C361" s="185"/>
      <c r="D361" s="185"/>
      <c r="E361" s="185"/>
      <c r="F361" s="185"/>
      <c r="G361" s="185"/>
      <c r="H361" s="185"/>
      <c r="I361" s="185"/>
      <c r="J361" s="185"/>
      <c r="K361" s="185"/>
      <c r="L361" s="185"/>
      <c r="M361" s="185"/>
      <c r="N361" s="185"/>
      <c r="O361" s="185"/>
      <c r="P361" s="185"/>
      <c r="Q361" s="185"/>
      <c r="R361" s="185"/>
    </row>
    <row r="362" spans="1:18">
      <c r="A362" s="185"/>
      <c r="B362" s="185"/>
      <c r="C362" s="185"/>
      <c r="D362" s="185"/>
      <c r="E362" s="185"/>
      <c r="F362" s="185"/>
      <c r="G362" s="185"/>
      <c r="H362" s="185"/>
      <c r="I362" s="185"/>
      <c r="J362" s="185"/>
      <c r="K362" s="185"/>
      <c r="L362" s="185"/>
      <c r="M362" s="185"/>
      <c r="N362" s="185"/>
      <c r="O362" s="185"/>
      <c r="P362" s="185"/>
      <c r="Q362" s="185"/>
      <c r="R362" s="185"/>
    </row>
    <row r="363" spans="1:18">
      <c r="A363" s="185"/>
      <c r="B363" s="185"/>
      <c r="C363" s="185"/>
      <c r="D363" s="185"/>
      <c r="E363" s="185"/>
      <c r="F363" s="185"/>
      <c r="G363" s="185"/>
      <c r="H363" s="185"/>
      <c r="I363" s="185"/>
      <c r="J363" s="185"/>
      <c r="K363" s="185"/>
      <c r="L363" s="185"/>
      <c r="M363" s="185"/>
      <c r="N363" s="185"/>
      <c r="O363" s="185"/>
      <c r="P363" s="185"/>
      <c r="Q363" s="185"/>
      <c r="R363" s="185"/>
    </row>
    <row r="364" spans="1:18">
      <c r="A364" s="185"/>
      <c r="B364" s="185"/>
      <c r="C364" s="185"/>
      <c r="D364" s="185"/>
      <c r="E364" s="185"/>
      <c r="F364" s="185"/>
      <c r="G364" s="185"/>
      <c r="H364" s="185"/>
      <c r="I364" s="185"/>
      <c r="J364" s="185"/>
      <c r="K364" s="185"/>
      <c r="L364" s="185"/>
      <c r="M364" s="185"/>
      <c r="N364" s="185"/>
      <c r="O364" s="185"/>
      <c r="P364" s="185"/>
      <c r="Q364" s="185"/>
      <c r="R364" s="185"/>
    </row>
    <row r="365" spans="1:18">
      <c r="A365" s="185"/>
      <c r="B365" s="185"/>
      <c r="C365" s="185"/>
      <c r="D365" s="185"/>
      <c r="E365" s="185"/>
      <c r="F365" s="185"/>
      <c r="G365" s="185"/>
      <c r="H365" s="185"/>
      <c r="I365" s="185"/>
      <c r="J365" s="185"/>
      <c r="K365" s="185"/>
      <c r="L365" s="185"/>
      <c r="M365" s="185"/>
      <c r="N365" s="185"/>
      <c r="O365" s="185"/>
      <c r="P365" s="185"/>
      <c r="Q365" s="185"/>
      <c r="R365" s="185"/>
    </row>
    <row r="366" spans="1:18">
      <c r="A366" s="185"/>
      <c r="B366" s="185"/>
      <c r="C366" s="185"/>
      <c r="D366" s="185"/>
      <c r="E366" s="185"/>
      <c r="F366" s="185"/>
      <c r="G366" s="185"/>
      <c r="H366" s="185"/>
      <c r="I366" s="185"/>
      <c r="J366" s="185"/>
      <c r="K366" s="185"/>
      <c r="L366" s="185"/>
      <c r="M366" s="185"/>
      <c r="N366" s="185"/>
      <c r="O366" s="185"/>
      <c r="P366" s="185"/>
      <c r="Q366" s="185"/>
      <c r="R366" s="185"/>
    </row>
    <row r="367" spans="1:18">
      <c r="A367" s="185"/>
      <c r="B367" s="185"/>
      <c r="C367" s="185"/>
      <c r="D367" s="185"/>
      <c r="E367" s="185"/>
      <c r="F367" s="185"/>
      <c r="G367" s="185"/>
      <c r="H367" s="185"/>
      <c r="I367" s="185"/>
      <c r="J367" s="185"/>
      <c r="K367" s="185"/>
      <c r="L367" s="185"/>
      <c r="M367" s="185"/>
      <c r="N367" s="185"/>
      <c r="O367" s="185"/>
      <c r="P367" s="185"/>
      <c r="Q367" s="185"/>
      <c r="R367" s="185"/>
    </row>
    <row r="368" spans="1:18">
      <c r="A368" s="185"/>
      <c r="B368" s="185"/>
      <c r="C368" s="185"/>
      <c r="D368" s="185"/>
      <c r="E368" s="185"/>
      <c r="F368" s="185"/>
      <c r="G368" s="185"/>
      <c r="H368" s="185"/>
      <c r="I368" s="185"/>
      <c r="J368" s="185"/>
      <c r="K368" s="185"/>
      <c r="L368" s="185"/>
      <c r="M368" s="185"/>
      <c r="N368" s="185"/>
      <c r="O368" s="185"/>
      <c r="P368" s="185"/>
      <c r="Q368" s="185"/>
      <c r="R368" s="185"/>
    </row>
    <row r="369" spans="1:18">
      <c r="A369" s="185"/>
      <c r="B369" s="185"/>
      <c r="C369" s="185"/>
      <c r="D369" s="185"/>
      <c r="E369" s="185"/>
      <c r="F369" s="185"/>
      <c r="G369" s="185"/>
      <c r="H369" s="185"/>
      <c r="I369" s="185"/>
      <c r="J369" s="185"/>
      <c r="K369" s="185"/>
      <c r="L369" s="185"/>
      <c r="M369" s="185"/>
      <c r="N369" s="185"/>
      <c r="O369" s="185"/>
      <c r="P369" s="185"/>
      <c r="Q369" s="185"/>
      <c r="R369" s="185"/>
    </row>
    <row r="370" spans="1:18">
      <c r="A370" s="185"/>
      <c r="B370" s="185"/>
      <c r="C370" s="185"/>
      <c r="D370" s="185"/>
      <c r="E370" s="185"/>
      <c r="F370" s="185"/>
      <c r="G370" s="185"/>
      <c r="H370" s="185"/>
      <c r="I370" s="185"/>
      <c r="J370" s="185"/>
      <c r="K370" s="185"/>
      <c r="L370" s="185"/>
      <c r="M370" s="185"/>
      <c r="N370" s="185"/>
      <c r="O370" s="185"/>
      <c r="P370" s="185"/>
      <c r="Q370" s="185"/>
      <c r="R370" s="185"/>
    </row>
    <row r="371" spans="1:18">
      <c r="A371" s="185"/>
      <c r="B371" s="185"/>
      <c r="C371" s="185"/>
      <c r="D371" s="185"/>
      <c r="E371" s="185"/>
      <c r="F371" s="185"/>
      <c r="G371" s="185"/>
      <c r="H371" s="185"/>
      <c r="I371" s="185"/>
      <c r="J371" s="185"/>
      <c r="K371" s="185"/>
      <c r="L371" s="185"/>
      <c r="M371" s="185"/>
      <c r="N371" s="185"/>
      <c r="O371" s="185"/>
      <c r="P371" s="185"/>
      <c r="Q371" s="185"/>
      <c r="R371" s="185"/>
    </row>
    <row r="372" spans="1:18">
      <c r="A372" s="185"/>
      <c r="B372" s="185"/>
      <c r="C372" s="185"/>
      <c r="D372" s="185"/>
      <c r="E372" s="185"/>
      <c r="F372" s="185"/>
      <c r="G372" s="185"/>
      <c r="H372" s="185"/>
      <c r="I372" s="185"/>
      <c r="J372" s="185"/>
      <c r="K372" s="185"/>
      <c r="L372" s="185"/>
      <c r="M372" s="185"/>
      <c r="N372" s="185"/>
      <c r="O372" s="185"/>
      <c r="P372" s="185"/>
      <c r="Q372" s="185"/>
      <c r="R372" s="185"/>
    </row>
    <row r="373" spans="1:18">
      <c r="A373" s="185"/>
      <c r="B373" s="185"/>
      <c r="C373" s="185"/>
      <c r="D373" s="185"/>
      <c r="E373" s="185"/>
      <c r="F373" s="185"/>
      <c r="G373" s="185"/>
      <c r="H373" s="185"/>
      <c r="I373" s="185"/>
      <c r="J373" s="185"/>
      <c r="K373" s="185"/>
      <c r="L373" s="185"/>
      <c r="M373" s="185"/>
      <c r="N373" s="185"/>
      <c r="O373" s="185"/>
      <c r="P373" s="185"/>
      <c r="Q373" s="185"/>
      <c r="R373" s="185"/>
    </row>
    <row r="374" spans="1:18">
      <c r="A374" s="185"/>
      <c r="B374" s="185"/>
      <c r="C374" s="185"/>
      <c r="D374" s="185"/>
      <c r="E374" s="185"/>
      <c r="F374" s="185"/>
      <c r="G374" s="185"/>
      <c r="H374" s="185"/>
      <c r="I374" s="185"/>
      <c r="J374" s="185"/>
      <c r="K374" s="185"/>
      <c r="L374" s="185"/>
      <c r="M374" s="185"/>
      <c r="N374" s="185"/>
      <c r="O374" s="185"/>
      <c r="P374" s="185"/>
      <c r="Q374" s="185"/>
      <c r="R374" s="185"/>
    </row>
    <row r="375" spans="1:18">
      <c r="A375" s="185"/>
      <c r="B375" s="185"/>
      <c r="C375" s="185"/>
      <c r="D375" s="185"/>
      <c r="E375" s="185"/>
      <c r="F375" s="185"/>
      <c r="G375" s="185"/>
      <c r="H375" s="185"/>
      <c r="I375" s="185"/>
      <c r="J375" s="185"/>
      <c r="K375" s="185"/>
      <c r="L375" s="185"/>
      <c r="M375" s="185"/>
      <c r="N375" s="185"/>
      <c r="O375" s="185"/>
      <c r="P375" s="185"/>
      <c r="Q375" s="185"/>
      <c r="R375" s="185"/>
    </row>
    <row r="376" spans="1:18">
      <c r="A376" s="185"/>
      <c r="B376" s="185"/>
      <c r="C376" s="185"/>
      <c r="D376" s="185"/>
      <c r="E376" s="185"/>
      <c r="F376" s="185"/>
      <c r="G376" s="185"/>
      <c r="H376" s="185"/>
      <c r="I376" s="185"/>
      <c r="J376" s="185"/>
      <c r="K376" s="185"/>
      <c r="L376" s="185"/>
      <c r="M376" s="185"/>
      <c r="N376" s="185"/>
      <c r="O376" s="185"/>
      <c r="P376" s="185"/>
      <c r="Q376" s="185"/>
      <c r="R376" s="185"/>
    </row>
    <row r="377" spans="1:18">
      <c r="A377" s="185"/>
      <c r="B377" s="185"/>
      <c r="C377" s="185"/>
      <c r="D377" s="185"/>
      <c r="E377" s="185"/>
      <c r="F377" s="185"/>
      <c r="G377" s="185"/>
      <c r="H377" s="185"/>
      <c r="I377" s="185"/>
      <c r="J377" s="185"/>
      <c r="K377" s="185"/>
      <c r="L377" s="185"/>
      <c r="M377" s="185"/>
      <c r="N377" s="185"/>
      <c r="O377" s="185"/>
      <c r="P377" s="185"/>
      <c r="Q377" s="185"/>
      <c r="R377" s="185"/>
    </row>
    <row r="378" spans="1:18">
      <c r="A378" s="185"/>
      <c r="B378" s="185"/>
      <c r="C378" s="185"/>
      <c r="D378" s="185"/>
      <c r="E378" s="185"/>
      <c r="F378" s="185"/>
      <c r="G378" s="185"/>
      <c r="H378" s="185"/>
      <c r="I378" s="185"/>
      <c r="J378" s="185"/>
      <c r="K378" s="185"/>
      <c r="L378" s="185"/>
      <c r="M378" s="185"/>
      <c r="N378" s="185"/>
      <c r="O378" s="185"/>
      <c r="P378" s="185"/>
      <c r="Q378" s="185"/>
      <c r="R378" s="185"/>
    </row>
    <row r="379" spans="1:18">
      <c r="A379" s="185"/>
      <c r="B379" s="185"/>
      <c r="C379" s="185"/>
      <c r="D379" s="185"/>
      <c r="E379" s="185"/>
      <c r="F379" s="185"/>
      <c r="G379" s="185"/>
      <c r="H379" s="185"/>
      <c r="I379" s="185"/>
      <c r="J379" s="185"/>
      <c r="K379" s="185"/>
      <c r="L379" s="185"/>
      <c r="M379" s="185"/>
      <c r="N379" s="185"/>
      <c r="O379" s="185"/>
      <c r="P379" s="185"/>
      <c r="Q379" s="185"/>
      <c r="R379" s="185"/>
    </row>
    <row r="380" spans="1:18">
      <c r="A380" s="185"/>
      <c r="B380" s="185"/>
      <c r="C380" s="185"/>
      <c r="D380" s="185"/>
      <c r="E380" s="185"/>
      <c r="F380" s="185"/>
      <c r="G380" s="185"/>
      <c r="H380" s="185"/>
      <c r="I380" s="185"/>
      <c r="J380" s="185"/>
      <c r="K380" s="185"/>
      <c r="L380" s="185"/>
      <c r="M380" s="185"/>
      <c r="N380" s="185"/>
      <c r="O380" s="185"/>
      <c r="P380" s="185"/>
      <c r="Q380" s="185"/>
      <c r="R380" s="185"/>
    </row>
    <row r="381" spans="1:18">
      <c r="A381" s="185"/>
      <c r="B381" s="185"/>
      <c r="C381" s="185"/>
      <c r="D381" s="185"/>
      <c r="E381" s="185"/>
      <c r="F381" s="185"/>
      <c r="G381" s="185"/>
      <c r="H381" s="185"/>
      <c r="I381" s="185"/>
      <c r="J381" s="185"/>
      <c r="K381" s="185"/>
      <c r="L381" s="185"/>
      <c r="M381" s="185"/>
      <c r="N381" s="185"/>
      <c r="O381" s="185"/>
      <c r="P381" s="185"/>
      <c r="Q381" s="185"/>
      <c r="R381" s="185"/>
    </row>
    <row r="382" spans="1:18">
      <c r="A382" s="185"/>
      <c r="B382" s="185"/>
      <c r="C382" s="185"/>
      <c r="D382" s="185"/>
      <c r="E382" s="185"/>
      <c r="F382" s="185"/>
      <c r="G382" s="185"/>
      <c r="H382" s="185"/>
      <c r="I382" s="185"/>
      <c r="J382" s="185"/>
      <c r="K382" s="185"/>
      <c r="L382" s="185"/>
      <c r="M382" s="185"/>
      <c r="N382" s="185"/>
      <c r="O382" s="185"/>
      <c r="P382" s="185"/>
      <c r="Q382" s="185"/>
      <c r="R382" s="185"/>
    </row>
    <row r="383" spans="1:18">
      <c r="A383" s="185"/>
      <c r="B383" s="185"/>
      <c r="C383" s="185"/>
      <c r="D383" s="185"/>
      <c r="E383" s="185"/>
      <c r="F383" s="185"/>
      <c r="G383" s="185"/>
      <c r="H383" s="185"/>
      <c r="I383" s="185"/>
      <c r="J383" s="185"/>
      <c r="K383" s="185"/>
      <c r="L383" s="185"/>
      <c r="M383" s="185"/>
      <c r="N383" s="185"/>
      <c r="O383" s="185"/>
      <c r="P383" s="185"/>
      <c r="Q383" s="185"/>
      <c r="R383" s="185"/>
    </row>
    <row r="384" spans="1:18">
      <c r="A384" s="185"/>
      <c r="B384" s="185"/>
      <c r="C384" s="185"/>
      <c r="D384" s="185"/>
      <c r="E384" s="185"/>
      <c r="F384" s="185"/>
      <c r="G384" s="185"/>
      <c r="H384" s="185"/>
      <c r="I384" s="185"/>
      <c r="J384" s="185"/>
      <c r="K384" s="185"/>
      <c r="L384" s="185"/>
      <c r="M384" s="185"/>
      <c r="N384" s="185"/>
      <c r="O384" s="185"/>
      <c r="P384" s="185"/>
      <c r="Q384" s="185"/>
      <c r="R384" s="185"/>
    </row>
    <row r="385" spans="1:18">
      <c r="A385" s="185"/>
      <c r="B385" s="185"/>
      <c r="C385" s="185"/>
      <c r="D385" s="185"/>
      <c r="E385" s="185"/>
      <c r="F385" s="185"/>
      <c r="G385" s="185"/>
      <c r="H385" s="185"/>
      <c r="I385" s="185"/>
      <c r="J385" s="185"/>
      <c r="K385" s="185"/>
      <c r="L385" s="185"/>
      <c r="M385" s="185"/>
      <c r="N385" s="185"/>
      <c r="O385" s="185"/>
      <c r="P385" s="185"/>
      <c r="Q385" s="185"/>
      <c r="R385" s="185"/>
    </row>
    <row r="386" spans="1:18">
      <c r="A386" s="185"/>
      <c r="B386" s="185"/>
      <c r="C386" s="185"/>
      <c r="D386" s="185"/>
      <c r="E386" s="185"/>
      <c r="F386" s="185"/>
      <c r="G386" s="185"/>
      <c r="H386" s="185"/>
      <c r="I386" s="185"/>
      <c r="J386" s="185"/>
      <c r="K386" s="185"/>
      <c r="L386" s="185"/>
      <c r="M386" s="185"/>
      <c r="N386" s="185"/>
      <c r="O386" s="185"/>
      <c r="P386" s="185"/>
      <c r="Q386" s="185"/>
      <c r="R386" s="185"/>
    </row>
    <row r="387" spans="1:18">
      <c r="A387" s="185"/>
      <c r="B387" s="185"/>
      <c r="C387" s="185"/>
      <c r="D387" s="185"/>
      <c r="E387" s="185"/>
      <c r="F387" s="185"/>
      <c r="G387" s="185"/>
      <c r="H387" s="185"/>
      <c r="I387" s="185"/>
      <c r="J387" s="185"/>
      <c r="K387" s="185"/>
      <c r="L387" s="185"/>
      <c r="M387" s="185"/>
      <c r="N387" s="185"/>
      <c r="O387" s="185"/>
      <c r="P387" s="185"/>
      <c r="Q387" s="185"/>
      <c r="R387" s="185"/>
    </row>
    <row r="388" spans="1:18">
      <c r="A388" s="185"/>
      <c r="B388" s="185"/>
      <c r="C388" s="185"/>
      <c r="D388" s="185"/>
      <c r="E388" s="185"/>
      <c r="F388" s="185"/>
      <c r="G388" s="185"/>
      <c r="H388" s="185"/>
      <c r="I388" s="185"/>
      <c r="J388" s="185"/>
      <c r="K388" s="185"/>
      <c r="L388" s="185"/>
      <c r="M388" s="185"/>
      <c r="N388" s="185"/>
      <c r="O388" s="185"/>
      <c r="P388" s="185"/>
      <c r="Q388" s="185"/>
      <c r="R388" s="185"/>
    </row>
    <row r="389" spans="1:18">
      <c r="A389" s="185"/>
      <c r="B389" s="185"/>
      <c r="C389" s="185"/>
      <c r="D389" s="185"/>
      <c r="E389" s="185"/>
      <c r="F389" s="185"/>
      <c r="G389" s="185"/>
      <c r="H389" s="185"/>
      <c r="I389" s="185"/>
      <c r="J389" s="185"/>
      <c r="K389" s="185"/>
      <c r="L389" s="185"/>
      <c r="M389" s="185"/>
      <c r="N389" s="185"/>
      <c r="O389" s="185"/>
      <c r="P389" s="185"/>
      <c r="Q389" s="185"/>
      <c r="R389" s="185"/>
    </row>
    <row r="390" spans="1:18">
      <c r="A390" s="185"/>
      <c r="B390" s="185"/>
      <c r="C390" s="185"/>
      <c r="D390" s="185"/>
      <c r="E390" s="185"/>
      <c r="F390" s="185"/>
      <c r="G390" s="185"/>
      <c r="H390" s="185"/>
      <c r="I390" s="185"/>
      <c r="J390" s="185"/>
      <c r="K390" s="185"/>
      <c r="L390" s="185"/>
      <c r="M390" s="185"/>
      <c r="N390" s="185"/>
      <c r="O390" s="185"/>
      <c r="P390" s="185"/>
      <c r="Q390" s="185"/>
      <c r="R390" s="185"/>
    </row>
    <row r="391" spans="1:18">
      <c r="A391" s="185"/>
      <c r="B391" s="185"/>
      <c r="C391" s="185"/>
      <c r="D391" s="185"/>
      <c r="E391" s="185"/>
      <c r="F391" s="185"/>
      <c r="G391" s="185"/>
      <c r="H391" s="185"/>
      <c r="I391" s="185"/>
      <c r="J391" s="185"/>
      <c r="K391" s="185"/>
      <c r="L391" s="185"/>
      <c r="M391" s="185"/>
      <c r="N391" s="185"/>
      <c r="O391" s="185"/>
      <c r="P391" s="185"/>
      <c r="Q391" s="185"/>
      <c r="R391" s="185"/>
    </row>
    <row r="392" spans="1:18">
      <c r="A392" s="185"/>
      <c r="B392" s="185"/>
      <c r="C392" s="185"/>
      <c r="D392" s="185"/>
      <c r="E392" s="185"/>
      <c r="F392" s="185"/>
      <c r="G392" s="185"/>
      <c r="H392" s="185"/>
      <c r="I392" s="185"/>
      <c r="J392" s="185"/>
      <c r="K392" s="185"/>
      <c r="L392" s="185"/>
      <c r="M392" s="185"/>
      <c r="N392" s="185"/>
      <c r="O392" s="185"/>
      <c r="P392" s="185"/>
      <c r="Q392" s="185"/>
      <c r="R392" s="185"/>
    </row>
    <row r="393" spans="1:18">
      <c r="A393" s="185"/>
      <c r="B393" s="185"/>
      <c r="C393" s="185"/>
      <c r="D393" s="185"/>
      <c r="E393" s="185"/>
      <c r="F393" s="185"/>
      <c r="G393" s="185"/>
      <c r="H393" s="185"/>
      <c r="I393" s="185"/>
      <c r="J393" s="185"/>
      <c r="K393" s="185"/>
      <c r="L393" s="185"/>
      <c r="M393" s="185"/>
      <c r="N393" s="185"/>
      <c r="O393" s="185"/>
      <c r="P393" s="185"/>
      <c r="Q393" s="185"/>
      <c r="R393" s="185"/>
    </row>
    <row r="394" spans="1:18">
      <c r="A394" s="185"/>
      <c r="B394" s="185"/>
      <c r="C394" s="185"/>
      <c r="D394" s="185"/>
      <c r="E394" s="185"/>
      <c r="F394" s="185"/>
      <c r="G394" s="185"/>
      <c r="H394" s="185"/>
      <c r="I394" s="185"/>
      <c r="J394" s="185"/>
      <c r="K394" s="185"/>
      <c r="L394" s="185"/>
      <c r="M394" s="185"/>
      <c r="N394" s="185"/>
      <c r="O394" s="185"/>
      <c r="P394" s="185"/>
      <c r="Q394" s="185"/>
      <c r="R394" s="185"/>
    </row>
    <row r="395" spans="1:18">
      <c r="A395" s="185"/>
      <c r="B395" s="185"/>
      <c r="C395" s="185"/>
      <c r="D395" s="185"/>
      <c r="E395" s="185"/>
      <c r="F395" s="185"/>
      <c r="G395" s="185"/>
      <c r="H395" s="185"/>
      <c r="I395" s="185"/>
      <c r="J395" s="185"/>
      <c r="K395" s="185"/>
      <c r="L395" s="185"/>
      <c r="M395" s="185"/>
      <c r="N395" s="185"/>
      <c r="O395" s="185"/>
      <c r="P395" s="185"/>
      <c r="Q395" s="185"/>
      <c r="R395" s="185"/>
    </row>
    <row r="396" spans="1:18">
      <c r="A396" s="185"/>
      <c r="B396" s="185"/>
      <c r="C396" s="185"/>
      <c r="D396" s="185"/>
      <c r="E396" s="185"/>
      <c r="F396" s="185"/>
      <c r="G396" s="185"/>
      <c r="H396" s="185"/>
      <c r="I396" s="185"/>
      <c r="J396" s="185"/>
      <c r="K396" s="185"/>
      <c r="L396" s="185"/>
      <c r="M396" s="185"/>
      <c r="N396" s="185"/>
      <c r="O396" s="185"/>
      <c r="P396" s="185"/>
      <c r="Q396" s="185"/>
      <c r="R396" s="185"/>
    </row>
    <row r="397" spans="1:18">
      <c r="A397" s="185"/>
      <c r="B397" s="185"/>
      <c r="C397" s="185"/>
      <c r="D397" s="185"/>
      <c r="E397" s="185"/>
      <c r="F397" s="185"/>
      <c r="G397" s="185"/>
      <c r="H397" s="185"/>
      <c r="I397" s="185"/>
      <c r="J397" s="185"/>
      <c r="K397" s="185"/>
      <c r="L397" s="185"/>
      <c r="M397" s="185"/>
      <c r="N397" s="185"/>
      <c r="O397" s="185"/>
      <c r="P397" s="185"/>
      <c r="Q397" s="185"/>
      <c r="R397" s="185"/>
    </row>
    <row r="398" spans="1:18">
      <c r="A398" s="185"/>
      <c r="B398" s="185"/>
      <c r="C398" s="185"/>
      <c r="D398" s="185"/>
      <c r="E398" s="185"/>
      <c r="F398" s="185"/>
      <c r="G398" s="185"/>
      <c r="H398" s="185"/>
      <c r="I398" s="185"/>
      <c r="J398" s="185"/>
      <c r="K398" s="185"/>
      <c r="L398" s="185"/>
      <c r="M398" s="185"/>
      <c r="N398" s="185"/>
      <c r="O398" s="185"/>
      <c r="P398" s="185"/>
      <c r="Q398" s="185"/>
      <c r="R398" s="185"/>
    </row>
    <row r="399" spans="1:18">
      <c r="A399" s="185"/>
      <c r="B399" s="185"/>
      <c r="C399" s="185"/>
      <c r="D399" s="185"/>
      <c r="E399" s="185"/>
      <c r="F399" s="185"/>
      <c r="G399" s="185"/>
      <c r="H399" s="185"/>
      <c r="I399" s="185"/>
      <c r="J399" s="185"/>
      <c r="K399" s="185"/>
      <c r="L399" s="185"/>
      <c r="M399" s="185"/>
      <c r="N399" s="185"/>
      <c r="O399" s="185"/>
      <c r="P399" s="185"/>
      <c r="Q399" s="185"/>
      <c r="R399" s="185"/>
    </row>
    <row r="400" spans="1:18">
      <c r="A400" s="185"/>
      <c r="B400" s="185"/>
      <c r="C400" s="185"/>
      <c r="D400" s="185"/>
      <c r="E400" s="185"/>
      <c r="F400" s="185"/>
      <c r="G400" s="185"/>
      <c r="H400" s="185"/>
      <c r="I400" s="185"/>
      <c r="J400" s="185"/>
      <c r="K400" s="185"/>
      <c r="L400" s="185"/>
      <c r="M400" s="185"/>
      <c r="N400" s="185"/>
      <c r="O400" s="185"/>
      <c r="P400" s="185"/>
      <c r="Q400" s="185"/>
      <c r="R400" s="185"/>
    </row>
    <row r="401" spans="1:18">
      <c r="A401" s="185"/>
      <c r="B401" s="185"/>
      <c r="C401" s="185"/>
      <c r="D401" s="185"/>
      <c r="E401" s="185"/>
      <c r="F401" s="185"/>
      <c r="G401" s="185"/>
      <c r="H401" s="185"/>
      <c r="I401" s="185"/>
      <c r="J401" s="185"/>
      <c r="K401" s="185"/>
      <c r="L401" s="185"/>
      <c r="M401" s="185"/>
      <c r="N401" s="185"/>
      <c r="O401" s="185"/>
      <c r="P401" s="185"/>
      <c r="Q401" s="185"/>
      <c r="R401" s="185"/>
    </row>
    <row r="402" spans="1:18">
      <c r="A402" s="185"/>
      <c r="B402" s="185"/>
      <c r="C402" s="185"/>
      <c r="D402" s="185"/>
      <c r="E402" s="185"/>
      <c r="F402" s="185"/>
      <c r="G402" s="185"/>
      <c r="H402" s="185"/>
      <c r="I402" s="185"/>
      <c r="J402" s="185"/>
      <c r="K402" s="185"/>
      <c r="L402" s="185"/>
      <c r="M402" s="185"/>
      <c r="N402" s="185"/>
      <c r="O402" s="185"/>
      <c r="P402" s="185"/>
      <c r="Q402" s="185"/>
      <c r="R402" s="185"/>
    </row>
    <row r="403" spans="1:18">
      <c r="A403" s="185"/>
      <c r="B403" s="185"/>
      <c r="C403" s="185"/>
      <c r="D403" s="185"/>
      <c r="E403" s="185"/>
      <c r="F403" s="185"/>
      <c r="G403" s="185"/>
      <c r="H403" s="185"/>
      <c r="I403" s="185"/>
      <c r="J403" s="185"/>
      <c r="K403" s="185"/>
      <c r="L403" s="185"/>
      <c r="M403" s="185"/>
      <c r="N403" s="185"/>
      <c r="O403" s="185"/>
      <c r="P403" s="185"/>
      <c r="Q403" s="185"/>
      <c r="R403" s="185"/>
    </row>
    <row r="404" spans="1:18">
      <c r="A404" s="185"/>
      <c r="B404" s="185"/>
      <c r="C404" s="185"/>
      <c r="D404" s="185"/>
      <c r="E404" s="185"/>
      <c r="F404" s="185"/>
      <c r="G404" s="185"/>
      <c r="H404" s="185"/>
      <c r="I404" s="185"/>
      <c r="J404" s="185"/>
      <c r="K404" s="185"/>
      <c r="L404" s="185"/>
      <c r="M404" s="185"/>
      <c r="N404" s="185"/>
      <c r="O404" s="185"/>
      <c r="P404" s="185"/>
      <c r="Q404" s="185"/>
      <c r="R404" s="185"/>
    </row>
    <row r="405" spans="1:18">
      <c r="A405" s="185"/>
      <c r="B405" s="185"/>
      <c r="C405" s="185"/>
      <c r="D405" s="185"/>
      <c r="E405" s="185"/>
      <c r="F405" s="185"/>
      <c r="G405" s="185"/>
      <c r="H405" s="185"/>
      <c r="I405" s="185"/>
      <c r="J405" s="185"/>
      <c r="K405" s="185"/>
      <c r="L405" s="185"/>
      <c r="M405" s="185"/>
      <c r="N405" s="185"/>
      <c r="O405" s="185"/>
      <c r="P405" s="185"/>
      <c r="Q405" s="185"/>
      <c r="R405" s="185"/>
    </row>
    <row r="406" spans="1:18">
      <c r="A406" s="185"/>
      <c r="B406" s="185"/>
      <c r="C406" s="185"/>
      <c r="D406" s="185"/>
      <c r="E406" s="185"/>
      <c r="F406" s="185"/>
      <c r="G406" s="185"/>
      <c r="H406" s="185"/>
      <c r="I406" s="185"/>
      <c r="J406" s="185"/>
      <c r="K406" s="185"/>
      <c r="L406" s="185"/>
      <c r="M406" s="185"/>
      <c r="N406" s="185"/>
      <c r="O406" s="185"/>
      <c r="P406" s="185"/>
      <c r="Q406" s="185"/>
      <c r="R406" s="185"/>
    </row>
    <row r="407" spans="1:18">
      <c r="A407" s="185"/>
      <c r="B407" s="185"/>
      <c r="C407" s="185"/>
      <c r="D407" s="185"/>
      <c r="E407" s="185"/>
      <c r="F407" s="185"/>
      <c r="G407" s="185"/>
      <c r="H407" s="185"/>
      <c r="I407" s="185"/>
      <c r="J407" s="185"/>
      <c r="K407" s="185"/>
      <c r="L407" s="185"/>
      <c r="M407" s="185"/>
      <c r="N407" s="185"/>
      <c r="O407" s="185"/>
      <c r="P407" s="185"/>
      <c r="Q407" s="185"/>
      <c r="R407" s="185"/>
    </row>
    <row r="408" spans="1:18">
      <c r="A408" s="185"/>
      <c r="B408" s="185"/>
      <c r="C408" s="185"/>
      <c r="D408" s="185"/>
      <c r="E408" s="185"/>
      <c r="F408" s="185"/>
      <c r="G408" s="185"/>
      <c r="H408" s="185"/>
      <c r="I408" s="185"/>
      <c r="J408" s="185"/>
      <c r="K408" s="185"/>
      <c r="L408" s="185"/>
      <c r="M408" s="185"/>
      <c r="N408" s="185"/>
      <c r="O408" s="185"/>
      <c r="P408" s="185"/>
      <c r="Q408" s="185"/>
      <c r="R408" s="185"/>
    </row>
    <row r="409" spans="1:18">
      <c r="A409" s="185"/>
      <c r="B409" s="185"/>
      <c r="C409" s="185"/>
      <c r="D409" s="185"/>
      <c r="E409" s="185"/>
      <c r="F409" s="185"/>
      <c r="G409" s="185"/>
      <c r="H409" s="185"/>
      <c r="I409" s="185"/>
      <c r="J409" s="185"/>
      <c r="K409" s="185"/>
      <c r="L409" s="185"/>
      <c r="M409" s="185"/>
      <c r="N409" s="185"/>
      <c r="O409" s="185"/>
      <c r="P409" s="185"/>
      <c r="Q409" s="185"/>
      <c r="R409" s="185"/>
    </row>
    <row r="410" spans="1:18">
      <c r="A410" s="185"/>
      <c r="B410" s="185"/>
      <c r="C410" s="185"/>
      <c r="D410" s="185"/>
      <c r="E410" s="185"/>
      <c r="F410" s="185"/>
      <c r="G410" s="185"/>
      <c r="H410" s="185"/>
      <c r="I410" s="185"/>
      <c r="J410" s="185"/>
      <c r="K410" s="185"/>
      <c r="L410" s="185"/>
      <c r="M410" s="185"/>
      <c r="N410" s="185"/>
      <c r="O410" s="185"/>
      <c r="P410" s="185"/>
      <c r="Q410" s="185"/>
      <c r="R410" s="185"/>
    </row>
    <row r="411" spans="1:18">
      <c r="A411" s="185"/>
      <c r="B411" s="185"/>
      <c r="C411" s="185"/>
      <c r="D411" s="185"/>
      <c r="E411" s="185"/>
      <c r="F411" s="185"/>
      <c r="G411" s="185"/>
      <c r="H411" s="185"/>
      <c r="I411" s="185"/>
      <c r="J411" s="185"/>
      <c r="K411" s="185"/>
      <c r="L411" s="185"/>
      <c r="M411" s="185"/>
      <c r="N411" s="185"/>
      <c r="O411" s="185"/>
      <c r="P411" s="185"/>
      <c r="Q411" s="185"/>
      <c r="R411" s="185"/>
    </row>
    <row r="412" spans="1:18">
      <c r="A412" s="185"/>
      <c r="B412" s="185"/>
      <c r="C412" s="185"/>
      <c r="D412" s="185"/>
      <c r="E412" s="185"/>
      <c r="F412" s="185"/>
      <c r="G412" s="185"/>
      <c r="H412" s="185"/>
      <c r="I412" s="185"/>
      <c r="J412" s="185"/>
      <c r="K412" s="185"/>
      <c r="L412" s="185"/>
      <c r="M412" s="185"/>
      <c r="N412" s="185"/>
      <c r="O412" s="185"/>
      <c r="P412" s="185"/>
      <c r="Q412" s="185"/>
      <c r="R412" s="185"/>
    </row>
    <row r="413" spans="1:18">
      <c r="A413" s="185"/>
      <c r="B413" s="185"/>
      <c r="C413" s="185"/>
      <c r="D413" s="185"/>
      <c r="E413" s="185"/>
      <c r="F413" s="185"/>
      <c r="G413" s="185"/>
      <c r="H413" s="185"/>
      <c r="I413" s="185"/>
      <c r="J413" s="185"/>
      <c r="K413" s="185"/>
      <c r="L413" s="185"/>
      <c r="M413" s="185"/>
      <c r="N413" s="185"/>
      <c r="O413" s="185"/>
      <c r="P413" s="185"/>
      <c r="Q413" s="185"/>
      <c r="R413" s="185"/>
    </row>
    <row r="414" spans="1:18">
      <c r="A414" s="185"/>
      <c r="B414" s="185"/>
      <c r="C414" s="185"/>
      <c r="D414" s="185"/>
      <c r="E414" s="185"/>
      <c r="F414" s="185"/>
      <c r="G414" s="185"/>
      <c r="H414" s="185"/>
      <c r="I414" s="185"/>
      <c r="J414" s="185"/>
      <c r="K414" s="185"/>
      <c r="L414" s="185"/>
      <c r="M414" s="185"/>
      <c r="N414" s="185"/>
      <c r="O414" s="185"/>
      <c r="P414" s="185"/>
      <c r="Q414" s="185"/>
      <c r="R414" s="185"/>
    </row>
    <row r="415" spans="1:18">
      <c r="A415" s="185"/>
      <c r="B415" s="185"/>
      <c r="C415" s="185"/>
      <c r="D415" s="185"/>
      <c r="E415" s="185"/>
      <c r="F415" s="185"/>
      <c r="G415" s="185"/>
      <c r="H415" s="185"/>
      <c r="I415" s="185"/>
      <c r="J415" s="185"/>
      <c r="K415" s="185"/>
      <c r="L415" s="185"/>
      <c r="M415" s="185"/>
      <c r="N415" s="185"/>
      <c r="O415" s="185"/>
      <c r="P415" s="185"/>
      <c r="Q415" s="185"/>
      <c r="R415" s="185"/>
    </row>
    <row r="416" spans="1:18">
      <c r="A416" s="185"/>
      <c r="B416" s="185"/>
      <c r="C416" s="185"/>
      <c r="D416" s="185"/>
      <c r="E416" s="185"/>
      <c r="F416" s="185"/>
      <c r="G416" s="185"/>
      <c r="H416" s="185"/>
      <c r="I416" s="185"/>
      <c r="J416" s="185"/>
      <c r="K416" s="185"/>
      <c r="L416" s="185"/>
      <c r="M416" s="185"/>
      <c r="N416" s="185"/>
      <c r="O416" s="185"/>
      <c r="P416" s="185"/>
      <c r="Q416" s="185"/>
      <c r="R416" s="185"/>
    </row>
    <row r="417" spans="1:18">
      <c r="A417" s="185"/>
      <c r="B417" s="185"/>
      <c r="C417" s="185"/>
      <c r="D417" s="185"/>
      <c r="E417" s="185"/>
      <c r="F417" s="185"/>
      <c r="G417" s="185"/>
      <c r="H417" s="185"/>
      <c r="I417" s="185"/>
      <c r="J417" s="185"/>
      <c r="K417" s="185"/>
      <c r="L417" s="185"/>
      <c r="M417" s="185"/>
      <c r="N417" s="185"/>
      <c r="O417" s="185"/>
      <c r="P417" s="185"/>
      <c r="Q417" s="185"/>
      <c r="R417" s="185"/>
    </row>
    <row r="418" spans="1:18">
      <c r="A418" s="185"/>
      <c r="B418" s="185"/>
      <c r="C418" s="185"/>
      <c r="D418" s="185"/>
      <c r="E418" s="185"/>
      <c r="F418" s="185"/>
      <c r="G418" s="185"/>
      <c r="H418" s="185"/>
      <c r="I418" s="185"/>
      <c r="J418" s="185"/>
      <c r="K418" s="185"/>
      <c r="L418" s="185"/>
      <c r="M418" s="185"/>
      <c r="N418" s="185"/>
      <c r="O418" s="185"/>
      <c r="P418" s="185"/>
      <c r="Q418" s="185"/>
      <c r="R418" s="185"/>
    </row>
    <row r="419" spans="1:18">
      <c r="A419" s="185"/>
      <c r="B419" s="185"/>
      <c r="C419" s="185"/>
      <c r="D419" s="185"/>
      <c r="E419" s="185"/>
      <c r="F419" s="185"/>
      <c r="G419" s="185"/>
      <c r="H419" s="185"/>
      <c r="I419" s="185"/>
      <c r="J419" s="185"/>
      <c r="K419" s="185"/>
      <c r="L419" s="185"/>
      <c r="M419" s="185"/>
      <c r="N419" s="185"/>
      <c r="O419" s="185"/>
      <c r="P419" s="185"/>
      <c r="Q419" s="185"/>
      <c r="R419" s="185"/>
    </row>
    <row r="420" spans="1:18">
      <c r="A420" s="185"/>
      <c r="B420" s="185"/>
      <c r="C420" s="185"/>
      <c r="D420" s="185"/>
      <c r="E420" s="185"/>
      <c r="F420" s="185"/>
      <c r="G420" s="185"/>
      <c r="H420" s="185"/>
      <c r="I420" s="185"/>
      <c r="J420" s="185"/>
      <c r="K420" s="185"/>
      <c r="L420" s="185"/>
      <c r="M420" s="185"/>
      <c r="N420" s="185"/>
      <c r="O420" s="185"/>
      <c r="P420" s="185"/>
      <c r="Q420" s="185"/>
      <c r="R420" s="185"/>
    </row>
    <row r="421" spans="1:18">
      <c r="A421" s="185"/>
      <c r="B421" s="185"/>
      <c r="C421" s="185"/>
      <c r="D421" s="185"/>
      <c r="E421" s="185"/>
      <c r="F421" s="185"/>
      <c r="G421" s="185"/>
      <c r="H421" s="185"/>
      <c r="I421" s="185"/>
      <c r="J421" s="185"/>
      <c r="K421" s="185"/>
      <c r="L421" s="185"/>
      <c r="M421" s="185"/>
      <c r="N421" s="185"/>
      <c r="O421" s="185"/>
      <c r="P421" s="185"/>
      <c r="Q421" s="185"/>
      <c r="R421" s="185"/>
    </row>
    <row r="422" spans="1:18">
      <c r="A422" s="185"/>
      <c r="B422" s="185"/>
      <c r="C422" s="185"/>
      <c r="D422" s="185"/>
      <c r="E422" s="185"/>
      <c r="F422" s="185"/>
      <c r="G422" s="185"/>
      <c r="H422" s="185"/>
      <c r="I422" s="185"/>
      <c r="J422" s="185"/>
      <c r="K422" s="185"/>
      <c r="L422" s="185"/>
      <c r="M422" s="185"/>
      <c r="N422" s="185"/>
      <c r="O422" s="185"/>
      <c r="P422" s="185"/>
      <c r="Q422" s="185"/>
      <c r="R422" s="185"/>
    </row>
    <row r="423" spans="1:18">
      <c r="A423" s="185"/>
      <c r="B423" s="185"/>
      <c r="C423" s="185"/>
      <c r="D423" s="185"/>
      <c r="E423" s="185"/>
      <c r="F423" s="185"/>
      <c r="G423" s="185"/>
      <c r="H423" s="185"/>
      <c r="I423" s="185"/>
      <c r="J423" s="185"/>
      <c r="K423" s="185"/>
      <c r="L423" s="185"/>
      <c r="M423" s="185"/>
      <c r="N423" s="185"/>
      <c r="O423" s="185"/>
      <c r="P423" s="185"/>
      <c r="Q423" s="185"/>
      <c r="R423" s="185"/>
    </row>
    <row r="424" spans="1:18">
      <c r="A424" s="185"/>
      <c r="B424" s="185"/>
      <c r="C424" s="185"/>
      <c r="D424" s="185"/>
      <c r="E424" s="185"/>
      <c r="F424" s="185"/>
      <c r="G424" s="185"/>
      <c r="H424" s="185"/>
      <c r="I424" s="185"/>
      <c r="J424" s="185"/>
      <c r="K424" s="185"/>
      <c r="L424" s="185"/>
      <c r="M424" s="185"/>
      <c r="N424" s="185"/>
      <c r="O424" s="185"/>
      <c r="P424" s="185"/>
      <c r="Q424" s="185"/>
      <c r="R424" s="185"/>
    </row>
    <row r="425" spans="1:18">
      <c r="A425" s="185"/>
      <c r="B425" s="185"/>
      <c r="C425" s="185"/>
      <c r="D425" s="185"/>
      <c r="E425" s="185"/>
      <c r="F425" s="185"/>
      <c r="G425" s="185"/>
      <c r="H425" s="185"/>
      <c r="I425" s="185"/>
      <c r="J425" s="185"/>
      <c r="K425" s="185"/>
      <c r="L425" s="185"/>
      <c r="M425" s="185"/>
      <c r="N425" s="185"/>
      <c r="O425" s="185"/>
      <c r="P425" s="185"/>
      <c r="Q425" s="185"/>
      <c r="R425" s="185"/>
    </row>
    <row r="426" spans="1:18">
      <c r="A426" s="185"/>
      <c r="B426" s="185"/>
      <c r="C426" s="185"/>
      <c r="D426" s="185"/>
      <c r="E426" s="185"/>
      <c r="F426" s="185"/>
      <c r="G426" s="185"/>
      <c r="H426" s="185"/>
      <c r="I426" s="185"/>
      <c r="J426" s="185"/>
      <c r="K426" s="185"/>
      <c r="L426" s="185"/>
      <c r="M426" s="185"/>
      <c r="N426" s="185"/>
      <c r="O426" s="185"/>
      <c r="P426" s="185"/>
      <c r="Q426" s="185"/>
      <c r="R426" s="185"/>
    </row>
    <row r="427" spans="1:18">
      <c r="A427" s="185"/>
      <c r="B427" s="185"/>
      <c r="C427" s="185"/>
      <c r="D427" s="185"/>
      <c r="E427" s="185"/>
      <c r="F427" s="185"/>
      <c r="G427" s="185"/>
      <c r="H427" s="185"/>
      <c r="I427" s="185"/>
      <c r="J427" s="185"/>
      <c r="K427" s="185"/>
      <c r="L427" s="185"/>
      <c r="M427" s="185"/>
      <c r="N427" s="185"/>
      <c r="O427" s="185"/>
      <c r="P427" s="185"/>
      <c r="Q427" s="185"/>
      <c r="R427" s="185"/>
    </row>
    <row r="428" spans="1:18">
      <c r="A428" s="185"/>
      <c r="B428" s="185"/>
      <c r="C428" s="185"/>
      <c r="D428" s="185"/>
      <c r="E428" s="185"/>
      <c r="F428" s="185"/>
      <c r="G428" s="185"/>
      <c r="H428" s="185"/>
      <c r="I428" s="185"/>
      <c r="J428" s="185"/>
      <c r="K428" s="185"/>
      <c r="L428" s="185"/>
      <c r="M428" s="185"/>
      <c r="N428" s="185"/>
      <c r="O428" s="185"/>
      <c r="P428" s="185"/>
      <c r="Q428" s="185"/>
      <c r="R428" s="185"/>
    </row>
    <row r="429" spans="1:18">
      <c r="A429" s="185"/>
      <c r="B429" s="185"/>
      <c r="C429" s="185"/>
      <c r="D429" s="185"/>
      <c r="E429" s="185"/>
      <c r="F429" s="185"/>
      <c r="G429" s="185"/>
      <c r="H429" s="185"/>
      <c r="I429" s="185"/>
      <c r="J429" s="185"/>
      <c r="K429" s="185"/>
      <c r="L429" s="185"/>
      <c r="M429" s="185"/>
      <c r="N429" s="185"/>
      <c r="O429" s="185"/>
      <c r="P429" s="185"/>
      <c r="Q429" s="185"/>
      <c r="R429" s="185"/>
    </row>
    <row r="430" spans="1:18">
      <c r="A430" s="185"/>
      <c r="B430" s="185"/>
      <c r="C430" s="185"/>
      <c r="D430" s="185"/>
      <c r="E430" s="185"/>
      <c r="F430" s="185"/>
      <c r="G430" s="185"/>
      <c r="H430" s="185"/>
      <c r="I430" s="185"/>
      <c r="J430" s="185"/>
      <c r="K430" s="185"/>
      <c r="L430" s="185"/>
      <c r="M430" s="185"/>
      <c r="N430" s="185"/>
      <c r="O430" s="185"/>
      <c r="P430" s="185"/>
      <c r="Q430" s="185"/>
      <c r="R430" s="185"/>
    </row>
    <row r="431" spans="1:18">
      <c r="A431" s="185"/>
      <c r="B431" s="185"/>
      <c r="C431" s="185"/>
      <c r="D431" s="185"/>
      <c r="E431" s="185"/>
      <c r="F431" s="185"/>
      <c r="G431" s="185"/>
      <c r="H431" s="185"/>
      <c r="I431" s="185"/>
      <c r="J431" s="185"/>
      <c r="K431" s="185"/>
      <c r="L431" s="185"/>
      <c r="M431" s="185"/>
      <c r="N431" s="185"/>
      <c r="O431" s="185"/>
      <c r="P431" s="185"/>
      <c r="Q431" s="185"/>
      <c r="R431" s="185"/>
    </row>
    <row r="432" spans="1:18">
      <c r="A432" s="185"/>
      <c r="B432" s="185"/>
      <c r="C432" s="185"/>
      <c r="D432" s="185"/>
      <c r="E432" s="185"/>
      <c r="F432" s="185"/>
      <c r="G432" s="185"/>
      <c r="H432" s="185"/>
      <c r="I432" s="185"/>
      <c r="J432" s="185"/>
      <c r="K432" s="185"/>
      <c r="L432" s="185"/>
      <c r="M432" s="185"/>
      <c r="N432" s="185"/>
      <c r="O432" s="185"/>
      <c r="P432" s="185"/>
      <c r="Q432" s="185"/>
      <c r="R432" s="185"/>
    </row>
    <row r="433" spans="1:18">
      <c r="A433" s="185"/>
      <c r="B433" s="185"/>
      <c r="C433" s="185"/>
      <c r="D433" s="185"/>
      <c r="E433" s="185"/>
      <c r="F433" s="185"/>
      <c r="G433" s="185"/>
      <c r="H433" s="185"/>
      <c r="I433" s="185"/>
      <c r="J433" s="185"/>
      <c r="K433" s="185"/>
      <c r="L433" s="185"/>
      <c r="M433" s="185"/>
      <c r="N433" s="185"/>
      <c r="O433" s="185"/>
      <c r="P433" s="185"/>
      <c r="Q433" s="185"/>
      <c r="R433" s="185"/>
    </row>
    <row r="434" spans="1:18">
      <c r="A434" s="185"/>
      <c r="B434" s="185"/>
      <c r="C434" s="185"/>
      <c r="D434" s="185"/>
      <c r="E434" s="185"/>
      <c r="F434" s="185"/>
      <c r="G434" s="185"/>
      <c r="H434" s="185"/>
      <c r="I434" s="185"/>
      <c r="J434" s="185"/>
      <c r="K434" s="185"/>
      <c r="L434" s="185"/>
      <c r="M434" s="185"/>
      <c r="N434" s="185"/>
      <c r="O434" s="185"/>
      <c r="P434" s="185"/>
      <c r="Q434" s="185"/>
      <c r="R434" s="185"/>
    </row>
    <row r="435" spans="1:18">
      <c r="A435" s="185"/>
      <c r="B435" s="185"/>
      <c r="C435" s="185"/>
      <c r="D435" s="185"/>
      <c r="E435" s="185"/>
      <c r="F435" s="185"/>
      <c r="G435" s="185"/>
      <c r="H435" s="185"/>
      <c r="I435" s="185"/>
      <c r="J435" s="185"/>
      <c r="K435" s="185"/>
      <c r="L435" s="185"/>
      <c r="M435" s="185"/>
      <c r="N435" s="185"/>
      <c r="O435" s="185"/>
      <c r="P435" s="185"/>
      <c r="Q435" s="185"/>
      <c r="R435" s="185"/>
    </row>
    <row r="436" spans="1:18">
      <c r="A436" s="185"/>
      <c r="B436" s="185"/>
      <c r="C436" s="185"/>
      <c r="D436" s="185"/>
      <c r="E436" s="185"/>
      <c r="F436" s="185"/>
      <c r="G436" s="185"/>
      <c r="H436" s="185"/>
      <c r="I436" s="185"/>
      <c r="J436" s="185"/>
      <c r="K436" s="185"/>
      <c r="L436" s="185"/>
      <c r="M436" s="185"/>
      <c r="N436" s="185"/>
      <c r="O436" s="185"/>
      <c r="P436" s="185"/>
      <c r="Q436" s="185"/>
      <c r="R436" s="185"/>
    </row>
    <row r="437" spans="1:18">
      <c r="A437" s="185"/>
      <c r="B437" s="185"/>
      <c r="C437" s="185"/>
      <c r="D437" s="185"/>
      <c r="E437" s="185"/>
      <c r="F437" s="185"/>
      <c r="G437" s="185"/>
      <c r="H437" s="185"/>
      <c r="I437" s="185"/>
      <c r="J437" s="185"/>
      <c r="K437" s="185"/>
      <c r="L437" s="185"/>
      <c r="M437" s="185"/>
      <c r="N437" s="185"/>
      <c r="O437" s="185"/>
      <c r="P437" s="185"/>
      <c r="Q437" s="185"/>
      <c r="R437" s="185"/>
    </row>
    <row r="438" spans="1:18">
      <c r="A438" s="185"/>
      <c r="B438" s="185"/>
      <c r="C438" s="185"/>
      <c r="D438" s="185"/>
      <c r="E438" s="185"/>
      <c r="F438" s="185"/>
      <c r="G438" s="185"/>
      <c r="H438" s="185"/>
      <c r="I438" s="185"/>
      <c r="J438" s="185"/>
      <c r="K438" s="185"/>
      <c r="L438" s="185"/>
      <c r="M438" s="185"/>
      <c r="N438" s="185"/>
      <c r="O438" s="185"/>
      <c r="P438" s="185"/>
      <c r="Q438" s="185"/>
      <c r="R438" s="185"/>
    </row>
    <row r="439" spans="1:18">
      <c r="A439" s="185"/>
      <c r="B439" s="185"/>
      <c r="C439" s="185"/>
      <c r="D439" s="185"/>
      <c r="E439" s="185"/>
      <c r="F439" s="185"/>
      <c r="G439" s="185"/>
      <c r="H439" s="185"/>
      <c r="I439" s="185"/>
      <c r="J439" s="185"/>
      <c r="K439" s="185"/>
      <c r="L439" s="185"/>
      <c r="M439" s="185"/>
      <c r="N439" s="185"/>
      <c r="O439" s="185"/>
      <c r="P439" s="185"/>
      <c r="Q439" s="185"/>
      <c r="R439" s="185"/>
    </row>
    <row r="440" spans="1:18">
      <c r="A440" s="185"/>
      <c r="B440" s="185"/>
      <c r="C440" s="185"/>
      <c r="D440" s="185"/>
      <c r="E440" s="185"/>
      <c r="F440" s="185"/>
      <c r="G440" s="185"/>
      <c r="H440" s="185"/>
      <c r="I440" s="185"/>
      <c r="J440" s="185"/>
      <c r="K440" s="185"/>
      <c r="L440" s="185"/>
      <c r="M440" s="185"/>
      <c r="N440" s="185"/>
      <c r="O440" s="185"/>
      <c r="P440" s="185"/>
      <c r="Q440" s="185"/>
      <c r="R440" s="185"/>
    </row>
    <row r="441" spans="1:18">
      <c r="A441" s="185"/>
      <c r="B441" s="185"/>
      <c r="C441" s="185"/>
      <c r="D441" s="185"/>
      <c r="E441" s="185"/>
      <c r="F441" s="185"/>
      <c r="G441" s="185"/>
      <c r="H441" s="185"/>
      <c r="I441" s="185"/>
      <c r="J441" s="185"/>
      <c r="K441" s="185"/>
      <c r="L441" s="185"/>
      <c r="M441" s="185"/>
      <c r="N441" s="185"/>
      <c r="O441" s="185"/>
      <c r="P441" s="185"/>
      <c r="Q441" s="185"/>
      <c r="R441" s="185"/>
    </row>
    <row r="442" spans="1:18">
      <c r="A442" s="185"/>
      <c r="B442" s="185"/>
      <c r="C442" s="185"/>
      <c r="D442" s="185"/>
      <c r="E442" s="185"/>
      <c r="F442" s="185"/>
      <c r="G442" s="185"/>
      <c r="H442" s="185"/>
      <c r="I442" s="185"/>
      <c r="J442" s="185"/>
      <c r="K442" s="185"/>
      <c r="L442" s="185"/>
      <c r="M442" s="185"/>
      <c r="N442" s="185"/>
      <c r="O442" s="185"/>
      <c r="P442" s="185"/>
      <c r="Q442" s="185"/>
      <c r="R442" s="185"/>
    </row>
    <row r="443" spans="1:18">
      <c r="A443" s="185"/>
      <c r="B443" s="185"/>
      <c r="C443" s="185"/>
      <c r="D443" s="185"/>
      <c r="E443" s="185"/>
      <c r="F443" s="185"/>
      <c r="G443" s="185"/>
      <c r="H443" s="185"/>
      <c r="I443" s="185"/>
      <c r="J443" s="185"/>
      <c r="K443" s="185"/>
      <c r="L443" s="185"/>
      <c r="M443" s="185"/>
      <c r="N443" s="185"/>
      <c r="O443" s="185"/>
      <c r="P443" s="185"/>
      <c r="Q443" s="185"/>
      <c r="R443" s="185"/>
    </row>
    <row r="444" spans="1:18">
      <c r="A444" s="185"/>
      <c r="B444" s="185"/>
      <c r="C444" s="185"/>
      <c r="D444" s="185"/>
      <c r="E444" s="185"/>
      <c r="F444" s="185"/>
      <c r="G444" s="185"/>
      <c r="H444" s="185"/>
      <c r="I444" s="185"/>
      <c r="J444" s="185"/>
      <c r="K444" s="185"/>
      <c r="L444" s="185"/>
      <c r="M444" s="185"/>
      <c r="N444" s="185"/>
      <c r="O444" s="185"/>
      <c r="P444" s="185"/>
      <c r="Q444" s="185"/>
      <c r="R444" s="185"/>
    </row>
    <row r="445" spans="1:18">
      <c r="A445" s="185"/>
      <c r="B445" s="185"/>
      <c r="C445" s="185"/>
      <c r="D445" s="185"/>
      <c r="E445" s="185"/>
      <c r="F445" s="185"/>
      <c r="G445" s="185"/>
      <c r="H445" s="185"/>
      <c r="I445" s="185"/>
      <c r="J445" s="185"/>
      <c r="K445" s="185"/>
      <c r="L445" s="185"/>
      <c r="M445" s="185"/>
      <c r="N445" s="185"/>
      <c r="O445" s="185"/>
      <c r="P445" s="185"/>
      <c r="Q445" s="185"/>
      <c r="R445" s="185"/>
    </row>
    <row r="446" spans="1:18">
      <c r="A446" s="185"/>
      <c r="B446" s="185"/>
      <c r="C446" s="185"/>
      <c r="D446" s="185"/>
      <c r="E446" s="185"/>
      <c r="F446" s="185"/>
      <c r="G446" s="185"/>
      <c r="H446" s="185"/>
      <c r="I446" s="185"/>
      <c r="J446" s="185"/>
      <c r="K446" s="185"/>
      <c r="L446" s="185"/>
      <c r="M446" s="185"/>
      <c r="N446" s="185"/>
      <c r="O446" s="185"/>
      <c r="P446" s="185"/>
      <c r="Q446" s="185"/>
      <c r="R446" s="185"/>
    </row>
    <row r="447" spans="1:18">
      <c r="A447" s="185"/>
      <c r="B447" s="185"/>
      <c r="C447" s="185"/>
      <c r="D447" s="185"/>
      <c r="E447" s="185"/>
      <c r="F447" s="185"/>
      <c r="G447" s="185"/>
      <c r="H447" s="185"/>
      <c r="I447" s="185"/>
      <c r="J447" s="185"/>
      <c r="K447" s="185"/>
      <c r="L447" s="185"/>
      <c r="M447" s="185"/>
      <c r="N447" s="185"/>
      <c r="O447" s="185"/>
      <c r="P447" s="185"/>
      <c r="Q447" s="185"/>
      <c r="R447" s="185"/>
    </row>
    <row r="448" spans="1:18">
      <c r="A448" s="185"/>
      <c r="B448" s="185"/>
      <c r="C448" s="185"/>
      <c r="D448" s="185"/>
      <c r="E448" s="185"/>
      <c r="F448" s="185"/>
      <c r="G448" s="185"/>
      <c r="H448" s="185"/>
      <c r="I448" s="185"/>
      <c r="J448" s="185"/>
      <c r="K448" s="185"/>
      <c r="L448" s="185"/>
      <c r="M448" s="185"/>
      <c r="N448" s="185"/>
      <c r="O448" s="185"/>
      <c r="P448" s="185"/>
      <c r="Q448" s="185"/>
      <c r="R448" s="185"/>
    </row>
    <row r="449" spans="1:18">
      <c r="A449" s="185"/>
      <c r="B449" s="185"/>
      <c r="C449" s="185"/>
      <c r="D449" s="185"/>
      <c r="E449" s="185"/>
      <c r="F449" s="185"/>
      <c r="G449" s="185"/>
      <c r="H449" s="185"/>
      <c r="I449" s="185"/>
      <c r="J449" s="185"/>
      <c r="K449" s="185"/>
      <c r="L449" s="185"/>
      <c r="M449" s="185"/>
      <c r="N449" s="185"/>
      <c r="O449" s="185"/>
      <c r="P449" s="185"/>
      <c r="Q449" s="185"/>
      <c r="R449" s="185"/>
    </row>
    <row r="450" spans="1:18">
      <c r="A450" s="185"/>
      <c r="B450" s="185"/>
      <c r="C450" s="185"/>
      <c r="D450" s="185"/>
      <c r="E450" s="185"/>
      <c r="F450" s="185"/>
      <c r="G450" s="185"/>
      <c r="H450" s="185"/>
      <c r="I450" s="185"/>
      <c r="J450" s="185"/>
      <c r="K450" s="185"/>
      <c r="L450" s="185"/>
      <c r="M450" s="185"/>
      <c r="N450" s="185"/>
      <c r="O450" s="185"/>
      <c r="P450" s="185"/>
      <c r="Q450" s="185"/>
      <c r="R450" s="185"/>
    </row>
    <row r="451" spans="1:18">
      <c r="A451" s="185"/>
      <c r="B451" s="185"/>
      <c r="C451" s="185"/>
      <c r="D451" s="185"/>
      <c r="E451" s="185"/>
      <c r="F451" s="185"/>
      <c r="G451" s="185"/>
      <c r="H451" s="185"/>
      <c r="I451" s="185"/>
      <c r="J451" s="185"/>
      <c r="K451" s="185"/>
      <c r="L451" s="185"/>
      <c r="M451" s="185"/>
      <c r="N451" s="185"/>
      <c r="O451" s="185"/>
      <c r="P451" s="185"/>
      <c r="Q451" s="185"/>
      <c r="R451" s="185"/>
    </row>
    <row r="452" spans="1:18">
      <c r="A452" s="185"/>
      <c r="B452" s="185"/>
      <c r="C452" s="185"/>
      <c r="D452" s="185"/>
      <c r="E452" s="185"/>
      <c r="F452" s="185"/>
      <c r="G452" s="185"/>
      <c r="H452" s="185"/>
      <c r="I452" s="185"/>
      <c r="J452" s="185"/>
      <c r="K452" s="185"/>
      <c r="L452" s="185"/>
      <c r="M452" s="185"/>
      <c r="N452" s="185"/>
      <c r="O452" s="185"/>
      <c r="P452" s="185"/>
      <c r="Q452" s="185"/>
      <c r="R452" s="185"/>
    </row>
    <row r="453" spans="1:18">
      <c r="A453" s="185"/>
      <c r="B453" s="185"/>
      <c r="C453" s="185"/>
      <c r="D453" s="185"/>
      <c r="E453" s="185"/>
      <c r="F453" s="185"/>
      <c r="G453" s="185"/>
      <c r="H453" s="185"/>
      <c r="I453" s="185"/>
      <c r="J453" s="185"/>
      <c r="K453" s="185"/>
      <c r="L453" s="185"/>
      <c r="M453" s="185"/>
      <c r="N453" s="185"/>
      <c r="O453" s="185"/>
      <c r="P453" s="185"/>
      <c r="Q453" s="185"/>
      <c r="R453" s="185"/>
    </row>
    <row r="454" spans="1:18">
      <c r="A454" s="185"/>
      <c r="B454" s="185"/>
      <c r="C454" s="185"/>
      <c r="D454" s="185"/>
      <c r="E454" s="185"/>
      <c r="F454" s="185"/>
      <c r="G454" s="185"/>
      <c r="H454" s="185"/>
      <c r="I454" s="185"/>
      <c r="J454" s="185"/>
      <c r="K454" s="185"/>
      <c r="L454" s="185"/>
      <c r="M454" s="185"/>
      <c r="N454" s="185"/>
      <c r="O454" s="185"/>
      <c r="P454" s="185"/>
      <c r="Q454" s="185"/>
      <c r="R454" s="185"/>
    </row>
    <row r="455" spans="1:18">
      <c r="A455" s="185"/>
      <c r="B455" s="185"/>
      <c r="C455" s="185"/>
      <c r="D455" s="185"/>
      <c r="E455" s="185"/>
      <c r="F455" s="185"/>
      <c r="G455" s="185"/>
      <c r="H455" s="185"/>
      <c r="I455" s="185"/>
      <c r="J455" s="185"/>
      <c r="K455" s="185"/>
      <c r="L455" s="185"/>
      <c r="M455" s="185"/>
      <c r="N455" s="185"/>
      <c r="O455" s="185"/>
      <c r="P455" s="185"/>
      <c r="Q455" s="185"/>
      <c r="R455" s="185"/>
    </row>
    <row r="456" spans="1:18">
      <c r="A456" s="185"/>
      <c r="B456" s="185"/>
      <c r="C456" s="185"/>
      <c r="D456" s="185"/>
      <c r="E456" s="185"/>
      <c r="F456" s="185"/>
      <c r="G456" s="185"/>
      <c r="H456" s="185"/>
      <c r="I456" s="185"/>
      <c r="J456" s="185"/>
      <c r="K456" s="185"/>
      <c r="L456" s="185"/>
      <c r="M456" s="185"/>
      <c r="N456" s="185"/>
      <c r="O456" s="185"/>
      <c r="P456" s="185"/>
      <c r="Q456" s="185"/>
      <c r="R456" s="185"/>
    </row>
    <row r="457" spans="1:18">
      <c r="A457" s="185"/>
      <c r="B457" s="185"/>
      <c r="C457" s="185"/>
      <c r="D457" s="185"/>
      <c r="E457" s="185"/>
      <c r="F457" s="185"/>
      <c r="G457" s="185"/>
      <c r="H457" s="185"/>
      <c r="I457" s="185"/>
      <c r="J457" s="185"/>
      <c r="K457" s="185"/>
      <c r="L457" s="185"/>
      <c r="M457" s="185"/>
      <c r="N457" s="185"/>
      <c r="O457" s="185"/>
      <c r="P457" s="185"/>
      <c r="Q457" s="185"/>
      <c r="R457" s="185"/>
    </row>
    <row r="458" spans="1:18">
      <c r="A458" s="185"/>
      <c r="B458" s="185"/>
      <c r="C458" s="185"/>
      <c r="D458" s="185"/>
      <c r="E458" s="185"/>
      <c r="F458" s="185"/>
      <c r="G458" s="185"/>
      <c r="H458" s="185"/>
      <c r="I458" s="185"/>
      <c r="J458" s="185"/>
      <c r="K458" s="185"/>
      <c r="L458" s="185"/>
      <c r="M458" s="185"/>
      <c r="N458" s="185"/>
      <c r="O458" s="185"/>
      <c r="P458" s="185"/>
      <c r="Q458" s="185"/>
      <c r="R458" s="185"/>
    </row>
    <row r="459" spans="1:18">
      <c r="A459" s="185"/>
      <c r="B459" s="185"/>
      <c r="C459" s="185"/>
      <c r="D459" s="185"/>
      <c r="E459" s="185"/>
      <c r="F459" s="185"/>
      <c r="G459" s="185"/>
      <c r="H459" s="185"/>
      <c r="I459" s="185"/>
      <c r="J459" s="185"/>
      <c r="K459" s="185"/>
      <c r="L459" s="185"/>
      <c r="M459" s="185"/>
      <c r="N459" s="185"/>
      <c r="O459" s="185"/>
      <c r="P459" s="185"/>
      <c r="Q459" s="185"/>
      <c r="R459" s="185"/>
    </row>
    <row r="460" spans="1:18">
      <c r="A460" s="185"/>
      <c r="B460" s="185"/>
      <c r="C460" s="185"/>
      <c r="D460" s="185"/>
      <c r="E460" s="185"/>
      <c r="F460" s="185"/>
      <c r="G460" s="185"/>
      <c r="H460" s="185"/>
      <c r="I460" s="185"/>
      <c r="J460" s="185"/>
      <c r="K460" s="185"/>
      <c r="L460" s="185"/>
      <c r="M460" s="185"/>
      <c r="N460" s="185"/>
      <c r="O460" s="185"/>
      <c r="P460" s="185"/>
      <c r="Q460" s="185"/>
      <c r="R460" s="185"/>
    </row>
    <row r="461" spans="1:18">
      <c r="A461" s="185"/>
      <c r="B461" s="185"/>
      <c r="C461" s="185"/>
      <c r="D461" s="185"/>
      <c r="E461" s="185"/>
      <c r="F461" s="185"/>
      <c r="G461" s="185"/>
      <c r="H461" s="185"/>
      <c r="I461" s="185"/>
      <c r="J461" s="185"/>
      <c r="K461" s="185"/>
      <c r="L461" s="185"/>
      <c r="M461" s="185"/>
      <c r="N461" s="185"/>
      <c r="O461" s="185"/>
      <c r="P461" s="185"/>
      <c r="Q461" s="185"/>
      <c r="R461" s="185"/>
    </row>
    <row r="462" spans="1:18">
      <c r="A462" s="185"/>
      <c r="B462" s="185"/>
      <c r="C462" s="185"/>
      <c r="D462" s="185"/>
      <c r="E462" s="185"/>
      <c r="F462" s="185"/>
      <c r="G462" s="185"/>
      <c r="H462" s="185"/>
      <c r="I462" s="185"/>
      <c r="J462" s="185"/>
      <c r="K462" s="185"/>
      <c r="L462" s="185"/>
      <c r="M462" s="185"/>
      <c r="N462" s="185"/>
      <c r="O462" s="185"/>
      <c r="P462" s="185"/>
      <c r="Q462" s="185"/>
      <c r="R462" s="185"/>
    </row>
    <row r="463" spans="1:18">
      <c r="A463" s="185"/>
      <c r="B463" s="185"/>
      <c r="C463" s="185"/>
      <c r="D463" s="185"/>
      <c r="E463" s="185"/>
      <c r="F463" s="185"/>
      <c r="G463" s="185"/>
      <c r="H463" s="185"/>
      <c r="I463" s="185"/>
      <c r="J463" s="185"/>
      <c r="K463" s="185"/>
      <c r="L463" s="185"/>
      <c r="M463" s="185"/>
      <c r="N463" s="185"/>
      <c r="O463" s="185"/>
      <c r="P463" s="185"/>
      <c r="Q463" s="185"/>
      <c r="R463" s="185"/>
    </row>
    <row r="464" spans="1:18">
      <c r="A464" s="185"/>
      <c r="B464" s="185"/>
      <c r="C464" s="185"/>
      <c r="D464" s="185"/>
      <c r="E464" s="185"/>
      <c r="F464" s="185"/>
      <c r="G464" s="185"/>
      <c r="H464" s="185"/>
      <c r="I464" s="185"/>
      <c r="J464" s="185"/>
      <c r="K464" s="185"/>
      <c r="L464" s="185"/>
      <c r="M464" s="185"/>
      <c r="N464" s="185"/>
      <c r="O464" s="185"/>
      <c r="P464" s="185"/>
      <c r="Q464" s="185"/>
      <c r="R464" s="185"/>
    </row>
    <row r="465" spans="1:18">
      <c r="A465" s="185"/>
      <c r="B465" s="185"/>
      <c r="C465" s="185"/>
      <c r="D465" s="185"/>
      <c r="E465" s="185"/>
      <c r="F465" s="185"/>
      <c r="G465" s="185"/>
      <c r="H465" s="185"/>
      <c r="I465" s="185"/>
      <c r="J465" s="185"/>
      <c r="K465" s="185"/>
      <c r="L465" s="185"/>
      <c r="M465" s="185"/>
      <c r="N465" s="185"/>
      <c r="O465" s="185"/>
      <c r="P465" s="185"/>
      <c r="Q465" s="185"/>
      <c r="R465" s="185"/>
    </row>
    <row r="466" spans="1:18">
      <c r="A466" s="185"/>
      <c r="B466" s="185"/>
      <c r="C466" s="185"/>
      <c r="D466" s="185"/>
      <c r="E466" s="185"/>
      <c r="F466" s="185"/>
      <c r="G466" s="185"/>
      <c r="H466" s="185"/>
      <c r="I466" s="185"/>
      <c r="J466" s="185"/>
      <c r="K466" s="185"/>
      <c r="L466" s="185"/>
      <c r="M466" s="185"/>
      <c r="N466" s="185"/>
      <c r="O466" s="185"/>
      <c r="P466" s="185"/>
      <c r="Q466" s="185"/>
      <c r="R466" s="185"/>
    </row>
    <row r="467" spans="1:18">
      <c r="A467" s="185"/>
      <c r="B467" s="185"/>
      <c r="C467" s="185"/>
      <c r="D467" s="185"/>
      <c r="E467" s="185"/>
      <c r="F467" s="185"/>
      <c r="G467" s="185"/>
      <c r="H467" s="185"/>
      <c r="I467" s="185"/>
      <c r="J467" s="185"/>
      <c r="K467" s="185"/>
      <c r="L467" s="185"/>
      <c r="M467" s="185"/>
      <c r="N467" s="185"/>
      <c r="O467" s="185"/>
      <c r="P467" s="185"/>
      <c r="Q467" s="185"/>
      <c r="R467" s="185"/>
    </row>
    <row r="468" spans="1:18">
      <c r="A468" s="185"/>
      <c r="B468" s="185"/>
      <c r="C468" s="185"/>
      <c r="D468" s="185"/>
      <c r="E468" s="185"/>
      <c r="F468" s="185"/>
      <c r="G468" s="185"/>
      <c r="H468" s="185"/>
      <c r="I468" s="185"/>
      <c r="J468" s="185"/>
      <c r="K468" s="185"/>
      <c r="L468" s="185"/>
      <c r="M468" s="185"/>
      <c r="N468" s="185"/>
      <c r="O468" s="185"/>
      <c r="P468" s="185"/>
      <c r="Q468" s="185"/>
      <c r="R468" s="185"/>
    </row>
    <row r="469" spans="1:18">
      <c r="A469" s="185"/>
      <c r="B469" s="185"/>
      <c r="C469" s="185"/>
      <c r="D469" s="185"/>
      <c r="E469" s="185"/>
      <c r="F469" s="185"/>
      <c r="G469" s="185"/>
      <c r="H469" s="185"/>
      <c r="I469" s="185"/>
      <c r="J469" s="185"/>
      <c r="K469" s="185"/>
      <c r="L469" s="185"/>
      <c r="M469" s="185"/>
      <c r="N469" s="185"/>
      <c r="O469" s="185"/>
      <c r="P469" s="185"/>
      <c r="Q469" s="185"/>
      <c r="R469" s="185"/>
    </row>
    <row r="470" spans="1:18">
      <c r="A470" s="185"/>
      <c r="B470" s="185"/>
      <c r="C470" s="185"/>
      <c r="D470" s="185"/>
      <c r="E470" s="185"/>
      <c r="F470" s="185"/>
      <c r="G470" s="185"/>
      <c r="H470" s="185"/>
      <c r="I470" s="185"/>
      <c r="J470" s="185"/>
      <c r="K470" s="185"/>
      <c r="L470" s="185"/>
      <c r="M470" s="185"/>
      <c r="N470" s="185"/>
      <c r="O470" s="185"/>
      <c r="P470" s="185"/>
      <c r="Q470" s="185"/>
      <c r="R470" s="185"/>
    </row>
    <row r="471" spans="1:18">
      <c r="A471" s="185"/>
      <c r="B471" s="185"/>
      <c r="C471" s="185"/>
      <c r="D471" s="185"/>
      <c r="E471" s="185"/>
      <c r="F471" s="185"/>
      <c r="G471" s="185"/>
      <c r="H471" s="185"/>
      <c r="I471" s="185"/>
      <c r="J471" s="185"/>
      <c r="K471" s="185"/>
      <c r="L471" s="185"/>
      <c r="M471" s="185"/>
      <c r="N471" s="185"/>
      <c r="O471" s="185"/>
      <c r="P471" s="185"/>
      <c r="Q471" s="185"/>
      <c r="R471" s="185"/>
    </row>
    <row r="472" spans="1:18">
      <c r="A472" s="185"/>
      <c r="B472" s="185"/>
      <c r="C472" s="185"/>
      <c r="D472" s="185"/>
      <c r="E472" s="185"/>
      <c r="F472" s="185"/>
      <c r="G472" s="185"/>
      <c r="H472" s="185"/>
      <c r="I472" s="185"/>
      <c r="J472" s="185"/>
      <c r="K472" s="185"/>
      <c r="L472" s="185"/>
      <c r="M472" s="185"/>
      <c r="N472" s="185"/>
      <c r="O472" s="185"/>
      <c r="P472" s="185"/>
      <c r="Q472" s="185"/>
      <c r="R472" s="185"/>
    </row>
    <row r="473" spans="1:18">
      <c r="A473" s="185"/>
      <c r="B473" s="185"/>
      <c r="C473" s="185"/>
      <c r="D473" s="185"/>
      <c r="E473" s="185"/>
      <c r="F473" s="185"/>
      <c r="G473" s="185"/>
      <c r="H473" s="185"/>
      <c r="I473" s="185"/>
      <c r="J473" s="185"/>
      <c r="K473" s="185"/>
      <c r="L473" s="185"/>
      <c r="M473" s="185"/>
      <c r="N473" s="185"/>
      <c r="O473" s="185"/>
      <c r="P473" s="185"/>
      <c r="Q473" s="185"/>
      <c r="R473" s="185"/>
    </row>
    <row r="474" spans="1:18">
      <c r="A474" s="185"/>
      <c r="B474" s="185"/>
      <c r="C474" s="185"/>
      <c r="D474" s="185"/>
      <c r="E474" s="185"/>
      <c r="F474" s="185"/>
      <c r="G474" s="185"/>
      <c r="H474" s="185"/>
      <c r="I474" s="185"/>
      <c r="J474" s="185"/>
      <c r="K474" s="185"/>
      <c r="L474" s="185"/>
      <c r="M474" s="185"/>
      <c r="N474" s="185"/>
      <c r="O474" s="185"/>
      <c r="P474" s="185"/>
      <c r="Q474" s="185"/>
      <c r="R474" s="185"/>
    </row>
    <row r="475" spans="1:18">
      <c r="A475" s="185"/>
      <c r="B475" s="185"/>
      <c r="C475" s="185"/>
      <c r="D475" s="185"/>
      <c r="E475" s="185"/>
      <c r="F475" s="185"/>
      <c r="G475" s="185"/>
      <c r="H475" s="185"/>
      <c r="I475" s="185"/>
      <c r="J475" s="185"/>
      <c r="K475" s="185"/>
      <c r="L475" s="185"/>
      <c r="M475" s="185"/>
      <c r="N475" s="185"/>
      <c r="O475" s="185"/>
      <c r="P475" s="185"/>
      <c r="Q475" s="185"/>
      <c r="R475" s="185"/>
    </row>
    <row r="476" spans="1:18">
      <c r="A476" s="185"/>
      <c r="B476" s="185"/>
      <c r="C476" s="185"/>
      <c r="D476" s="185"/>
      <c r="E476" s="185"/>
      <c r="F476" s="185"/>
      <c r="G476" s="185"/>
      <c r="H476" s="185"/>
      <c r="I476" s="185"/>
      <c r="J476" s="185"/>
      <c r="K476" s="185"/>
      <c r="L476" s="185"/>
      <c r="M476" s="185"/>
      <c r="N476" s="185"/>
      <c r="O476" s="185"/>
      <c r="P476" s="185"/>
      <c r="Q476" s="185"/>
      <c r="R476" s="185"/>
    </row>
    <row r="477" spans="1:18">
      <c r="A477" s="185"/>
      <c r="B477" s="185"/>
      <c r="C477" s="185"/>
      <c r="D477" s="185"/>
      <c r="E477" s="185"/>
      <c r="F477" s="185"/>
      <c r="G477" s="185"/>
      <c r="H477" s="185"/>
      <c r="I477" s="185"/>
      <c r="J477" s="185"/>
      <c r="K477" s="185"/>
      <c r="L477" s="185"/>
      <c r="M477" s="185"/>
      <c r="N477" s="185"/>
      <c r="O477" s="185"/>
      <c r="P477" s="185"/>
      <c r="Q477" s="185"/>
      <c r="R477" s="185"/>
    </row>
    <row r="478" spans="1:18">
      <c r="A478" s="185"/>
      <c r="B478" s="185"/>
      <c r="C478" s="185"/>
      <c r="D478" s="185"/>
      <c r="E478" s="185"/>
      <c r="F478" s="185"/>
      <c r="G478" s="185"/>
      <c r="H478" s="185"/>
      <c r="I478" s="185"/>
      <c r="J478" s="185"/>
      <c r="K478" s="185"/>
      <c r="L478" s="185"/>
      <c r="M478" s="185"/>
      <c r="N478" s="185"/>
      <c r="O478" s="185"/>
      <c r="P478" s="185"/>
      <c r="Q478" s="185"/>
      <c r="R478" s="185"/>
    </row>
    <row r="479" spans="1:18">
      <c r="A479" s="185"/>
      <c r="B479" s="185"/>
      <c r="C479" s="185"/>
      <c r="D479" s="185"/>
      <c r="E479" s="185"/>
      <c r="F479" s="185"/>
      <c r="G479" s="185"/>
      <c r="H479" s="185"/>
      <c r="I479" s="185"/>
      <c r="J479" s="185"/>
      <c r="K479" s="185"/>
      <c r="L479" s="185"/>
      <c r="M479" s="185"/>
      <c r="N479" s="185"/>
      <c r="O479" s="185"/>
      <c r="P479" s="185"/>
      <c r="Q479" s="185"/>
      <c r="R479" s="185"/>
    </row>
    <row r="480" spans="1:18">
      <c r="A480" s="185"/>
      <c r="B480" s="185"/>
      <c r="C480" s="185"/>
      <c r="D480" s="185"/>
      <c r="E480" s="185"/>
      <c r="F480" s="185"/>
      <c r="G480" s="185"/>
      <c r="H480" s="185"/>
      <c r="I480" s="185"/>
      <c r="J480" s="185"/>
      <c r="K480" s="185"/>
      <c r="L480" s="185"/>
      <c r="M480" s="185"/>
      <c r="N480" s="185"/>
      <c r="O480" s="185"/>
      <c r="P480" s="185"/>
      <c r="Q480" s="185"/>
      <c r="R480" s="185"/>
    </row>
    <row r="481" spans="1:18">
      <c r="A481" s="185"/>
      <c r="B481" s="185"/>
      <c r="C481" s="185"/>
      <c r="D481" s="185"/>
      <c r="E481" s="185"/>
      <c r="F481" s="185"/>
      <c r="G481" s="185"/>
      <c r="H481" s="185"/>
      <c r="I481" s="185"/>
      <c r="J481" s="185"/>
      <c r="K481" s="185"/>
      <c r="L481" s="185"/>
      <c r="M481" s="185"/>
      <c r="N481" s="185"/>
      <c r="O481" s="185"/>
      <c r="P481" s="185"/>
      <c r="Q481" s="185"/>
      <c r="R481" s="185"/>
    </row>
    <row r="482" spans="1:18">
      <c r="A482" s="185"/>
      <c r="B482" s="185"/>
      <c r="C482" s="185"/>
      <c r="D482" s="185"/>
      <c r="E482" s="185"/>
      <c r="F482" s="185"/>
      <c r="G482" s="185"/>
      <c r="H482" s="185"/>
      <c r="I482" s="185"/>
      <c r="J482" s="185"/>
      <c r="K482" s="185"/>
      <c r="L482" s="185"/>
      <c r="M482" s="185"/>
      <c r="N482" s="185"/>
      <c r="O482" s="185"/>
      <c r="P482" s="185"/>
      <c r="Q482" s="185"/>
      <c r="R482" s="185"/>
    </row>
    <row r="483" spans="1:18">
      <c r="A483" s="185"/>
      <c r="B483" s="185"/>
      <c r="C483" s="185"/>
      <c r="D483" s="185"/>
      <c r="E483" s="185"/>
      <c r="F483" s="185"/>
      <c r="G483" s="185"/>
      <c r="H483" s="185"/>
      <c r="I483" s="185"/>
      <c r="J483" s="185"/>
      <c r="K483" s="185"/>
      <c r="L483" s="185"/>
      <c r="M483" s="185"/>
      <c r="N483" s="185"/>
      <c r="O483" s="185"/>
      <c r="P483" s="185"/>
      <c r="Q483" s="185"/>
      <c r="R483" s="185"/>
    </row>
    <row r="484" spans="1:18">
      <c r="A484" s="185"/>
      <c r="B484" s="185"/>
      <c r="C484" s="185"/>
      <c r="D484" s="185"/>
      <c r="E484" s="185"/>
      <c r="F484" s="185"/>
      <c r="G484" s="185"/>
      <c r="H484" s="185"/>
      <c r="I484" s="185"/>
      <c r="J484" s="185"/>
      <c r="K484" s="185"/>
      <c r="L484" s="185"/>
      <c r="M484" s="185"/>
      <c r="N484" s="185"/>
      <c r="O484" s="185"/>
      <c r="P484" s="185"/>
      <c r="Q484" s="185"/>
      <c r="R484" s="185"/>
    </row>
    <row r="485" spans="1:18">
      <c r="A485" s="185"/>
      <c r="B485" s="185"/>
      <c r="C485" s="185"/>
      <c r="D485" s="185"/>
      <c r="E485" s="185"/>
      <c r="F485" s="185"/>
      <c r="G485" s="185"/>
      <c r="H485" s="185"/>
      <c r="I485" s="185"/>
      <c r="J485" s="185"/>
      <c r="K485" s="185"/>
      <c r="L485" s="185"/>
      <c r="M485" s="185"/>
      <c r="N485" s="185"/>
      <c r="O485" s="185"/>
      <c r="P485" s="185"/>
      <c r="Q485" s="185"/>
      <c r="R485" s="185"/>
    </row>
    <row r="486" spans="1:18">
      <c r="A486" s="185"/>
      <c r="B486" s="185"/>
      <c r="C486" s="185"/>
      <c r="D486" s="185"/>
      <c r="E486" s="185"/>
      <c r="F486" s="185"/>
      <c r="G486" s="185"/>
      <c r="H486" s="185"/>
      <c r="I486" s="185"/>
      <c r="J486" s="185"/>
      <c r="K486" s="185"/>
      <c r="L486" s="185"/>
      <c r="M486" s="185"/>
      <c r="N486" s="185"/>
      <c r="O486" s="185"/>
      <c r="P486" s="185"/>
      <c r="Q486" s="185"/>
      <c r="R486" s="185"/>
    </row>
    <row r="487" spans="1:18">
      <c r="A487" s="185"/>
      <c r="B487" s="185"/>
      <c r="C487" s="185"/>
      <c r="D487" s="185"/>
      <c r="E487" s="185"/>
      <c r="F487" s="185"/>
      <c r="G487" s="185"/>
      <c r="H487" s="185"/>
      <c r="I487" s="185"/>
      <c r="J487" s="185"/>
      <c r="K487" s="185"/>
      <c r="L487" s="185"/>
      <c r="M487" s="185"/>
      <c r="N487" s="185"/>
      <c r="O487" s="185"/>
      <c r="P487" s="185"/>
      <c r="Q487" s="185"/>
      <c r="R487" s="185"/>
    </row>
    <row r="488" spans="1:18">
      <c r="A488" s="185"/>
      <c r="B488" s="185"/>
      <c r="C488" s="185"/>
      <c r="D488" s="185"/>
      <c r="E488" s="185"/>
      <c r="F488" s="185"/>
      <c r="G488" s="185"/>
      <c r="H488" s="185"/>
      <c r="I488" s="185"/>
      <c r="J488" s="185"/>
      <c r="K488" s="185"/>
      <c r="L488" s="185"/>
      <c r="M488" s="185"/>
      <c r="N488" s="185"/>
      <c r="O488" s="185"/>
      <c r="P488" s="185"/>
      <c r="Q488" s="185"/>
      <c r="R488" s="185"/>
    </row>
    <row r="489" spans="1:18">
      <c r="A489" s="185"/>
      <c r="B489" s="185"/>
      <c r="C489" s="185"/>
      <c r="D489" s="185"/>
      <c r="E489" s="185"/>
      <c r="F489" s="185"/>
      <c r="G489" s="185"/>
      <c r="H489" s="185"/>
      <c r="I489" s="185"/>
      <c r="J489" s="185"/>
      <c r="K489" s="185"/>
      <c r="L489" s="185"/>
      <c r="M489" s="185"/>
      <c r="N489" s="185"/>
      <c r="O489" s="185"/>
      <c r="P489" s="185"/>
      <c r="Q489" s="185"/>
      <c r="R489" s="185"/>
    </row>
    <row r="490" spans="1:18">
      <c r="A490" s="185"/>
      <c r="B490" s="185"/>
      <c r="C490" s="185"/>
      <c r="D490" s="185"/>
      <c r="E490" s="185"/>
      <c r="F490" s="185"/>
      <c r="G490" s="185"/>
      <c r="H490" s="185"/>
      <c r="I490" s="185"/>
      <c r="J490" s="185"/>
      <c r="K490" s="185"/>
      <c r="L490" s="185"/>
      <c r="M490" s="185"/>
      <c r="N490" s="185"/>
      <c r="O490" s="185"/>
      <c r="P490" s="185"/>
      <c r="Q490" s="185"/>
      <c r="R490" s="185"/>
    </row>
    <row r="491" spans="1:18">
      <c r="A491" s="185"/>
      <c r="B491" s="185"/>
      <c r="C491" s="185"/>
      <c r="D491" s="185"/>
      <c r="E491" s="185"/>
      <c r="F491" s="185"/>
      <c r="G491" s="185"/>
      <c r="H491" s="185"/>
      <c r="I491" s="185"/>
      <c r="J491" s="185"/>
      <c r="K491" s="185"/>
      <c r="L491" s="185"/>
      <c r="M491" s="185"/>
      <c r="N491" s="185"/>
      <c r="O491" s="185"/>
      <c r="P491" s="185"/>
      <c r="Q491" s="185"/>
      <c r="R491" s="185"/>
    </row>
    <row r="492" spans="1:18">
      <c r="A492" s="185"/>
      <c r="B492" s="185"/>
      <c r="C492" s="185"/>
      <c r="D492" s="185"/>
      <c r="E492" s="185"/>
      <c r="F492" s="185"/>
      <c r="G492" s="185"/>
      <c r="H492" s="185"/>
      <c r="I492" s="185"/>
      <c r="J492" s="185"/>
      <c r="K492" s="185"/>
      <c r="L492" s="185"/>
      <c r="M492" s="185"/>
      <c r="N492" s="185"/>
      <c r="O492" s="185"/>
      <c r="P492" s="185"/>
      <c r="Q492" s="185"/>
      <c r="R492" s="185"/>
    </row>
    <row r="493" spans="1:18">
      <c r="A493" s="185"/>
      <c r="B493" s="185"/>
      <c r="C493" s="185"/>
      <c r="D493" s="185"/>
      <c r="E493" s="185"/>
      <c r="F493" s="185"/>
      <c r="G493" s="185"/>
      <c r="H493" s="185"/>
      <c r="I493" s="185"/>
      <c r="J493" s="185"/>
      <c r="K493" s="185"/>
      <c r="L493" s="185"/>
      <c r="M493" s="185"/>
      <c r="N493" s="185"/>
      <c r="O493" s="185"/>
      <c r="P493" s="185"/>
      <c r="Q493" s="185"/>
      <c r="R493" s="185"/>
    </row>
    <row r="494" spans="1:18">
      <c r="A494" s="185"/>
      <c r="B494" s="185"/>
      <c r="C494" s="185"/>
      <c r="D494" s="185"/>
      <c r="E494" s="185"/>
      <c r="F494" s="185"/>
      <c r="G494" s="185"/>
      <c r="H494" s="185"/>
      <c r="I494" s="185"/>
      <c r="J494" s="185"/>
      <c r="K494" s="185"/>
      <c r="L494" s="185"/>
      <c r="M494" s="185"/>
      <c r="N494" s="185"/>
      <c r="O494" s="185"/>
      <c r="P494" s="185"/>
      <c r="Q494" s="185"/>
      <c r="R494" s="185"/>
    </row>
    <row r="495" spans="1:18">
      <c r="A495" s="185"/>
      <c r="B495" s="185"/>
      <c r="C495" s="185"/>
      <c r="D495" s="185"/>
      <c r="E495" s="185"/>
      <c r="F495" s="185"/>
      <c r="G495" s="185"/>
      <c r="H495" s="185"/>
      <c r="I495" s="185"/>
      <c r="J495" s="185"/>
      <c r="K495" s="185"/>
      <c r="L495" s="185"/>
      <c r="M495" s="185"/>
      <c r="N495" s="185"/>
      <c r="O495" s="185"/>
      <c r="P495" s="185"/>
      <c r="Q495" s="185"/>
      <c r="R495" s="185"/>
    </row>
    <row r="496" spans="1:18">
      <c r="A496" s="185"/>
      <c r="B496" s="185"/>
      <c r="C496" s="185"/>
      <c r="D496" s="185"/>
      <c r="E496" s="185"/>
      <c r="F496" s="185"/>
      <c r="G496" s="185"/>
      <c r="H496" s="185"/>
      <c r="I496" s="185"/>
      <c r="J496" s="185"/>
      <c r="K496" s="185"/>
      <c r="L496" s="185"/>
      <c r="M496" s="185"/>
      <c r="N496" s="185"/>
      <c r="O496" s="185"/>
      <c r="P496" s="185"/>
      <c r="Q496" s="185"/>
      <c r="R496" s="185"/>
    </row>
    <row r="497" spans="1:18">
      <c r="A497" s="185"/>
      <c r="B497" s="185"/>
      <c r="C497" s="185"/>
      <c r="D497" s="185"/>
      <c r="E497" s="185"/>
      <c r="F497" s="185"/>
      <c r="G497" s="185"/>
      <c r="H497" s="185"/>
      <c r="I497" s="185"/>
      <c r="J497" s="185"/>
      <c r="K497" s="185"/>
      <c r="L497" s="185"/>
      <c r="M497" s="185"/>
      <c r="N497" s="185"/>
      <c r="O497" s="185"/>
      <c r="P497" s="185"/>
      <c r="Q497" s="185"/>
      <c r="R497" s="185"/>
    </row>
    <row r="498" spans="1:18">
      <c r="A498" s="185"/>
      <c r="B498" s="185"/>
      <c r="C498" s="185"/>
      <c r="D498" s="185"/>
      <c r="E498" s="185"/>
      <c r="F498" s="185"/>
      <c r="G498" s="185"/>
      <c r="H498" s="185"/>
      <c r="I498" s="185"/>
      <c r="J498" s="185"/>
      <c r="K498" s="185"/>
      <c r="L498" s="185"/>
      <c r="M498" s="185"/>
      <c r="N498" s="185"/>
      <c r="O498" s="185"/>
      <c r="P498" s="185"/>
      <c r="Q498" s="185"/>
      <c r="R498" s="185"/>
    </row>
    <row r="499" spans="1:18">
      <c r="A499" s="185"/>
      <c r="B499" s="185"/>
      <c r="C499" s="185"/>
      <c r="D499" s="185"/>
      <c r="E499" s="185"/>
      <c r="F499" s="185"/>
      <c r="G499" s="185"/>
      <c r="H499" s="185"/>
      <c r="I499" s="185"/>
      <c r="J499" s="185"/>
      <c r="K499" s="185"/>
      <c r="L499" s="185"/>
      <c r="M499" s="185"/>
      <c r="N499" s="185"/>
      <c r="O499" s="185"/>
      <c r="P499" s="185"/>
      <c r="Q499" s="185"/>
      <c r="R499" s="185"/>
    </row>
    <row r="500" spans="1:18">
      <c r="A500" s="185"/>
      <c r="B500" s="185"/>
      <c r="C500" s="185"/>
      <c r="D500" s="185"/>
      <c r="E500" s="185"/>
      <c r="F500" s="185"/>
      <c r="G500" s="185"/>
      <c r="H500" s="185"/>
      <c r="I500" s="185"/>
      <c r="J500" s="185"/>
      <c r="K500" s="185"/>
      <c r="L500" s="185"/>
      <c r="M500" s="185"/>
      <c r="N500" s="185"/>
      <c r="O500" s="185"/>
      <c r="P500" s="185"/>
      <c r="Q500" s="185"/>
      <c r="R500" s="185"/>
    </row>
    <row r="501" spans="1:18">
      <c r="A501" s="185"/>
      <c r="B501" s="185"/>
      <c r="C501" s="185"/>
      <c r="D501" s="185"/>
      <c r="E501" s="185"/>
      <c r="F501" s="185"/>
      <c r="G501" s="185"/>
      <c r="H501" s="185"/>
      <c r="I501" s="185"/>
      <c r="J501" s="185"/>
      <c r="K501" s="185"/>
      <c r="L501" s="185"/>
      <c r="M501" s="185"/>
      <c r="N501" s="185"/>
      <c r="O501" s="185"/>
      <c r="P501" s="185"/>
      <c r="Q501" s="185"/>
      <c r="R501" s="185"/>
    </row>
    <row r="502" spans="1:18">
      <c r="A502" s="185"/>
      <c r="B502" s="185"/>
      <c r="C502" s="185"/>
      <c r="D502" s="185"/>
      <c r="E502" s="185"/>
      <c r="F502" s="185"/>
      <c r="G502" s="185"/>
      <c r="H502" s="185"/>
      <c r="I502" s="185"/>
      <c r="J502" s="185"/>
      <c r="K502" s="185"/>
      <c r="L502" s="185"/>
      <c r="M502" s="185"/>
      <c r="N502" s="185"/>
      <c r="O502" s="185"/>
      <c r="P502" s="185"/>
      <c r="Q502" s="185"/>
      <c r="R502" s="185"/>
    </row>
    <row r="503" spans="1:18">
      <c r="A503" s="185"/>
      <c r="B503" s="185"/>
      <c r="C503" s="185"/>
      <c r="D503" s="185"/>
      <c r="E503" s="185"/>
      <c r="F503" s="185"/>
      <c r="G503" s="185"/>
      <c r="H503" s="185"/>
      <c r="I503" s="185"/>
      <c r="J503" s="185"/>
      <c r="K503" s="185"/>
      <c r="L503" s="185"/>
      <c r="M503" s="185"/>
      <c r="N503" s="185"/>
      <c r="O503" s="185"/>
      <c r="P503" s="185"/>
      <c r="Q503" s="185"/>
      <c r="R503" s="185"/>
    </row>
    <row r="504" spans="1:18">
      <c r="A504" s="185"/>
      <c r="B504" s="185"/>
      <c r="C504" s="185"/>
      <c r="D504" s="185"/>
      <c r="E504" s="185"/>
      <c r="F504" s="185"/>
      <c r="G504" s="185"/>
      <c r="H504" s="185"/>
      <c r="I504" s="185"/>
      <c r="J504" s="185"/>
      <c r="K504" s="185"/>
      <c r="L504" s="185"/>
      <c r="M504" s="185"/>
      <c r="N504" s="185"/>
      <c r="O504" s="185"/>
      <c r="P504" s="185"/>
      <c r="Q504" s="185"/>
      <c r="R504" s="185"/>
    </row>
    <row r="505" spans="1:18">
      <c r="A505" s="185"/>
      <c r="B505" s="185"/>
      <c r="C505" s="185"/>
      <c r="D505" s="185"/>
      <c r="E505" s="185"/>
      <c r="F505" s="185"/>
      <c r="G505" s="185"/>
      <c r="H505" s="185"/>
      <c r="I505" s="185"/>
      <c r="J505" s="185"/>
      <c r="K505" s="185"/>
      <c r="L505" s="185"/>
      <c r="M505" s="185"/>
      <c r="N505" s="185"/>
      <c r="O505" s="185"/>
      <c r="P505" s="185"/>
      <c r="Q505" s="185"/>
      <c r="R505" s="185"/>
    </row>
    <row r="506" spans="1:18">
      <c r="A506" s="185"/>
      <c r="B506" s="185"/>
      <c r="C506" s="185"/>
      <c r="D506" s="185"/>
      <c r="E506" s="185"/>
      <c r="F506" s="185"/>
      <c r="G506" s="185"/>
      <c r="H506" s="185"/>
      <c r="I506" s="185"/>
      <c r="J506" s="185"/>
      <c r="K506" s="185"/>
      <c r="L506" s="185"/>
      <c r="M506" s="185"/>
      <c r="N506" s="185"/>
      <c r="O506" s="185"/>
      <c r="P506" s="185"/>
      <c r="Q506" s="185"/>
      <c r="R506" s="185"/>
    </row>
    <row r="507" spans="1:18">
      <c r="A507" s="185"/>
      <c r="B507" s="185"/>
      <c r="C507" s="185"/>
      <c r="D507" s="185"/>
      <c r="E507" s="185"/>
      <c r="F507" s="185"/>
      <c r="G507" s="185"/>
      <c r="H507" s="185"/>
      <c r="I507" s="185"/>
      <c r="J507" s="185"/>
      <c r="K507" s="185"/>
      <c r="L507" s="185"/>
      <c r="M507" s="185"/>
      <c r="N507" s="185"/>
      <c r="O507" s="185"/>
      <c r="P507" s="185"/>
      <c r="Q507" s="185"/>
      <c r="R507" s="185"/>
    </row>
    <row r="508" spans="1:18">
      <c r="A508" s="185"/>
      <c r="B508" s="185"/>
      <c r="C508" s="185"/>
      <c r="D508" s="185"/>
      <c r="E508" s="185"/>
      <c r="F508" s="185"/>
      <c r="G508" s="185"/>
      <c r="H508" s="185"/>
      <c r="I508" s="185"/>
      <c r="J508" s="185"/>
      <c r="K508" s="185"/>
      <c r="L508" s="185"/>
      <c r="M508" s="185"/>
      <c r="N508" s="185"/>
      <c r="O508" s="185"/>
      <c r="P508" s="185"/>
      <c r="Q508" s="185"/>
      <c r="R508" s="185"/>
    </row>
    <row r="509" spans="1:18">
      <c r="A509" s="185"/>
      <c r="B509" s="185"/>
      <c r="C509" s="185"/>
      <c r="D509" s="185"/>
      <c r="E509" s="185"/>
      <c r="F509" s="185"/>
      <c r="G509" s="185"/>
      <c r="H509" s="185"/>
      <c r="I509" s="185"/>
      <c r="J509" s="185"/>
      <c r="K509" s="185"/>
      <c r="L509" s="185"/>
      <c r="M509" s="185"/>
      <c r="N509" s="185"/>
      <c r="O509" s="185"/>
      <c r="P509" s="185"/>
      <c r="Q509" s="185"/>
      <c r="R509" s="185"/>
    </row>
    <row r="510" spans="1:18">
      <c r="A510" s="185"/>
      <c r="B510" s="185"/>
      <c r="C510" s="185"/>
      <c r="D510" s="185"/>
      <c r="E510" s="185"/>
      <c r="F510" s="185"/>
      <c r="G510" s="185"/>
      <c r="H510" s="185"/>
      <c r="I510" s="185"/>
      <c r="J510" s="185"/>
      <c r="K510" s="185"/>
      <c r="L510" s="185"/>
      <c r="M510" s="185"/>
      <c r="N510" s="185"/>
      <c r="O510" s="185"/>
      <c r="P510" s="185"/>
      <c r="Q510" s="185"/>
      <c r="R510" s="185"/>
    </row>
    <row r="511" spans="1:18">
      <c r="A511" s="185"/>
      <c r="B511" s="185"/>
      <c r="C511" s="185"/>
      <c r="D511" s="185"/>
      <c r="E511" s="185"/>
      <c r="F511" s="185"/>
      <c r="G511" s="185"/>
      <c r="H511" s="185"/>
      <c r="I511" s="185"/>
      <c r="J511" s="185"/>
      <c r="K511" s="185"/>
      <c r="L511" s="185"/>
      <c r="M511" s="185"/>
      <c r="N511" s="185"/>
      <c r="O511" s="185"/>
      <c r="P511" s="185"/>
      <c r="Q511" s="185"/>
      <c r="R511" s="185"/>
    </row>
    <row r="512" spans="1:18">
      <c r="A512" s="185"/>
      <c r="B512" s="185"/>
      <c r="C512" s="185"/>
      <c r="D512" s="185"/>
      <c r="E512" s="185"/>
      <c r="F512" s="185"/>
      <c r="G512" s="185"/>
      <c r="H512" s="185"/>
      <c r="I512" s="185"/>
      <c r="J512" s="185"/>
      <c r="K512" s="185"/>
      <c r="L512" s="185"/>
      <c r="M512" s="185"/>
      <c r="N512" s="185"/>
      <c r="O512" s="185"/>
      <c r="P512" s="185"/>
      <c r="Q512" s="185"/>
      <c r="R512" s="185"/>
    </row>
    <row r="513" spans="1:18">
      <c r="A513" s="185"/>
      <c r="B513" s="185"/>
      <c r="C513" s="185"/>
      <c r="D513" s="185"/>
      <c r="E513" s="185"/>
      <c r="F513" s="185"/>
      <c r="G513" s="185"/>
      <c r="H513" s="185"/>
      <c r="I513" s="185"/>
      <c r="J513" s="185"/>
      <c r="K513" s="185"/>
      <c r="L513" s="185"/>
      <c r="M513" s="185"/>
      <c r="N513" s="185"/>
      <c r="O513" s="185"/>
      <c r="P513" s="185"/>
      <c r="Q513" s="185"/>
      <c r="R513" s="185"/>
    </row>
    <row r="514" spans="1:18">
      <c r="A514" s="185"/>
      <c r="B514" s="185"/>
      <c r="C514" s="185"/>
      <c r="D514" s="185"/>
      <c r="E514" s="185"/>
      <c r="F514" s="185"/>
      <c r="G514" s="185"/>
      <c r="H514" s="185"/>
      <c r="I514" s="185"/>
      <c r="J514" s="185"/>
      <c r="K514" s="185"/>
      <c r="L514" s="185"/>
      <c r="M514" s="185"/>
      <c r="N514" s="185"/>
      <c r="O514" s="185"/>
      <c r="P514" s="185"/>
      <c r="Q514" s="185"/>
      <c r="R514" s="185"/>
    </row>
    <row r="515" spans="1:18">
      <c r="A515" s="185"/>
      <c r="B515" s="185"/>
      <c r="C515" s="185"/>
      <c r="D515" s="185"/>
      <c r="E515" s="185"/>
      <c r="F515" s="185"/>
      <c r="G515" s="185"/>
      <c r="H515" s="185"/>
      <c r="I515" s="185"/>
      <c r="J515" s="185"/>
      <c r="K515" s="185"/>
      <c r="L515" s="185"/>
      <c r="M515" s="185"/>
      <c r="N515" s="185"/>
      <c r="O515" s="185"/>
      <c r="P515" s="185"/>
      <c r="Q515" s="185"/>
      <c r="R515" s="185"/>
    </row>
    <row r="516" spans="1:18">
      <c r="A516" s="185"/>
      <c r="B516" s="185"/>
      <c r="C516" s="185"/>
      <c r="D516" s="185"/>
      <c r="E516" s="185"/>
      <c r="F516" s="185"/>
      <c r="G516" s="185"/>
      <c r="H516" s="185"/>
      <c r="I516" s="185"/>
      <c r="J516" s="185"/>
      <c r="K516" s="185"/>
      <c r="L516" s="185"/>
      <c r="M516" s="185"/>
      <c r="N516" s="185"/>
      <c r="O516" s="185"/>
      <c r="P516" s="185"/>
      <c r="Q516" s="185"/>
      <c r="R516" s="185"/>
    </row>
    <row r="517" spans="1:18">
      <c r="A517" s="185"/>
      <c r="B517" s="185"/>
      <c r="C517" s="185"/>
      <c r="D517" s="185"/>
      <c r="E517" s="185"/>
      <c r="F517" s="185"/>
      <c r="G517" s="185"/>
      <c r="H517" s="185"/>
      <c r="I517" s="185"/>
      <c r="J517" s="185"/>
      <c r="K517" s="185"/>
      <c r="L517" s="185"/>
      <c r="M517" s="185"/>
      <c r="N517" s="185"/>
      <c r="O517" s="185"/>
      <c r="P517" s="185"/>
      <c r="Q517" s="185"/>
      <c r="R517" s="185"/>
    </row>
    <row r="518" spans="1:18">
      <c r="A518" s="185"/>
      <c r="B518" s="185"/>
      <c r="C518" s="185"/>
      <c r="D518" s="185"/>
      <c r="E518" s="185"/>
      <c r="F518" s="185"/>
      <c r="G518" s="185"/>
      <c r="H518" s="185"/>
      <c r="I518" s="185"/>
      <c r="J518" s="185"/>
      <c r="K518" s="185"/>
      <c r="L518" s="185"/>
      <c r="M518" s="185"/>
      <c r="N518" s="185"/>
      <c r="O518" s="185"/>
      <c r="P518" s="185"/>
      <c r="Q518" s="185"/>
      <c r="R518" s="185"/>
    </row>
    <row r="519" spans="1:18">
      <c r="A519" s="185"/>
      <c r="B519" s="185"/>
      <c r="C519" s="185"/>
      <c r="D519" s="185"/>
      <c r="E519" s="185"/>
      <c r="F519" s="185"/>
      <c r="G519" s="185"/>
      <c r="H519" s="185"/>
      <c r="I519" s="185"/>
      <c r="J519" s="185"/>
      <c r="K519" s="185"/>
      <c r="L519" s="185"/>
      <c r="M519" s="185"/>
      <c r="N519" s="185"/>
      <c r="O519" s="185"/>
      <c r="P519" s="185"/>
      <c r="Q519" s="185"/>
      <c r="R519" s="185"/>
    </row>
    <row r="520" spans="1:18">
      <c r="A520" s="185"/>
      <c r="B520" s="185"/>
      <c r="C520" s="185"/>
      <c r="D520" s="185"/>
      <c r="E520" s="185"/>
      <c r="F520" s="185"/>
      <c r="G520" s="185"/>
      <c r="H520" s="185"/>
      <c r="I520" s="185"/>
      <c r="J520" s="185"/>
      <c r="K520" s="185"/>
      <c r="L520" s="185"/>
      <c r="M520" s="185"/>
      <c r="N520" s="185"/>
      <c r="O520" s="185"/>
      <c r="P520" s="185"/>
      <c r="Q520" s="185"/>
      <c r="R520" s="185"/>
    </row>
    <row r="521" spans="1:18">
      <c r="A521" s="185"/>
      <c r="B521" s="185"/>
      <c r="C521" s="185"/>
      <c r="D521" s="185"/>
      <c r="E521" s="185"/>
      <c r="F521" s="185"/>
      <c r="G521" s="185"/>
      <c r="H521" s="185"/>
      <c r="I521" s="185"/>
      <c r="J521" s="185"/>
      <c r="K521" s="185"/>
      <c r="L521" s="185"/>
      <c r="M521" s="185"/>
      <c r="N521" s="185"/>
      <c r="O521" s="185"/>
      <c r="P521" s="185"/>
      <c r="Q521" s="185"/>
      <c r="R521" s="185"/>
    </row>
    <row r="522" spans="1:18">
      <c r="A522" s="185"/>
      <c r="B522" s="185"/>
      <c r="C522" s="185"/>
      <c r="D522" s="185"/>
      <c r="E522" s="185"/>
      <c r="F522" s="185"/>
      <c r="G522" s="185"/>
      <c r="H522" s="185"/>
      <c r="I522" s="185"/>
      <c r="J522" s="185"/>
      <c r="K522" s="185"/>
      <c r="L522" s="185"/>
      <c r="M522" s="185"/>
      <c r="N522" s="185"/>
      <c r="O522" s="185"/>
      <c r="P522" s="185"/>
      <c r="Q522" s="185"/>
      <c r="R522" s="185"/>
    </row>
    <row r="523" spans="1:18">
      <c r="A523" s="185"/>
      <c r="B523" s="185"/>
      <c r="C523" s="185"/>
      <c r="D523" s="185"/>
      <c r="E523" s="185"/>
      <c r="F523" s="185"/>
      <c r="G523" s="185"/>
      <c r="H523" s="185"/>
      <c r="I523" s="185"/>
      <c r="J523" s="185"/>
      <c r="K523" s="185"/>
      <c r="L523" s="185"/>
      <c r="M523" s="185"/>
      <c r="N523" s="185"/>
      <c r="O523" s="185"/>
      <c r="P523" s="185"/>
      <c r="Q523" s="185"/>
      <c r="R523" s="185"/>
    </row>
    <row r="524" spans="1:18">
      <c r="A524" s="185"/>
      <c r="B524" s="185"/>
      <c r="C524" s="185"/>
      <c r="D524" s="185"/>
      <c r="E524" s="185"/>
      <c r="F524" s="185"/>
      <c r="G524" s="185"/>
      <c r="H524" s="185"/>
      <c r="I524" s="185"/>
      <c r="J524" s="185"/>
      <c r="K524" s="185"/>
      <c r="L524" s="185"/>
      <c r="M524" s="185"/>
      <c r="N524" s="185"/>
      <c r="O524" s="185"/>
      <c r="P524" s="185"/>
      <c r="Q524" s="185"/>
      <c r="R524" s="185"/>
    </row>
    <row r="525" spans="1:18">
      <c r="A525" s="185"/>
      <c r="B525" s="185"/>
      <c r="C525" s="185"/>
      <c r="D525" s="185"/>
      <c r="E525" s="185"/>
      <c r="F525" s="185"/>
      <c r="G525" s="185"/>
      <c r="H525" s="185"/>
      <c r="I525" s="185"/>
      <c r="J525" s="185"/>
      <c r="K525" s="185"/>
      <c r="L525" s="185"/>
      <c r="M525" s="185"/>
      <c r="N525" s="185"/>
      <c r="O525" s="185"/>
      <c r="P525" s="185"/>
      <c r="Q525" s="185"/>
      <c r="R525" s="185"/>
    </row>
    <row r="526" spans="1:18">
      <c r="A526" s="185"/>
      <c r="B526" s="185"/>
      <c r="C526" s="185"/>
      <c r="D526" s="185"/>
      <c r="E526" s="185"/>
      <c r="F526" s="185"/>
      <c r="G526" s="185"/>
      <c r="H526" s="185"/>
      <c r="I526" s="185"/>
      <c r="J526" s="185"/>
      <c r="K526" s="185"/>
      <c r="L526" s="185"/>
      <c r="M526" s="185"/>
      <c r="N526" s="185"/>
      <c r="O526" s="185"/>
      <c r="P526" s="185"/>
      <c r="Q526" s="185"/>
      <c r="R526" s="185"/>
    </row>
    <row r="527" spans="1:18">
      <c r="A527" s="185"/>
      <c r="B527" s="185"/>
      <c r="C527" s="185"/>
      <c r="D527" s="185"/>
      <c r="E527" s="185"/>
      <c r="F527" s="185"/>
      <c r="G527" s="185"/>
      <c r="H527" s="185"/>
      <c r="I527" s="185"/>
      <c r="J527" s="185"/>
      <c r="K527" s="185"/>
      <c r="L527" s="185"/>
      <c r="M527" s="185"/>
      <c r="N527" s="185"/>
      <c r="O527" s="185"/>
      <c r="P527" s="185"/>
      <c r="Q527" s="185"/>
      <c r="R527" s="185"/>
    </row>
    <row r="528" spans="1:18">
      <c r="A528" s="185"/>
      <c r="B528" s="185"/>
      <c r="C528" s="185"/>
      <c r="D528" s="185"/>
      <c r="E528" s="185"/>
      <c r="F528" s="185"/>
      <c r="G528" s="185"/>
      <c r="H528" s="185"/>
      <c r="I528" s="185"/>
      <c r="J528" s="185"/>
      <c r="K528" s="185"/>
      <c r="L528" s="185"/>
      <c r="M528" s="185"/>
      <c r="N528" s="185"/>
      <c r="O528" s="185"/>
      <c r="P528" s="185"/>
      <c r="Q528" s="185"/>
      <c r="R528" s="185"/>
    </row>
    <row r="529" spans="1:18">
      <c r="A529" s="185"/>
      <c r="B529" s="185"/>
      <c r="C529" s="185"/>
      <c r="D529" s="185"/>
      <c r="E529" s="185"/>
      <c r="F529" s="185"/>
      <c r="G529" s="185"/>
      <c r="H529" s="185"/>
      <c r="I529" s="185"/>
      <c r="J529" s="185"/>
      <c r="K529" s="185"/>
      <c r="L529" s="185"/>
      <c r="M529" s="185"/>
      <c r="N529" s="185"/>
      <c r="O529" s="185"/>
      <c r="P529" s="185"/>
      <c r="Q529" s="185"/>
      <c r="R529" s="185"/>
    </row>
    <row r="530" spans="1:18">
      <c r="A530" s="185"/>
      <c r="B530" s="185"/>
      <c r="C530" s="185"/>
      <c r="D530" s="185"/>
      <c r="E530" s="185"/>
      <c r="F530" s="185"/>
      <c r="G530" s="185"/>
      <c r="H530" s="185"/>
      <c r="I530" s="185"/>
      <c r="J530" s="185"/>
      <c r="K530" s="185"/>
      <c r="L530" s="185"/>
      <c r="M530" s="185"/>
      <c r="N530" s="185"/>
      <c r="O530" s="185"/>
      <c r="P530" s="185"/>
      <c r="Q530" s="185"/>
      <c r="R530" s="185"/>
    </row>
    <row r="531" spans="1:18">
      <c r="A531" s="185"/>
      <c r="B531" s="185"/>
      <c r="C531" s="185"/>
      <c r="D531" s="185"/>
      <c r="E531" s="185"/>
      <c r="F531" s="185"/>
      <c r="G531" s="185"/>
      <c r="H531" s="185"/>
      <c r="I531" s="185"/>
      <c r="J531" s="185"/>
      <c r="K531" s="185"/>
      <c r="L531" s="185"/>
      <c r="M531" s="185"/>
      <c r="N531" s="185"/>
      <c r="O531" s="185"/>
      <c r="P531" s="185"/>
      <c r="Q531" s="185"/>
      <c r="R531" s="185"/>
    </row>
    <row r="532" spans="1:18">
      <c r="A532" s="185"/>
      <c r="B532" s="185"/>
      <c r="C532" s="185"/>
      <c r="D532" s="185"/>
      <c r="E532" s="185"/>
      <c r="F532" s="185"/>
      <c r="G532" s="185"/>
      <c r="H532" s="185"/>
      <c r="I532" s="185"/>
      <c r="J532" s="185"/>
      <c r="K532" s="185"/>
      <c r="L532" s="185"/>
      <c r="M532" s="185"/>
      <c r="N532" s="185"/>
      <c r="O532" s="185"/>
      <c r="P532" s="185"/>
      <c r="Q532" s="185"/>
      <c r="R532" s="185"/>
    </row>
    <row r="533" spans="1:18">
      <c r="A533" s="185"/>
      <c r="B533" s="185"/>
      <c r="C533" s="185"/>
      <c r="D533" s="185"/>
      <c r="E533" s="185"/>
      <c r="F533" s="185"/>
      <c r="G533" s="185"/>
      <c r="H533" s="185"/>
      <c r="I533" s="185"/>
      <c r="J533" s="185"/>
      <c r="K533" s="185"/>
      <c r="L533" s="185"/>
      <c r="M533" s="185"/>
      <c r="N533" s="185"/>
      <c r="O533" s="185"/>
      <c r="P533" s="185"/>
      <c r="Q533" s="185"/>
      <c r="R533" s="185"/>
    </row>
    <row r="534" spans="1:18">
      <c r="A534" s="185"/>
      <c r="B534" s="185"/>
      <c r="C534" s="185"/>
      <c r="D534" s="185"/>
      <c r="E534" s="185"/>
      <c r="F534" s="185"/>
      <c r="G534" s="185"/>
      <c r="H534" s="185"/>
      <c r="I534" s="185"/>
      <c r="J534" s="185"/>
      <c r="K534" s="185"/>
      <c r="L534" s="185"/>
      <c r="M534" s="185"/>
      <c r="N534" s="185"/>
      <c r="O534" s="185"/>
      <c r="P534" s="185"/>
      <c r="Q534" s="185"/>
      <c r="R534" s="185"/>
    </row>
    <row r="535" spans="1:18">
      <c r="A535" s="185"/>
      <c r="B535" s="185"/>
      <c r="C535" s="185"/>
      <c r="D535" s="185"/>
      <c r="E535" s="185"/>
      <c r="F535" s="185"/>
      <c r="G535" s="185"/>
      <c r="H535" s="185"/>
      <c r="I535" s="185"/>
      <c r="J535" s="185"/>
      <c r="K535" s="185"/>
      <c r="L535" s="185"/>
      <c r="M535" s="185"/>
      <c r="N535" s="185"/>
      <c r="O535" s="185"/>
      <c r="P535" s="185"/>
      <c r="Q535" s="185"/>
      <c r="R535" s="185"/>
    </row>
    <row r="536" spans="1:18">
      <c r="A536" s="185"/>
      <c r="B536" s="185"/>
      <c r="C536" s="185"/>
      <c r="D536" s="185"/>
      <c r="E536" s="185"/>
      <c r="F536" s="185"/>
      <c r="G536" s="185"/>
      <c r="H536" s="185"/>
      <c r="I536" s="185"/>
      <c r="J536" s="185"/>
      <c r="K536" s="185"/>
      <c r="L536" s="185"/>
      <c r="M536" s="185"/>
      <c r="N536" s="185"/>
      <c r="O536" s="185"/>
      <c r="P536" s="185"/>
      <c r="Q536" s="185"/>
      <c r="R536" s="185"/>
    </row>
    <row r="537" spans="1:18">
      <c r="A537" s="185"/>
      <c r="B537" s="185"/>
      <c r="C537" s="185"/>
      <c r="D537" s="185"/>
      <c r="E537" s="185"/>
      <c r="F537" s="185"/>
      <c r="G537" s="185"/>
      <c r="H537" s="185"/>
      <c r="I537" s="185"/>
      <c r="J537" s="185"/>
      <c r="K537" s="185"/>
      <c r="L537" s="185"/>
      <c r="M537" s="185"/>
      <c r="N537" s="185"/>
      <c r="O537" s="185"/>
      <c r="P537" s="185"/>
      <c r="Q537" s="185"/>
      <c r="R537" s="185"/>
    </row>
    <row r="538" spans="1:18">
      <c r="A538" s="185"/>
      <c r="B538" s="185"/>
      <c r="C538" s="185"/>
      <c r="D538" s="185"/>
      <c r="E538" s="185"/>
      <c r="F538" s="185"/>
      <c r="G538" s="185"/>
      <c r="H538" s="185"/>
      <c r="I538" s="185"/>
      <c r="J538" s="185"/>
      <c r="K538" s="185"/>
      <c r="L538" s="185"/>
      <c r="M538" s="185"/>
      <c r="N538" s="185"/>
      <c r="O538" s="185"/>
      <c r="P538" s="185"/>
      <c r="Q538" s="185"/>
      <c r="R538" s="185"/>
    </row>
    <row r="539" spans="1:18">
      <c r="A539" s="185"/>
      <c r="B539" s="185"/>
      <c r="C539" s="185"/>
      <c r="D539" s="185"/>
      <c r="E539" s="185"/>
      <c r="F539" s="185"/>
      <c r="G539" s="185"/>
      <c r="H539" s="185"/>
      <c r="I539" s="185"/>
      <c r="J539" s="185"/>
      <c r="K539" s="185"/>
      <c r="L539" s="185"/>
      <c r="M539" s="185"/>
      <c r="N539" s="185"/>
      <c r="O539" s="185"/>
      <c r="P539" s="185"/>
      <c r="Q539" s="185"/>
      <c r="R539" s="185"/>
    </row>
    <row r="540" spans="1:18">
      <c r="A540" s="185"/>
      <c r="B540" s="185"/>
      <c r="C540" s="185"/>
      <c r="D540" s="185"/>
      <c r="E540" s="185"/>
      <c r="F540" s="185"/>
      <c r="G540" s="185"/>
      <c r="H540" s="185"/>
      <c r="I540" s="185"/>
      <c r="J540" s="185"/>
      <c r="K540" s="185"/>
      <c r="L540" s="185"/>
      <c r="M540" s="185"/>
      <c r="N540" s="185"/>
      <c r="O540" s="185"/>
      <c r="P540" s="185"/>
      <c r="Q540" s="185"/>
      <c r="R540" s="185"/>
    </row>
    <row r="541" spans="1:18">
      <c r="A541" s="185"/>
      <c r="B541" s="185"/>
      <c r="C541" s="185"/>
      <c r="D541" s="185"/>
      <c r="E541" s="185"/>
      <c r="F541" s="185"/>
      <c r="G541" s="185"/>
      <c r="H541" s="185"/>
      <c r="I541" s="185"/>
      <c r="J541" s="185"/>
      <c r="K541" s="185"/>
      <c r="L541" s="185"/>
      <c r="M541" s="185"/>
      <c r="N541" s="185"/>
      <c r="O541" s="185"/>
      <c r="P541" s="185"/>
      <c r="Q541" s="185"/>
      <c r="R541" s="185"/>
    </row>
    <row r="542" spans="1:18">
      <c r="A542" s="185"/>
      <c r="B542" s="185"/>
      <c r="C542" s="185"/>
      <c r="D542" s="185"/>
      <c r="E542" s="185"/>
      <c r="F542" s="185"/>
      <c r="G542" s="185"/>
      <c r="H542" s="185"/>
      <c r="I542" s="185"/>
      <c r="J542" s="185"/>
      <c r="K542" s="185"/>
      <c r="L542" s="185"/>
      <c r="M542" s="185"/>
      <c r="N542" s="185"/>
      <c r="O542" s="185"/>
      <c r="P542" s="185"/>
      <c r="Q542" s="185"/>
      <c r="R542" s="185"/>
    </row>
    <row r="543" spans="1:18">
      <c r="A543" s="185"/>
      <c r="B543" s="185"/>
      <c r="C543" s="185"/>
      <c r="D543" s="185"/>
      <c r="E543" s="185"/>
      <c r="F543" s="185"/>
      <c r="G543" s="185"/>
      <c r="H543" s="185"/>
      <c r="I543" s="185"/>
      <c r="J543" s="185"/>
      <c r="K543" s="185"/>
      <c r="L543" s="185"/>
      <c r="M543" s="185"/>
      <c r="N543" s="185"/>
      <c r="O543" s="185"/>
      <c r="P543" s="185"/>
      <c r="Q543" s="185"/>
      <c r="R543" s="185"/>
    </row>
    <row r="544" spans="1:18">
      <c r="A544" s="185"/>
      <c r="B544" s="185"/>
      <c r="C544" s="185"/>
      <c r="D544" s="185"/>
      <c r="E544" s="185"/>
      <c r="F544" s="185"/>
      <c r="G544" s="185"/>
      <c r="H544" s="185"/>
      <c r="I544" s="185"/>
      <c r="J544" s="185"/>
      <c r="K544" s="185"/>
      <c r="L544" s="185"/>
      <c r="M544" s="185"/>
      <c r="N544" s="185"/>
      <c r="O544" s="185"/>
      <c r="P544" s="185"/>
      <c r="Q544" s="185"/>
      <c r="R544" s="185"/>
    </row>
    <row r="545" spans="1:18">
      <c r="A545" s="185"/>
      <c r="B545" s="185"/>
      <c r="C545" s="185"/>
      <c r="D545" s="185"/>
      <c r="E545" s="185"/>
      <c r="F545" s="185"/>
      <c r="G545" s="185"/>
      <c r="H545" s="185"/>
      <c r="I545" s="185"/>
      <c r="J545" s="185"/>
      <c r="K545" s="185"/>
      <c r="L545" s="185"/>
      <c r="M545" s="185"/>
      <c r="N545" s="185"/>
      <c r="O545" s="185"/>
      <c r="P545" s="185"/>
      <c r="Q545" s="185"/>
      <c r="R545" s="185"/>
    </row>
    <row r="546" spans="1:18">
      <c r="A546" s="185"/>
      <c r="B546" s="185"/>
      <c r="C546" s="185"/>
      <c r="D546" s="185"/>
      <c r="E546" s="185"/>
      <c r="F546" s="185"/>
      <c r="G546" s="185"/>
      <c r="H546" s="185"/>
      <c r="I546" s="185"/>
      <c r="J546" s="185"/>
      <c r="K546" s="185"/>
      <c r="L546" s="185"/>
      <c r="M546" s="185"/>
      <c r="N546" s="185"/>
      <c r="O546" s="185"/>
      <c r="P546" s="185"/>
      <c r="Q546" s="185"/>
      <c r="R546" s="185"/>
    </row>
    <row r="547" spans="1:18">
      <c r="A547" s="185"/>
      <c r="B547" s="185"/>
      <c r="C547" s="185"/>
      <c r="D547" s="185"/>
      <c r="E547" s="185"/>
      <c r="F547" s="185"/>
      <c r="G547" s="185"/>
      <c r="H547" s="185"/>
      <c r="I547" s="185"/>
      <c r="J547" s="185"/>
      <c r="K547" s="185"/>
      <c r="L547" s="185"/>
      <c r="M547" s="185"/>
      <c r="N547" s="185"/>
      <c r="O547" s="185"/>
      <c r="P547" s="185"/>
      <c r="Q547" s="185"/>
      <c r="R547" s="185"/>
    </row>
    <row r="548" spans="1:18">
      <c r="A548" s="185"/>
      <c r="B548" s="185"/>
      <c r="C548" s="185"/>
      <c r="D548" s="185"/>
      <c r="E548" s="185"/>
      <c r="F548" s="185"/>
      <c r="G548" s="185"/>
      <c r="H548" s="185"/>
      <c r="I548" s="185"/>
      <c r="J548" s="185"/>
      <c r="K548" s="185"/>
      <c r="L548" s="185"/>
      <c r="M548" s="185"/>
      <c r="N548" s="185"/>
      <c r="O548" s="185"/>
      <c r="P548" s="185"/>
      <c r="Q548" s="185"/>
      <c r="R548" s="185"/>
    </row>
    <row r="549" spans="1:18">
      <c r="A549" s="185"/>
      <c r="B549" s="185"/>
      <c r="C549" s="185"/>
      <c r="D549" s="185"/>
      <c r="E549" s="185"/>
      <c r="F549" s="185"/>
      <c r="G549" s="185"/>
      <c r="H549" s="185"/>
      <c r="I549" s="185"/>
      <c r="J549" s="185"/>
      <c r="K549" s="185"/>
      <c r="L549" s="185"/>
      <c r="M549" s="185"/>
      <c r="N549" s="185"/>
      <c r="O549" s="185"/>
      <c r="P549" s="185"/>
      <c r="Q549" s="185"/>
      <c r="R549" s="185"/>
    </row>
    <row r="550" spans="1:18">
      <c r="A550" s="185"/>
      <c r="B550" s="185"/>
      <c r="C550" s="185"/>
      <c r="D550" s="185"/>
      <c r="E550" s="185"/>
      <c r="F550" s="185"/>
      <c r="G550" s="185"/>
      <c r="H550" s="185"/>
      <c r="I550" s="185"/>
      <c r="J550" s="185"/>
      <c r="K550" s="185"/>
      <c r="L550" s="185"/>
      <c r="M550" s="185"/>
      <c r="N550" s="185"/>
      <c r="O550" s="185"/>
      <c r="P550" s="185"/>
      <c r="Q550" s="185"/>
      <c r="R550" s="185"/>
    </row>
    <row r="551" spans="1:18">
      <c r="A551" s="185"/>
      <c r="B551" s="185"/>
      <c r="C551" s="185"/>
      <c r="D551" s="185"/>
      <c r="E551" s="185"/>
      <c r="F551" s="185"/>
      <c r="G551" s="185"/>
      <c r="H551" s="185"/>
      <c r="I551" s="185"/>
      <c r="J551" s="185"/>
      <c r="K551" s="185"/>
      <c r="L551" s="185"/>
      <c r="M551" s="185"/>
      <c r="N551" s="185"/>
      <c r="O551" s="185"/>
      <c r="P551" s="185"/>
      <c r="Q551" s="185"/>
      <c r="R551" s="185"/>
    </row>
    <row r="552" spans="1:18">
      <c r="A552" s="185"/>
      <c r="B552" s="185"/>
      <c r="C552" s="185"/>
      <c r="D552" s="185"/>
      <c r="E552" s="185"/>
      <c r="F552" s="185"/>
      <c r="G552" s="185"/>
      <c r="H552" s="185"/>
      <c r="I552" s="185"/>
      <c r="J552" s="185"/>
      <c r="K552" s="185"/>
      <c r="L552" s="185"/>
      <c r="M552" s="185"/>
      <c r="N552" s="185"/>
      <c r="O552" s="185"/>
      <c r="P552" s="185"/>
      <c r="Q552" s="185"/>
      <c r="R552" s="185"/>
    </row>
    <row r="553" spans="1:18">
      <c r="A553" s="185"/>
      <c r="B553" s="185"/>
      <c r="C553" s="185"/>
      <c r="D553" s="185"/>
      <c r="E553" s="185"/>
      <c r="F553" s="185"/>
      <c r="G553" s="185"/>
      <c r="H553" s="185"/>
      <c r="I553" s="185"/>
      <c r="J553" s="185"/>
      <c r="K553" s="185"/>
      <c r="L553" s="185"/>
      <c r="M553" s="185"/>
      <c r="N553" s="185"/>
      <c r="O553" s="185"/>
      <c r="P553" s="185"/>
      <c r="Q553" s="185"/>
      <c r="R553" s="185"/>
    </row>
    <row r="554" spans="1:18">
      <c r="A554" s="185"/>
      <c r="B554" s="185"/>
      <c r="C554" s="185"/>
      <c r="D554" s="185"/>
      <c r="E554" s="185"/>
      <c r="F554" s="185"/>
      <c r="G554" s="185"/>
      <c r="H554" s="185"/>
      <c r="I554" s="185"/>
      <c r="J554" s="185"/>
      <c r="K554" s="185"/>
      <c r="L554" s="185"/>
      <c r="M554" s="185"/>
      <c r="N554" s="185"/>
      <c r="O554" s="185"/>
      <c r="P554" s="185"/>
      <c r="Q554" s="185"/>
      <c r="R554" s="185"/>
    </row>
    <row r="555" spans="1:18">
      <c r="A555" s="185"/>
      <c r="B555" s="185"/>
      <c r="C555" s="185"/>
      <c r="D555" s="185"/>
      <c r="E555" s="185"/>
      <c r="F555" s="185"/>
      <c r="G555" s="185"/>
      <c r="H555" s="185"/>
      <c r="I555" s="185"/>
      <c r="J555" s="185"/>
      <c r="K555" s="185"/>
      <c r="L555" s="185"/>
      <c r="M555" s="185"/>
      <c r="N555" s="185"/>
      <c r="O555" s="185"/>
      <c r="P555" s="185"/>
      <c r="Q555" s="185"/>
      <c r="R555" s="185"/>
    </row>
    <row r="556" spans="1:18">
      <c r="A556" s="185"/>
      <c r="B556" s="185"/>
      <c r="C556" s="185"/>
      <c r="D556" s="185"/>
      <c r="E556" s="185"/>
      <c r="F556" s="185"/>
      <c r="G556" s="185"/>
      <c r="H556" s="185"/>
      <c r="I556" s="185"/>
      <c r="J556" s="185"/>
      <c r="K556" s="185"/>
      <c r="L556" s="185"/>
      <c r="M556" s="185"/>
      <c r="N556" s="185"/>
      <c r="O556" s="185"/>
      <c r="P556" s="185"/>
      <c r="Q556" s="185"/>
      <c r="R556" s="185"/>
    </row>
    <row r="557" spans="1:18">
      <c r="A557" s="185"/>
      <c r="B557" s="185"/>
      <c r="C557" s="185"/>
      <c r="D557" s="185"/>
      <c r="E557" s="185"/>
      <c r="F557" s="185"/>
      <c r="G557" s="185"/>
      <c r="H557" s="185"/>
      <c r="I557" s="185"/>
      <c r="J557" s="185"/>
      <c r="K557" s="185"/>
      <c r="L557" s="185"/>
      <c r="M557" s="185"/>
      <c r="N557" s="185"/>
      <c r="O557" s="185"/>
      <c r="P557" s="185"/>
      <c r="Q557" s="185"/>
      <c r="R557" s="185"/>
    </row>
    <row r="558" spans="1:18">
      <c r="A558" s="185"/>
      <c r="B558" s="185"/>
      <c r="C558" s="185"/>
      <c r="D558" s="185"/>
      <c r="E558" s="185"/>
      <c r="F558" s="185"/>
      <c r="G558" s="185"/>
      <c r="H558" s="185"/>
      <c r="I558" s="185"/>
      <c r="J558" s="185"/>
      <c r="K558" s="185"/>
      <c r="L558" s="185"/>
      <c r="M558" s="185"/>
      <c r="N558" s="185"/>
      <c r="O558" s="185"/>
      <c r="P558" s="185"/>
      <c r="Q558" s="185"/>
      <c r="R558" s="185"/>
    </row>
    <row r="559" spans="1:18">
      <c r="A559" s="185"/>
      <c r="B559" s="185"/>
      <c r="C559" s="185"/>
      <c r="D559" s="185"/>
      <c r="E559" s="185"/>
      <c r="F559" s="185"/>
      <c r="G559" s="185"/>
      <c r="H559" s="185"/>
      <c r="I559" s="185"/>
      <c r="J559" s="185"/>
      <c r="K559" s="185"/>
      <c r="L559" s="185"/>
      <c r="M559" s="185"/>
      <c r="N559" s="185"/>
      <c r="O559" s="185"/>
      <c r="P559" s="185"/>
      <c r="Q559" s="185"/>
      <c r="R559" s="185"/>
    </row>
    <row r="560" spans="1:18">
      <c r="A560" s="185"/>
      <c r="B560" s="185"/>
      <c r="C560" s="185"/>
      <c r="D560" s="185"/>
      <c r="E560" s="185"/>
      <c r="F560" s="185"/>
      <c r="G560" s="185"/>
      <c r="H560" s="185"/>
      <c r="I560" s="185"/>
      <c r="J560" s="185"/>
      <c r="K560" s="185"/>
      <c r="L560" s="185"/>
      <c r="M560" s="185"/>
      <c r="N560" s="185"/>
      <c r="O560" s="185"/>
      <c r="P560" s="185"/>
      <c r="Q560" s="185"/>
      <c r="R560" s="185"/>
    </row>
    <row r="561" spans="1:18">
      <c r="A561" s="185"/>
      <c r="B561" s="185"/>
      <c r="C561" s="185"/>
      <c r="D561" s="185"/>
      <c r="E561" s="185"/>
      <c r="F561" s="185"/>
      <c r="G561" s="185"/>
      <c r="H561" s="185"/>
      <c r="I561" s="185"/>
      <c r="J561" s="185"/>
      <c r="K561" s="185"/>
      <c r="L561" s="185"/>
      <c r="M561" s="185"/>
      <c r="N561" s="185"/>
      <c r="O561" s="185"/>
      <c r="P561" s="185"/>
      <c r="Q561" s="185"/>
      <c r="R561" s="185"/>
    </row>
    <row r="562" spans="1:18">
      <c r="A562" s="185"/>
      <c r="B562" s="185"/>
      <c r="C562" s="185"/>
      <c r="D562" s="185"/>
      <c r="E562" s="185"/>
      <c r="F562" s="185"/>
      <c r="G562" s="185"/>
      <c r="H562" s="185"/>
      <c r="I562" s="185"/>
      <c r="J562" s="185"/>
      <c r="K562" s="185"/>
      <c r="L562" s="185"/>
      <c r="M562" s="185"/>
      <c r="N562" s="185"/>
      <c r="O562" s="185"/>
      <c r="P562" s="185"/>
      <c r="Q562" s="185"/>
      <c r="R562" s="185"/>
    </row>
    <row r="563" spans="1:18">
      <c r="A563" s="185"/>
      <c r="B563" s="185"/>
      <c r="C563" s="185"/>
      <c r="D563" s="185"/>
      <c r="E563" s="185"/>
      <c r="F563" s="185"/>
      <c r="G563" s="185"/>
      <c r="H563" s="185"/>
      <c r="I563" s="185"/>
      <c r="J563" s="185"/>
      <c r="K563" s="185"/>
      <c r="L563" s="185"/>
      <c r="M563" s="185"/>
      <c r="N563" s="185"/>
      <c r="O563" s="185"/>
      <c r="P563" s="185"/>
      <c r="Q563" s="185"/>
      <c r="R563" s="185"/>
    </row>
    <row r="564" spans="1:18">
      <c r="A564" s="185"/>
      <c r="B564" s="185"/>
      <c r="C564" s="185"/>
      <c r="D564" s="185"/>
      <c r="E564" s="185"/>
      <c r="F564" s="185"/>
      <c r="G564" s="185"/>
      <c r="H564" s="185"/>
      <c r="I564" s="185"/>
      <c r="J564" s="185"/>
      <c r="K564" s="185"/>
      <c r="L564" s="185"/>
      <c r="M564" s="185"/>
      <c r="N564" s="185"/>
      <c r="O564" s="185"/>
      <c r="P564" s="185"/>
      <c r="Q564" s="185"/>
      <c r="R564" s="185"/>
    </row>
    <row r="565" spans="1:18">
      <c r="A565" s="185"/>
      <c r="B565" s="185"/>
      <c r="C565" s="185"/>
      <c r="D565" s="185"/>
      <c r="E565" s="185"/>
      <c r="F565" s="185"/>
      <c r="G565" s="185"/>
      <c r="H565" s="185"/>
      <c r="I565" s="185"/>
      <c r="J565" s="185"/>
      <c r="K565" s="185"/>
      <c r="L565" s="185"/>
      <c r="M565" s="185"/>
      <c r="N565" s="185"/>
      <c r="O565" s="185"/>
      <c r="P565" s="185"/>
      <c r="Q565" s="185"/>
      <c r="R565" s="185"/>
    </row>
    <row r="566" spans="1:18">
      <c r="A566" s="185"/>
      <c r="B566" s="185"/>
      <c r="C566" s="185"/>
      <c r="D566" s="185"/>
      <c r="E566" s="185"/>
      <c r="F566" s="185"/>
      <c r="G566" s="185"/>
      <c r="H566" s="185"/>
      <c r="I566" s="185"/>
      <c r="J566" s="185"/>
      <c r="K566" s="185"/>
      <c r="L566" s="185"/>
      <c r="M566" s="185"/>
      <c r="N566" s="185"/>
      <c r="O566" s="185"/>
      <c r="P566" s="185"/>
      <c r="Q566" s="185"/>
      <c r="R566" s="185"/>
    </row>
    <row r="567" spans="1:18">
      <c r="A567" s="185"/>
      <c r="B567" s="185"/>
      <c r="C567" s="185"/>
      <c r="D567" s="185"/>
      <c r="E567" s="185"/>
      <c r="F567" s="185"/>
      <c r="G567" s="185"/>
      <c r="H567" s="185"/>
      <c r="I567" s="185"/>
      <c r="J567" s="185"/>
      <c r="K567" s="185"/>
      <c r="L567" s="185"/>
      <c r="M567" s="185"/>
      <c r="N567" s="185"/>
      <c r="O567" s="185"/>
      <c r="P567" s="185"/>
      <c r="Q567" s="185"/>
      <c r="R567" s="185"/>
    </row>
    <row r="568" spans="1:18">
      <c r="A568" s="185"/>
      <c r="B568" s="185"/>
      <c r="C568" s="185"/>
      <c r="D568" s="185"/>
      <c r="E568" s="185"/>
      <c r="F568" s="185"/>
      <c r="G568" s="185"/>
      <c r="H568" s="185"/>
      <c r="I568" s="185"/>
      <c r="J568" s="185"/>
      <c r="K568" s="185"/>
      <c r="L568" s="185"/>
      <c r="M568" s="185"/>
      <c r="N568" s="185"/>
      <c r="O568" s="185"/>
      <c r="P568" s="185"/>
      <c r="Q568" s="185"/>
      <c r="R568" s="185"/>
    </row>
    <row r="569" spans="1:18">
      <c r="A569" s="185"/>
      <c r="B569" s="185"/>
      <c r="C569" s="185"/>
      <c r="D569" s="185"/>
      <c r="E569" s="185"/>
      <c r="F569" s="185"/>
      <c r="G569" s="185"/>
      <c r="H569" s="185"/>
      <c r="I569" s="185"/>
      <c r="J569" s="185"/>
      <c r="K569" s="185"/>
      <c r="L569" s="185"/>
      <c r="M569" s="185"/>
      <c r="N569" s="185"/>
      <c r="O569" s="185"/>
      <c r="P569" s="185"/>
      <c r="Q569" s="185"/>
      <c r="R569" s="185"/>
    </row>
    <row r="570" spans="1:18">
      <c r="A570" s="185"/>
      <c r="B570" s="185"/>
      <c r="C570" s="185"/>
      <c r="D570" s="185"/>
      <c r="E570" s="185"/>
      <c r="F570" s="185"/>
      <c r="G570" s="185"/>
      <c r="H570" s="185"/>
      <c r="I570" s="185"/>
      <c r="J570" s="185"/>
      <c r="K570" s="185"/>
      <c r="L570" s="185"/>
      <c r="M570" s="185"/>
      <c r="N570" s="185"/>
      <c r="O570" s="185"/>
      <c r="P570" s="185"/>
      <c r="Q570" s="185"/>
      <c r="R570" s="185"/>
    </row>
    <row r="571" spans="1:18">
      <c r="A571" s="185"/>
      <c r="B571" s="185"/>
      <c r="C571" s="185"/>
      <c r="D571" s="185"/>
      <c r="E571" s="185"/>
      <c r="F571" s="185"/>
      <c r="G571" s="185"/>
      <c r="H571" s="185"/>
      <c r="I571" s="185"/>
      <c r="J571" s="185"/>
      <c r="K571" s="185"/>
      <c r="L571" s="185"/>
      <c r="M571" s="185"/>
      <c r="N571" s="185"/>
      <c r="O571" s="185"/>
      <c r="P571" s="185"/>
      <c r="Q571" s="185"/>
      <c r="R571" s="185"/>
    </row>
    <row r="572" spans="1:18">
      <c r="A572" s="185"/>
      <c r="B572" s="185"/>
      <c r="C572" s="185"/>
      <c r="D572" s="185"/>
      <c r="E572" s="185"/>
      <c r="F572" s="185"/>
      <c r="G572" s="185"/>
      <c r="H572" s="185"/>
      <c r="I572" s="185"/>
      <c r="J572" s="185"/>
      <c r="K572" s="185"/>
      <c r="L572" s="185"/>
      <c r="M572" s="185"/>
      <c r="N572" s="185"/>
      <c r="O572" s="185"/>
      <c r="P572" s="185"/>
      <c r="Q572" s="185"/>
      <c r="R572" s="185"/>
    </row>
    <row r="573" spans="1:18">
      <c r="A573" s="185"/>
      <c r="B573" s="185"/>
      <c r="C573" s="185"/>
      <c r="D573" s="185"/>
      <c r="E573" s="185"/>
      <c r="F573" s="185"/>
      <c r="G573" s="185"/>
      <c r="H573" s="185"/>
      <c r="I573" s="185"/>
      <c r="J573" s="185"/>
      <c r="K573" s="185"/>
      <c r="L573" s="185"/>
      <c r="M573" s="185"/>
      <c r="N573" s="185"/>
      <c r="O573" s="185"/>
      <c r="P573" s="185"/>
      <c r="Q573" s="185"/>
      <c r="R573" s="185"/>
    </row>
    <row r="574" spans="1:18">
      <c r="A574" s="185"/>
      <c r="B574" s="185"/>
      <c r="C574" s="185"/>
      <c r="D574" s="185"/>
      <c r="E574" s="185"/>
      <c r="F574" s="185"/>
      <c r="G574" s="185"/>
      <c r="H574" s="185"/>
      <c r="I574" s="185"/>
      <c r="J574" s="185"/>
      <c r="K574" s="185"/>
      <c r="L574" s="185"/>
      <c r="M574" s="185"/>
      <c r="N574" s="185"/>
      <c r="O574" s="185"/>
      <c r="P574" s="185"/>
      <c r="Q574" s="185"/>
      <c r="R574" s="185"/>
    </row>
    <row r="575" spans="1:18">
      <c r="A575" s="185"/>
      <c r="B575" s="185"/>
      <c r="C575" s="185"/>
      <c r="D575" s="185"/>
      <c r="E575" s="185"/>
      <c r="F575" s="185"/>
      <c r="G575" s="185"/>
      <c r="H575" s="185"/>
      <c r="I575" s="185"/>
      <c r="J575" s="185"/>
      <c r="K575" s="185"/>
      <c r="L575" s="185"/>
      <c r="M575" s="185"/>
      <c r="N575" s="185"/>
      <c r="O575" s="185"/>
      <c r="P575" s="185"/>
      <c r="Q575" s="185"/>
      <c r="R575" s="185"/>
    </row>
    <row r="576" spans="1:18">
      <c r="A576" s="185"/>
      <c r="B576" s="185"/>
      <c r="C576" s="185"/>
      <c r="D576" s="185"/>
      <c r="E576" s="185"/>
      <c r="F576" s="185"/>
      <c r="G576" s="185"/>
      <c r="H576" s="185"/>
      <c r="I576" s="185"/>
      <c r="J576" s="185"/>
      <c r="K576" s="185"/>
      <c r="L576" s="185"/>
      <c r="M576" s="185"/>
      <c r="N576" s="185"/>
      <c r="O576" s="185"/>
      <c r="P576" s="185"/>
      <c r="Q576" s="185"/>
      <c r="R576" s="185"/>
    </row>
    <row r="577" spans="1:18">
      <c r="A577" s="185"/>
      <c r="B577" s="185"/>
      <c r="C577" s="185"/>
      <c r="D577" s="185"/>
      <c r="E577" s="185"/>
      <c r="F577" s="185"/>
      <c r="G577" s="185"/>
      <c r="H577" s="185"/>
      <c r="I577" s="185"/>
      <c r="J577" s="185"/>
      <c r="K577" s="185"/>
      <c r="L577" s="185"/>
      <c r="M577" s="185"/>
      <c r="N577" s="185"/>
      <c r="O577" s="185"/>
      <c r="P577" s="185"/>
      <c r="Q577" s="185"/>
      <c r="R577" s="185"/>
    </row>
    <row r="578" spans="1:18">
      <c r="A578" s="185"/>
      <c r="B578" s="185"/>
      <c r="C578" s="185"/>
      <c r="D578" s="185"/>
      <c r="E578" s="185"/>
      <c r="F578" s="185"/>
      <c r="G578" s="185"/>
      <c r="H578" s="185"/>
      <c r="I578" s="185"/>
      <c r="J578" s="185"/>
      <c r="K578" s="185"/>
      <c r="L578" s="185"/>
      <c r="M578" s="185"/>
      <c r="N578" s="185"/>
      <c r="O578" s="185"/>
      <c r="P578" s="185"/>
      <c r="Q578" s="185"/>
      <c r="R578" s="185"/>
    </row>
    <row r="579" spans="1:18">
      <c r="A579" s="185"/>
      <c r="B579" s="185"/>
      <c r="C579" s="185"/>
      <c r="D579" s="185"/>
      <c r="E579" s="185"/>
      <c r="F579" s="185"/>
      <c r="G579" s="185"/>
      <c r="H579" s="185"/>
      <c r="I579" s="185"/>
      <c r="J579" s="185"/>
      <c r="K579" s="185"/>
      <c r="L579" s="185"/>
      <c r="M579" s="185"/>
      <c r="N579" s="185"/>
      <c r="O579" s="185"/>
      <c r="P579" s="185"/>
      <c r="Q579" s="185"/>
      <c r="R579" s="185"/>
    </row>
    <row r="580" spans="1:18">
      <c r="A580" s="185"/>
      <c r="B580" s="185"/>
      <c r="C580" s="185"/>
      <c r="D580" s="185"/>
      <c r="E580" s="185"/>
      <c r="F580" s="185"/>
      <c r="G580" s="185"/>
      <c r="H580" s="185"/>
      <c r="I580" s="185"/>
      <c r="J580" s="185"/>
      <c r="K580" s="185"/>
      <c r="L580" s="185"/>
      <c r="M580" s="185"/>
      <c r="N580" s="185"/>
      <c r="O580" s="185"/>
      <c r="P580" s="185"/>
      <c r="Q580" s="185"/>
      <c r="R580" s="185"/>
    </row>
    <row r="581" spans="1:18">
      <c r="A581" s="185"/>
      <c r="B581" s="185"/>
      <c r="C581" s="185"/>
      <c r="D581" s="185"/>
      <c r="E581" s="185"/>
      <c r="F581" s="185"/>
      <c r="G581" s="185"/>
      <c r="H581" s="185"/>
      <c r="I581" s="185"/>
      <c r="J581" s="185"/>
      <c r="K581" s="185"/>
      <c r="L581" s="185"/>
      <c r="M581" s="185"/>
      <c r="N581" s="185"/>
      <c r="O581" s="185"/>
      <c r="P581" s="185"/>
      <c r="Q581" s="185"/>
      <c r="R581" s="185"/>
    </row>
    <row r="582" spans="1:18">
      <c r="A582" s="185"/>
      <c r="B582" s="185"/>
      <c r="C582" s="185"/>
      <c r="D582" s="185"/>
      <c r="E582" s="185"/>
      <c r="F582" s="185"/>
      <c r="G582" s="185"/>
      <c r="H582" s="185"/>
      <c r="I582" s="185"/>
      <c r="J582" s="185"/>
      <c r="K582" s="185"/>
      <c r="L582" s="185"/>
      <c r="M582" s="185"/>
      <c r="N582" s="185"/>
      <c r="O582" s="185"/>
      <c r="P582" s="185"/>
      <c r="Q582" s="185"/>
      <c r="R582" s="185"/>
    </row>
    <row r="583" spans="1:18">
      <c r="A583" s="185"/>
      <c r="B583" s="185"/>
      <c r="C583" s="185"/>
      <c r="D583" s="185"/>
      <c r="E583" s="185"/>
      <c r="F583" s="185"/>
      <c r="G583" s="185"/>
      <c r="H583" s="185"/>
      <c r="I583" s="185"/>
      <c r="J583" s="185"/>
      <c r="K583" s="185"/>
      <c r="L583" s="185"/>
      <c r="M583" s="185"/>
      <c r="N583" s="185"/>
      <c r="O583" s="185"/>
      <c r="P583" s="185"/>
      <c r="Q583" s="185"/>
      <c r="R583" s="185"/>
    </row>
    <row r="584" spans="1:18">
      <c r="A584" s="185"/>
      <c r="B584" s="185"/>
      <c r="C584" s="185"/>
      <c r="D584" s="185"/>
      <c r="E584" s="185"/>
      <c r="F584" s="185"/>
      <c r="G584" s="185"/>
      <c r="H584" s="185"/>
      <c r="I584" s="185"/>
      <c r="J584" s="185"/>
      <c r="K584" s="185"/>
      <c r="L584" s="185"/>
      <c r="M584" s="185"/>
      <c r="N584" s="185"/>
      <c r="O584" s="185"/>
      <c r="P584" s="185"/>
      <c r="Q584" s="185"/>
      <c r="R584" s="185"/>
    </row>
    <row r="585" spans="1:18">
      <c r="A585" s="185"/>
      <c r="B585" s="185"/>
      <c r="C585" s="185"/>
      <c r="D585" s="185"/>
      <c r="E585" s="185"/>
      <c r="F585" s="185"/>
      <c r="G585" s="185"/>
      <c r="H585" s="185"/>
      <c r="I585" s="185"/>
      <c r="J585" s="185"/>
      <c r="K585" s="185"/>
      <c r="L585" s="185"/>
      <c r="M585" s="185"/>
      <c r="N585" s="185"/>
      <c r="O585" s="185"/>
      <c r="P585" s="185"/>
      <c r="Q585" s="185"/>
      <c r="R585" s="185"/>
    </row>
    <row r="586" spans="1:18">
      <c r="A586" s="185"/>
      <c r="B586" s="185"/>
      <c r="C586" s="185"/>
      <c r="D586" s="185"/>
      <c r="E586" s="185"/>
      <c r="F586" s="185"/>
      <c r="G586" s="185"/>
      <c r="H586" s="185"/>
      <c r="I586" s="185"/>
      <c r="J586" s="185"/>
      <c r="K586" s="185"/>
      <c r="L586" s="185"/>
      <c r="M586" s="185"/>
      <c r="N586" s="185"/>
      <c r="O586" s="185"/>
      <c r="P586" s="185"/>
      <c r="Q586" s="185"/>
      <c r="R586" s="185"/>
    </row>
    <row r="587" spans="1:18">
      <c r="A587" s="185"/>
      <c r="B587" s="185"/>
      <c r="C587" s="185"/>
      <c r="D587" s="185"/>
      <c r="E587" s="185"/>
      <c r="F587" s="185"/>
      <c r="G587" s="185"/>
      <c r="H587" s="185"/>
      <c r="I587" s="185"/>
      <c r="J587" s="185"/>
      <c r="K587" s="185"/>
      <c r="L587" s="185"/>
      <c r="M587" s="185"/>
      <c r="N587" s="185"/>
      <c r="O587" s="185"/>
      <c r="P587" s="185"/>
      <c r="Q587" s="185"/>
      <c r="R587" s="185"/>
    </row>
    <row r="588" spans="1:18">
      <c r="A588" s="185"/>
      <c r="B588" s="185"/>
      <c r="C588" s="185"/>
      <c r="D588" s="185"/>
      <c r="E588" s="185"/>
      <c r="F588" s="185"/>
      <c r="G588" s="185"/>
      <c r="H588" s="185"/>
      <c r="I588" s="185"/>
      <c r="J588" s="185"/>
      <c r="K588" s="185"/>
      <c r="L588" s="185"/>
      <c r="M588" s="185"/>
      <c r="N588" s="185"/>
      <c r="O588" s="185"/>
      <c r="P588" s="185"/>
      <c r="Q588" s="185"/>
      <c r="R588" s="185"/>
    </row>
    <row r="589" spans="1:18">
      <c r="A589" s="185"/>
      <c r="B589" s="185"/>
      <c r="C589" s="185"/>
      <c r="D589" s="185"/>
      <c r="E589" s="185"/>
      <c r="F589" s="185"/>
      <c r="G589" s="185"/>
      <c r="H589" s="185"/>
      <c r="I589" s="185"/>
      <c r="J589" s="185"/>
      <c r="K589" s="185"/>
      <c r="L589" s="185"/>
      <c r="M589" s="185"/>
      <c r="N589" s="185"/>
      <c r="O589" s="185"/>
      <c r="P589" s="185"/>
      <c r="Q589" s="185"/>
      <c r="R589" s="185"/>
    </row>
    <row r="590" spans="1:18">
      <c r="A590" s="185"/>
      <c r="B590" s="185"/>
      <c r="C590" s="185"/>
      <c r="D590" s="185"/>
      <c r="E590" s="185"/>
      <c r="F590" s="185"/>
      <c r="G590" s="185"/>
      <c r="H590" s="185"/>
      <c r="I590" s="185"/>
      <c r="J590" s="185"/>
      <c r="K590" s="185"/>
      <c r="L590" s="185"/>
      <c r="M590" s="185"/>
      <c r="N590" s="185"/>
      <c r="O590" s="185"/>
      <c r="P590" s="185"/>
      <c r="Q590" s="185"/>
      <c r="R590" s="185"/>
    </row>
    <row r="591" spans="1:18">
      <c r="A591" s="185"/>
      <c r="B591" s="185"/>
      <c r="C591" s="185"/>
      <c r="D591" s="185"/>
      <c r="E591" s="185"/>
      <c r="F591" s="185"/>
      <c r="G591" s="185"/>
      <c r="H591" s="185"/>
      <c r="I591" s="185"/>
      <c r="J591" s="185"/>
      <c r="K591" s="185"/>
      <c r="L591" s="185"/>
      <c r="M591" s="185"/>
      <c r="N591" s="185"/>
      <c r="O591" s="185"/>
      <c r="P591" s="185"/>
      <c r="Q591" s="185"/>
      <c r="R591" s="185"/>
    </row>
    <row r="592" spans="1:18">
      <c r="A592" s="185"/>
      <c r="B592" s="185"/>
      <c r="C592" s="185"/>
      <c r="D592" s="185"/>
      <c r="E592" s="185"/>
      <c r="F592" s="185"/>
      <c r="G592" s="185"/>
      <c r="H592" s="185"/>
      <c r="I592" s="185"/>
      <c r="J592" s="185"/>
      <c r="K592" s="185"/>
      <c r="L592" s="185"/>
      <c r="M592" s="185"/>
      <c r="N592" s="185"/>
      <c r="O592" s="185"/>
      <c r="P592" s="185"/>
      <c r="Q592" s="185"/>
      <c r="R592" s="185"/>
    </row>
    <row r="593" spans="1:18">
      <c r="A593" s="185"/>
      <c r="B593" s="185"/>
      <c r="C593" s="185"/>
      <c r="D593" s="185"/>
      <c r="E593" s="185"/>
      <c r="F593" s="185"/>
      <c r="G593" s="185"/>
      <c r="H593" s="185"/>
      <c r="I593" s="185"/>
      <c r="J593" s="185"/>
      <c r="K593" s="185"/>
      <c r="L593" s="185"/>
      <c r="M593" s="185"/>
      <c r="N593" s="185"/>
      <c r="O593" s="185"/>
      <c r="P593" s="185"/>
      <c r="Q593" s="185"/>
      <c r="R593" s="185"/>
    </row>
    <row r="594" spans="1:18">
      <c r="A594" s="185"/>
      <c r="B594" s="185"/>
      <c r="C594" s="185"/>
      <c r="D594" s="185"/>
      <c r="E594" s="185"/>
      <c r="F594" s="185"/>
      <c r="G594" s="185"/>
      <c r="H594" s="185"/>
      <c r="I594" s="185"/>
      <c r="J594" s="185"/>
      <c r="K594" s="185"/>
      <c r="L594" s="185"/>
      <c r="M594" s="185"/>
      <c r="N594" s="185"/>
      <c r="O594" s="185"/>
      <c r="P594" s="185"/>
      <c r="Q594" s="185"/>
      <c r="R594" s="185"/>
    </row>
    <row r="595" spans="1:18">
      <c r="A595" s="185"/>
      <c r="B595" s="185"/>
      <c r="C595" s="185"/>
      <c r="D595" s="185"/>
      <c r="E595" s="185"/>
      <c r="F595" s="185"/>
      <c r="G595" s="185"/>
      <c r="H595" s="185"/>
      <c r="I595" s="185"/>
      <c r="J595" s="185"/>
      <c r="K595" s="185"/>
      <c r="L595" s="185"/>
      <c r="M595" s="185"/>
      <c r="N595" s="185"/>
      <c r="O595" s="185"/>
      <c r="P595" s="185"/>
      <c r="Q595" s="185"/>
      <c r="R595" s="185"/>
    </row>
    <row r="596" spans="1:18">
      <c r="A596" s="185"/>
      <c r="B596" s="185"/>
      <c r="C596" s="185"/>
      <c r="D596" s="185"/>
      <c r="E596" s="185"/>
      <c r="F596" s="185"/>
      <c r="G596" s="185"/>
      <c r="H596" s="185"/>
      <c r="I596" s="185"/>
      <c r="J596" s="185"/>
      <c r="K596" s="185"/>
      <c r="L596" s="185"/>
      <c r="M596" s="185"/>
      <c r="N596" s="185"/>
      <c r="O596" s="185"/>
      <c r="P596" s="185"/>
      <c r="Q596" s="185"/>
      <c r="R596" s="185"/>
    </row>
    <row r="597" spans="1:18">
      <c r="A597" s="185"/>
      <c r="B597" s="185"/>
      <c r="C597" s="185"/>
      <c r="D597" s="185"/>
      <c r="E597" s="185"/>
      <c r="F597" s="185"/>
      <c r="G597" s="185"/>
      <c r="H597" s="185"/>
      <c r="I597" s="185"/>
      <c r="J597" s="185"/>
      <c r="K597" s="185"/>
      <c r="L597" s="185"/>
      <c r="M597" s="185"/>
      <c r="N597" s="185"/>
      <c r="O597" s="185"/>
      <c r="P597" s="185"/>
      <c r="Q597" s="185"/>
      <c r="R597" s="185"/>
    </row>
    <row r="598" spans="1:18">
      <c r="A598" s="185"/>
      <c r="B598" s="185"/>
      <c r="C598" s="185"/>
      <c r="D598" s="185"/>
      <c r="E598" s="185"/>
      <c r="F598" s="185"/>
      <c r="G598" s="185"/>
      <c r="H598" s="185"/>
      <c r="I598" s="185"/>
      <c r="J598" s="185"/>
      <c r="K598" s="185"/>
      <c r="L598" s="185"/>
      <c r="M598" s="185"/>
      <c r="N598" s="185"/>
      <c r="O598" s="185"/>
      <c r="P598" s="185"/>
      <c r="Q598" s="185"/>
      <c r="R598" s="185"/>
    </row>
    <row r="599" spans="1:18">
      <c r="A599" s="185"/>
      <c r="B599" s="185"/>
      <c r="C599" s="185"/>
      <c r="D599" s="185"/>
      <c r="E599" s="185"/>
      <c r="F599" s="185"/>
      <c r="G599" s="185"/>
      <c r="H599" s="185"/>
      <c r="I599" s="185"/>
      <c r="J599" s="185"/>
      <c r="K599" s="185"/>
      <c r="L599" s="185"/>
      <c r="M599" s="185"/>
      <c r="N599" s="185"/>
      <c r="O599" s="185"/>
      <c r="P599" s="185"/>
      <c r="Q599" s="185"/>
      <c r="R599" s="185"/>
    </row>
    <row r="600" spans="1:18">
      <c r="A600" s="185"/>
      <c r="B600" s="185"/>
      <c r="C600" s="185"/>
      <c r="D600" s="185"/>
      <c r="E600" s="185"/>
      <c r="F600" s="185"/>
      <c r="G600" s="185"/>
      <c r="H600" s="185"/>
      <c r="I600" s="185"/>
      <c r="J600" s="185"/>
      <c r="K600" s="185"/>
      <c r="L600" s="185"/>
      <c r="M600" s="185"/>
      <c r="N600" s="185"/>
      <c r="O600" s="185"/>
      <c r="P600" s="185"/>
      <c r="Q600" s="185"/>
      <c r="R600" s="185"/>
    </row>
    <row r="601" spans="1:18">
      <c r="A601" s="185"/>
      <c r="B601" s="185"/>
      <c r="C601" s="185"/>
      <c r="D601" s="185"/>
      <c r="E601" s="185"/>
      <c r="F601" s="185"/>
      <c r="G601" s="185"/>
      <c r="H601" s="185"/>
      <c r="I601" s="185"/>
      <c r="J601" s="185"/>
      <c r="K601" s="185"/>
      <c r="L601" s="185"/>
      <c r="M601" s="185"/>
      <c r="N601" s="185"/>
      <c r="O601" s="185"/>
      <c r="P601" s="185"/>
      <c r="Q601" s="185"/>
      <c r="R601" s="185"/>
    </row>
    <row r="602" spans="1:18">
      <c r="A602" s="185"/>
      <c r="B602" s="185"/>
      <c r="C602" s="185"/>
      <c r="D602" s="185"/>
      <c r="E602" s="185"/>
      <c r="F602" s="185"/>
      <c r="G602" s="185"/>
      <c r="H602" s="185"/>
      <c r="I602" s="185"/>
      <c r="J602" s="185"/>
      <c r="K602" s="185"/>
      <c r="L602" s="185"/>
      <c r="M602" s="185"/>
      <c r="N602" s="185"/>
      <c r="O602" s="185"/>
      <c r="P602" s="185"/>
      <c r="Q602" s="185"/>
      <c r="R602" s="185"/>
    </row>
    <row r="603" spans="1:18">
      <c r="A603" s="185"/>
      <c r="B603" s="185"/>
      <c r="C603" s="185"/>
      <c r="D603" s="185"/>
      <c r="E603" s="185"/>
      <c r="F603" s="185"/>
      <c r="G603" s="185"/>
      <c r="H603" s="185"/>
      <c r="I603" s="185"/>
      <c r="J603" s="185"/>
      <c r="K603" s="185"/>
      <c r="L603" s="185"/>
      <c r="M603" s="185"/>
      <c r="N603" s="185"/>
      <c r="O603" s="185"/>
      <c r="P603" s="185"/>
      <c r="Q603" s="185"/>
      <c r="R603" s="185"/>
    </row>
    <row r="604" spans="1:18">
      <c r="A604" s="185"/>
      <c r="B604" s="185"/>
      <c r="C604" s="185"/>
      <c r="D604" s="185"/>
      <c r="E604" s="185"/>
      <c r="F604" s="185"/>
      <c r="G604" s="185"/>
      <c r="H604" s="185"/>
      <c r="I604" s="185"/>
      <c r="J604" s="185"/>
      <c r="K604" s="185"/>
      <c r="L604" s="185"/>
      <c r="M604" s="185"/>
      <c r="N604" s="185"/>
      <c r="O604" s="185"/>
      <c r="P604" s="185"/>
      <c r="Q604" s="185"/>
      <c r="R604" s="185"/>
    </row>
    <row r="605" spans="1:18">
      <c r="A605" s="185"/>
      <c r="B605" s="185"/>
      <c r="C605" s="185"/>
      <c r="D605" s="185"/>
      <c r="E605" s="185"/>
      <c r="F605" s="185"/>
      <c r="G605" s="185"/>
      <c r="H605" s="185"/>
      <c r="I605" s="185"/>
      <c r="J605" s="185"/>
      <c r="K605" s="185"/>
      <c r="L605" s="185"/>
      <c r="M605" s="185"/>
      <c r="N605" s="185"/>
      <c r="O605" s="185"/>
      <c r="P605" s="185"/>
      <c r="Q605" s="185"/>
      <c r="R605" s="185"/>
    </row>
    <row r="606" spans="1:18">
      <c r="A606" s="185"/>
      <c r="B606" s="185"/>
      <c r="C606" s="185"/>
      <c r="D606" s="185"/>
      <c r="E606" s="185"/>
      <c r="F606" s="185"/>
      <c r="G606" s="185"/>
      <c r="H606" s="185"/>
      <c r="I606" s="185"/>
      <c r="J606" s="185"/>
      <c r="K606" s="185"/>
      <c r="L606" s="185"/>
      <c r="M606" s="185"/>
      <c r="N606" s="185"/>
      <c r="O606" s="185"/>
      <c r="P606" s="185"/>
      <c r="Q606" s="185"/>
      <c r="R606" s="185"/>
    </row>
    <row r="607" spans="1:18">
      <c r="A607" s="185"/>
      <c r="B607" s="185"/>
      <c r="C607" s="185"/>
      <c r="D607" s="185"/>
      <c r="E607" s="185"/>
      <c r="F607" s="185"/>
      <c r="G607" s="185"/>
      <c r="H607" s="185"/>
      <c r="I607" s="185"/>
      <c r="J607" s="185"/>
      <c r="K607" s="185"/>
      <c r="L607" s="185"/>
      <c r="M607" s="185"/>
      <c r="N607" s="185"/>
      <c r="O607" s="185"/>
      <c r="P607" s="185"/>
      <c r="Q607" s="185"/>
      <c r="R607" s="185"/>
    </row>
    <row r="608" spans="1:18">
      <c r="A608" s="185"/>
      <c r="B608" s="185"/>
      <c r="C608" s="185"/>
      <c r="D608" s="185"/>
      <c r="E608" s="185"/>
      <c r="F608" s="185"/>
      <c r="G608" s="185"/>
      <c r="H608" s="185"/>
      <c r="I608" s="185"/>
      <c r="J608" s="185"/>
      <c r="K608" s="185"/>
      <c r="L608" s="185"/>
      <c r="M608" s="185"/>
      <c r="N608" s="185"/>
      <c r="O608" s="185"/>
      <c r="P608" s="185"/>
      <c r="Q608" s="185"/>
      <c r="R608" s="185"/>
    </row>
    <row r="609" spans="1:18">
      <c r="A609" s="185"/>
      <c r="B609" s="185"/>
      <c r="C609" s="185"/>
      <c r="D609" s="185"/>
      <c r="E609" s="185"/>
      <c r="F609" s="185"/>
      <c r="G609" s="185"/>
      <c r="H609" s="185"/>
      <c r="I609" s="185"/>
      <c r="J609" s="185"/>
      <c r="K609" s="185"/>
      <c r="L609" s="185"/>
      <c r="M609" s="185"/>
      <c r="N609" s="185"/>
      <c r="O609" s="185"/>
      <c r="P609" s="185"/>
      <c r="Q609" s="185"/>
      <c r="R609" s="185"/>
    </row>
    <row r="610" spans="1:18">
      <c r="A610" s="185"/>
      <c r="B610" s="185"/>
      <c r="C610" s="185"/>
      <c r="D610" s="185"/>
      <c r="E610" s="185"/>
      <c r="F610" s="185"/>
      <c r="G610" s="185"/>
      <c r="H610" s="185"/>
      <c r="I610" s="185"/>
      <c r="J610" s="185"/>
      <c r="K610" s="185"/>
      <c r="L610" s="185"/>
      <c r="M610" s="185"/>
      <c r="N610" s="185"/>
      <c r="O610" s="185"/>
      <c r="P610" s="185"/>
      <c r="Q610" s="185"/>
      <c r="R610" s="185"/>
    </row>
    <row r="611" spans="1:18">
      <c r="A611" s="185"/>
      <c r="B611" s="185"/>
      <c r="C611" s="185"/>
      <c r="D611" s="185"/>
      <c r="E611" s="185"/>
      <c r="F611" s="185"/>
      <c r="G611" s="185"/>
      <c r="H611" s="185"/>
      <c r="I611" s="185"/>
      <c r="J611" s="185"/>
      <c r="K611" s="185"/>
      <c r="L611" s="185"/>
      <c r="M611" s="185"/>
      <c r="N611" s="185"/>
      <c r="O611" s="185"/>
      <c r="P611" s="185"/>
      <c r="Q611" s="185"/>
      <c r="R611" s="185"/>
    </row>
    <row r="612" spans="1:18">
      <c r="A612" s="185"/>
      <c r="B612" s="185"/>
      <c r="C612" s="185"/>
      <c r="D612" s="185"/>
      <c r="E612" s="185"/>
      <c r="F612" s="185"/>
      <c r="G612" s="185"/>
      <c r="H612" s="185"/>
      <c r="I612" s="185"/>
      <c r="J612" s="185"/>
      <c r="K612" s="185"/>
      <c r="L612" s="185"/>
      <c r="M612" s="185"/>
      <c r="N612" s="185"/>
      <c r="O612" s="185"/>
      <c r="P612" s="185"/>
      <c r="Q612" s="185"/>
      <c r="R612" s="185"/>
    </row>
    <row r="613" spans="1:18">
      <c r="A613" s="185"/>
      <c r="B613" s="185"/>
      <c r="C613" s="185"/>
      <c r="D613" s="185"/>
      <c r="E613" s="185"/>
      <c r="F613" s="185"/>
      <c r="G613" s="185"/>
      <c r="H613" s="185"/>
      <c r="I613" s="185"/>
      <c r="J613" s="185"/>
      <c r="K613" s="185"/>
      <c r="L613" s="185"/>
      <c r="M613" s="185"/>
      <c r="N613" s="185"/>
      <c r="O613" s="185"/>
      <c r="P613" s="185"/>
      <c r="Q613" s="185"/>
      <c r="R613" s="185"/>
    </row>
    <row r="614" spans="1:18">
      <c r="A614" s="185"/>
      <c r="B614" s="185"/>
      <c r="C614" s="185"/>
      <c r="D614" s="185"/>
      <c r="E614" s="185"/>
      <c r="F614" s="185"/>
      <c r="G614" s="185"/>
      <c r="H614" s="185"/>
      <c r="I614" s="185"/>
      <c r="J614" s="185"/>
      <c r="K614" s="185"/>
      <c r="L614" s="185"/>
      <c r="M614" s="185"/>
      <c r="N614" s="185"/>
      <c r="O614" s="185"/>
      <c r="P614" s="185"/>
      <c r="Q614" s="185"/>
      <c r="R614" s="185"/>
    </row>
    <row r="615" spans="1:18">
      <c r="A615" s="185"/>
      <c r="B615" s="185"/>
      <c r="C615" s="185"/>
      <c r="D615" s="185"/>
      <c r="E615" s="185"/>
      <c r="F615" s="185"/>
      <c r="G615" s="185"/>
      <c r="H615" s="185"/>
      <c r="I615" s="185"/>
      <c r="J615" s="185"/>
      <c r="K615" s="185"/>
      <c r="L615" s="185"/>
      <c r="M615" s="185"/>
      <c r="N615" s="185"/>
      <c r="O615" s="185"/>
      <c r="P615" s="185"/>
      <c r="Q615" s="185"/>
      <c r="R615" s="185"/>
    </row>
    <row r="616" spans="1:18">
      <c r="A616" s="185"/>
      <c r="B616" s="185"/>
      <c r="C616" s="185"/>
      <c r="D616" s="185"/>
      <c r="E616" s="185"/>
      <c r="F616" s="185"/>
      <c r="G616" s="185"/>
      <c r="H616" s="185"/>
      <c r="I616" s="185"/>
      <c r="J616" s="185"/>
      <c r="K616" s="185"/>
      <c r="L616" s="185"/>
      <c r="M616" s="185"/>
      <c r="N616" s="185"/>
      <c r="O616" s="185"/>
      <c r="P616" s="185"/>
      <c r="Q616" s="185"/>
      <c r="R616" s="185"/>
    </row>
    <row r="617" spans="1:18">
      <c r="A617" s="185"/>
      <c r="B617" s="185"/>
      <c r="C617" s="185"/>
      <c r="D617" s="185"/>
      <c r="E617" s="185"/>
      <c r="F617" s="185"/>
      <c r="G617" s="185"/>
      <c r="H617" s="185"/>
      <c r="I617" s="185"/>
      <c r="J617" s="185"/>
      <c r="K617" s="185"/>
      <c r="L617" s="185"/>
      <c r="M617" s="185"/>
      <c r="N617" s="185"/>
      <c r="O617" s="185"/>
      <c r="P617" s="185"/>
      <c r="Q617" s="185"/>
      <c r="R617" s="185"/>
    </row>
    <row r="618" spans="1:18">
      <c r="A618" s="185"/>
      <c r="B618" s="185"/>
      <c r="C618" s="185"/>
      <c r="D618" s="185"/>
      <c r="E618" s="185"/>
      <c r="F618" s="185"/>
      <c r="G618" s="185"/>
      <c r="H618" s="185"/>
      <c r="I618" s="185"/>
      <c r="J618" s="185"/>
      <c r="K618" s="185"/>
      <c r="L618" s="185"/>
      <c r="M618" s="185"/>
      <c r="N618" s="185"/>
      <c r="O618" s="185"/>
      <c r="P618" s="185"/>
      <c r="Q618" s="185"/>
      <c r="R618" s="185"/>
    </row>
    <row r="619" spans="1:18">
      <c r="A619" s="185"/>
      <c r="B619" s="185"/>
      <c r="C619" s="185"/>
      <c r="D619" s="185"/>
      <c r="E619" s="185"/>
      <c r="F619" s="185"/>
      <c r="G619" s="185"/>
      <c r="H619" s="185"/>
      <c r="I619" s="185"/>
      <c r="J619" s="185"/>
      <c r="K619" s="185"/>
      <c r="L619" s="185"/>
      <c r="M619" s="185"/>
      <c r="N619" s="185"/>
      <c r="O619" s="185"/>
      <c r="P619" s="185"/>
      <c r="Q619" s="185"/>
      <c r="R619" s="185"/>
    </row>
    <row r="620" spans="1:18">
      <c r="A620" s="185"/>
      <c r="B620" s="185"/>
      <c r="C620" s="185"/>
      <c r="D620" s="185"/>
      <c r="E620" s="185"/>
      <c r="F620" s="185"/>
      <c r="G620" s="185"/>
      <c r="H620" s="185"/>
      <c r="I620" s="185"/>
      <c r="J620" s="185"/>
      <c r="K620" s="185"/>
      <c r="L620" s="185"/>
      <c r="M620" s="185"/>
      <c r="N620" s="185"/>
      <c r="O620" s="185"/>
      <c r="P620" s="185"/>
      <c r="Q620" s="185"/>
      <c r="R620" s="185"/>
    </row>
    <row r="621" spans="1:18">
      <c r="A621" s="185"/>
      <c r="B621" s="185"/>
      <c r="C621" s="185"/>
      <c r="D621" s="185"/>
      <c r="E621" s="185"/>
      <c r="F621" s="185"/>
      <c r="G621" s="185"/>
      <c r="H621" s="185"/>
      <c r="I621" s="185"/>
      <c r="J621" s="185"/>
      <c r="K621" s="185"/>
      <c r="L621" s="185"/>
      <c r="M621" s="185"/>
      <c r="N621" s="185"/>
      <c r="O621" s="185"/>
      <c r="P621" s="185"/>
      <c r="Q621" s="185"/>
      <c r="R621" s="185"/>
    </row>
    <row r="622" spans="1:18">
      <c r="A622" s="185"/>
      <c r="B622" s="185"/>
      <c r="C622" s="185"/>
      <c r="D622" s="185"/>
      <c r="E622" s="185"/>
      <c r="F622" s="185"/>
      <c r="G622" s="185"/>
      <c r="H622" s="185"/>
      <c r="I622" s="185"/>
      <c r="J622" s="185"/>
      <c r="K622" s="185"/>
      <c r="L622" s="185"/>
      <c r="M622" s="185"/>
      <c r="N622" s="185"/>
      <c r="O622" s="185"/>
      <c r="P622" s="185"/>
      <c r="Q622" s="185"/>
      <c r="R622" s="185"/>
    </row>
    <row r="623" spans="1:18">
      <c r="A623" s="185"/>
      <c r="B623" s="185"/>
      <c r="C623" s="185"/>
      <c r="D623" s="185"/>
      <c r="E623" s="185"/>
      <c r="F623" s="185"/>
      <c r="G623" s="185"/>
      <c r="H623" s="185"/>
      <c r="I623" s="185"/>
      <c r="J623" s="185"/>
      <c r="K623" s="185"/>
      <c r="L623" s="185"/>
      <c r="M623" s="185"/>
      <c r="N623" s="185"/>
      <c r="O623" s="185"/>
      <c r="P623" s="185"/>
      <c r="Q623" s="185"/>
      <c r="R623" s="185"/>
    </row>
    <row r="624" spans="1:18">
      <c r="A624" s="185"/>
      <c r="B624" s="185"/>
      <c r="C624" s="185"/>
      <c r="D624" s="185"/>
      <c r="E624" s="185"/>
      <c r="F624" s="185"/>
      <c r="G624" s="185"/>
      <c r="H624" s="185"/>
      <c r="I624" s="185"/>
      <c r="J624" s="185"/>
      <c r="K624" s="185"/>
      <c r="L624" s="185"/>
      <c r="M624" s="185"/>
      <c r="N624" s="185"/>
      <c r="O624" s="185"/>
      <c r="P624" s="185"/>
      <c r="Q624" s="185"/>
      <c r="R624" s="185"/>
    </row>
    <row r="625" spans="1:18">
      <c r="A625" s="185"/>
      <c r="B625" s="185"/>
      <c r="C625" s="185"/>
      <c r="D625" s="185"/>
      <c r="E625" s="185"/>
      <c r="F625" s="185"/>
      <c r="G625" s="185"/>
      <c r="H625" s="185"/>
      <c r="I625" s="185"/>
      <c r="J625" s="185"/>
      <c r="K625" s="185"/>
      <c r="L625" s="185"/>
      <c r="M625" s="185"/>
      <c r="N625" s="185"/>
      <c r="O625" s="185"/>
      <c r="P625" s="185"/>
      <c r="Q625" s="185"/>
      <c r="R625" s="185"/>
    </row>
    <row r="626" spans="1:18">
      <c r="A626" s="185"/>
      <c r="B626" s="185"/>
      <c r="C626" s="185"/>
      <c r="D626" s="185"/>
      <c r="E626" s="185"/>
      <c r="F626" s="185"/>
      <c r="G626" s="185"/>
      <c r="H626" s="185"/>
      <c r="I626" s="185"/>
      <c r="J626" s="185"/>
      <c r="K626" s="185"/>
      <c r="L626" s="185"/>
      <c r="M626" s="185"/>
      <c r="N626" s="185"/>
      <c r="O626" s="185"/>
      <c r="P626" s="185"/>
      <c r="Q626" s="185"/>
      <c r="R626" s="185"/>
    </row>
    <row r="627" spans="1:18">
      <c r="A627" s="185"/>
      <c r="B627" s="185"/>
      <c r="C627" s="185"/>
      <c r="D627" s="185"/>
      <c r="E627" s="185"/>
      <c r="F627" s="185"/>
      <c r="G627" s="185"/>
      <c r="H627" s="185"/>
      <c r="I627" s="185"/>
      <c r="J627" s="185"/>
      <c r="K627" s="185"/>
      <c r="L627" s="185"/>
      <c r="M627" s="185"/>
      <c r="N627" s="185"/>
      <c r="O627" s="185"/>
      <c r="P627" s="185"/>
      <c r="Q627" s="185"/>
      <c r="R627" s="185"/>
    </row>
    <row r="628" spans="1:18">
      <c r="A628" s="185"/>
      <c r="B628" s="185"/>
      <c r="C628" s="185"/>
      <c r="D628" s="185"/>
      <c r="E628" s="185"/>
      <c r="F628" s="185"/>
      <c r="G628" s="185"/>
      <c r="H628" s="185"/>
      <c r="I628" s="185"/>
      <c r="J628" s="185"/>
      <c r="K628" s="185"/>
      <c r="L628" s="185"/>
      <c r="M628" s="185"/>
      <c r="N628" s="185"/>
      <c r="O628" s="185"/>
      <c r="P628" s="185"/>
      <c r="Q628" s="185"/>
      <c r="R628" s="185"/>
    </row>
    <row r="629" spans="1:18">
      <c r="A629" s="185"/>
      <c r="B629" s="185"/>
      <c r="C629" s="185"/>
      <c r="D629" s="185"/>
      <c r="E629" s="185"/>
      <c r="F629" s="185"/>
      <c r="G629" s="185"/>
      <c r="H629" s="185"/>
      <c r="I629" s="185"/>
      <c r="J629" s="185"/>
      <c r="K629" s="185"/>
      <c r="L629" s="185"/>
      <c r="M629" s="185"/>
      <c r="N629" s="185"/>
      <c r="O629" s="185"/>
      <c r="P629" s="185"/>
      <c r="Q629" s="185"/>
      <c r="R629" s="185"/>
    </row>
    <row r="630" spans="1:18">
      <c r="A630" s="185"/>
      <c r="B630" s="185"/>
      <c r="C630" s="185"/>
      <c r="D630" s="185"/>
      <c r="E630" s="185"/>
      <c r="F630" s="185"/>
      <c r="G630" s="185"/>
      <c r="H630" s="185"/>
      <c r="I630" s="185"/>
      <c r="J630" s="185"/>
      <c r="K630" s="185"/>
      <c r="L630" s="185"/>
      <c r="M630" s="185"/>
      <c r="N630" s="185"/>
      <c r="O630" s="185"/>
      <c r="P630" s="185"/>
      <c r="Q630" s="185"/>
      <c r="R630" s="185"/>
    </row>
    <row r="631" spans="1:18">
      <c r="A631" s="185"/>
      <c r="B631" s="185"/>
      <c r="C631" s="185"/>
      <c r="D631" s="185"/>
      <c r="E631" s="185"/>
      <c r="F631" s="185"/>
      <c r="G631" s="185"/>
      <c r="H631" s="185"/>
      <c r="I631" s="185"/>
      <c r="J631" s="185"/>
      <c r="K631" s="185"/>
      <c r="L631" s="185"/>
      <c r="M631" s="185"/>
      <c r="N631" s="185"/>
      <c r="O631" s="185"/>
      <c r="P631" s="185"/>
      <c r="Q631" s="185"/>
      <c r="R631" s="185"/>
    </row>
    <row r="632" spans="1:18">
      <c r="A632" s="185"/>
      <c r="B632" s="185"/>
      <c r="C632" s="185"/>
      <c r="D632" s="185"/>
      <c r="E632" s="185"/>
      <c r="F632" s="185"/>
      <c r="G632" s="185"/>
      <c r="H632" s="185"/>
      <c r="I632" s="185"/>
      <c r="J632" s="185"/>
      <c r="K632" s="185"/>
      <c r="L632" s="185"/>
      <c r="M632" s="185"/>
      <c r="N632" s="185"/>
      <c r="O632" s="185"/>
      <c r="P632" s="185"/>
      <c r="Q632" s="185"/>
      <c r="R632" s="185"/>
    </row>
    <row r="633" spans="1:18">
      <c r="A633" s="185"/>
      <c r="B633" s="185"/>
      <c r="C633" s="185"/>
      <c r="D633" s="185"/>
      <c r="E633" s="185"/>
      <c r="F633" s="185"/>
      <c r="G633" s="185"/>
      <c r="H633" s="185"/>
      <c r="I633" s="185"/>
      <c r="J633" s="185"/>
      <c r="K633" s="185"/>
      <c r="L633" s="185"/>
      <c r="M633" s="185"/>
      <c r="N633" s="185"/>
      <c r="O633" s="185"/>
      <c r="P633" s="185"/>
      <c r="Q633" s="185"/>
      <c r="R633" s="185"/>
    </row>
    <row r="634" spans="1:18">
      <c r="A634" s="185"/>
      <c r="B634" s="185"/>
      <c r="C634" s="185"/>
      <c r="D634" s="185"/>
      <c r="E634" s="185"/>
      <c r="F634" s="185"/>
      <c r="G634" s="185"/>
      <c r="H634" s="185"/>
      <c r="I634" s="185"/>
      <c r="J634" s="185"/>
      <c r="K634" s="185"/>
      <c r="L634" s="185"/>
      <c r="M634" s="185"/>
      <c r="N634" s="185"/>
      <c r="O634" s="185"/>
      <c r="P634" s="185"/>
      <c r="Q634" s="185"/>
      <c r="R634" s="185"/>
    </row>
    <row r="635" spans="1:18">
      <c r="A635" s="185"/>
      <c r="B635" s="185"/>
      <c r="C635" s="185"/>
      <c r="D635" s="185"/>
      <c r="E635" s="185"/>
      <c r="F635" s="185"/>
      <c r="G635" s="185"/>
      <c r="H635" s="185"/>
      <c r="I635" s="185"/>
      <c r="J635" s="185"/>
      <c r="K635" s="185"/>
      <c r="L635" s="185"/>
      <c r="M635" s="185"/>
      <c r="N635" s="185"/>
      <c r="O635" s="185"/>
      <c r="P635" s="185"/>
      <c r="Q635" s="185"/>
      <c r="R635" s="185"/>
    </row>
    <row r="636" spans="1:18">
      <c r="A636" s="185"/>
      <c r="B636" s="185"/>
      <c r="C636" s="185"/>
      <c r="D636" s="185"/>
      <c r="E636" s="185"/>
      <c r="F636" s="185"/>
      <c r="G636" s="185"/>
      <c r="H636" s="185"/>
      <c r="I636" s="185"/>
      <c r="J636" s="185"/>
      <c r="K636" s="185"/>
      <c r="L636" s="185"/>
      <c r="M636" s="185"/>
      <c r="N636" s="185"/>
      <c r="O636" s="185"/>
      <c r="P636" s="185"/>
      <c r="Q636" s="185"/>
      <c r="R636" s="185"/>
    </row>
    <row r="637" spans="1:18">
      <c r="A637" s="185"/>
      <c r="B637" s="185"/>
      <c r="C637" s="185"/>
      <c r="D637" s="185"/>
      <c r="E637" s="185"/>
      <c r="F637" s="185"/>
      <c r="G637" s="185"/>
      <c r="H637" s="185"/>
      <c r="I637" s="185"/>
      <c r="J637" s="185"/>
      <c r="K637" s="185"/>
      <c r="L637" s="185"/>
      <c r="M637" s="185"/>
      <c r="N637" s="185"/>
      <c r="O637" s="185"/>
      <c r="P637" s="185"/>
      <c r="Q637" s="185"/>
      <c r="R637" s="185"/>
    </row>
    <row r="638" spans="1:18">
      <c r="A638" s="185"/>
      <c r="B638" s="185"/>
      <c r="C638" s="185"/>
      <c r="D638" s="185"/>
      <c r="E638" s="185"/>
      <c r="F638" s="185"/>
      <c r="G638" s="185"/>
      <c r="H638" s="185"/>
      <c r="I638" s="185"/>
      <c r="J638" s="185"/>
      <c r="K638" s="185"/>
      <c r="L638" s="185"/>
      <c r="M638" s="185"/>
      <c r="N638" s="185"/>
      <c r="O638" s="185"/>
      <c r="P638" s="185"/>
      <c r="Q638" s="185"/>
      <c r="R638" s="185"/>
    </row>
    <row r="639" spans="1:18">
      <c r="A639" s="185"/>
      <c r="B639" s="185"/>
      <c r="C639" s="185"/>
      <c r="D639" s="185"/>
      <c r="E639" s="185"/>
      <c r="F639" s="185"/>
      <c r="G639" s="185"/>
      <c r="H639" s="185"/>
      <c r="I639" s="185"/>
      <c r="J639" s="185"/>
      <c r="K639" s="185"/>
      <c r="L639" s="185"/>
      <c r="M639" s="185"/>
      <c r="N639" s="185"/>
      <c r="O639" s="185"/>
      <c r="P639" s="185"/>
      <c r="Q639" s="185"/>
      <c r="R639" s="185"/>
    </row>
    <row r="640" spans="1:18">
      <c r="A640" s="185"/>
      <c r="B640" s="185"/>
      <c r="C640" s="185"/>
      <c r="D640" s="185"/>
      <c r="E640" s="185"/>
      <c r="F640" s="185"/>
      <c r="G640" s="185"/>
      <c r="H640" s="185"/>
      <c r="I640" s="185"/>
      <c r="J640" s="185"/>
      <c r="K640" s="185"/>
      <c r="L640" s="185"/>
      <c r="M640" s="185"/>
      <c r="N640" s="185"/>
      <c r="O640" s="185"/>
      <c r="P640" s="185"/>
      <c r="Q640" s="185"/>
      <c r="R640" s="185"/>
    </row>
    <row r="641" spans="1:18">
      <c r="A641" s="185"/>
      <c r="B641" s="185"/>
      <c r="C641" s="185"/>
      <c r="D641" s="185"/>
      <c r="E641" s="185"/>
      <c r="F641" s="185"/>
      <c r="G641" s="185"/>
      <c r="H641" s="185"/>
      <c r="I641" s="185"/>
      <c r="J641" s="185"/>
      <c r="K641" s="185"/>
      <c r="L641" s="185"/>
      <c r="M641" s="185"/>
      <c r="N641" s="185"/>
      <c r="O641" s="185"/>
      <c r="P641" s="185"/>
      <c r="Q641" s="185"/>
      <c r="R641" s="185"/>
    </row>
    <row r="642" spans="1:18">
      <c r="A642" s="185"/>
      <c r="B642" s="185"/>
      <c r="C642" s="185"/>
      <c r="D642" s="185"/>
      <c r="E642" s="185"/>
      <c r="F642" s="185"/>
      <c r="G642" s="185"/>
      <c r="H642" s="185"/>
      <c r="I642" s="185"/>
      <c r="J642" s="185"/>
      <c r="K642" s="185"/>
      <c r="L642" s="185"/>
      <c r="M642" s="185"/>
      <c r="N642" s="185"/>
      <c r="O642" s="185"/>
      <c r="P642" s="185"/>
      <c r="Q642" s="185"/>
      <c r="R642" s="185"/>
    </row>
    <row r="643" spans="1:18">
      <c r="A643" s="185"/>
      <c r="B643" s="185"/>
      <c r="C643" s="185"/>
      <c r="D643" s="185"/>
      <c r="E643" s="185"/>
      <c r="F643" s="185"/>
      <c r="G643" s="185"/>
      <c r="H643" s="185"/>
      <c r="I643" s="185"/>
      <c r="J643" s="185"/>
      <c r="K643" s="185"/>
      <c r="L643" s="185"/>
      <c r="M643" s="185"/>
      <c r="N643" s="185"/>
      <c r="O643" s="185"/>
      <c r="P643" s="185"/>
      <c r="Q643" s="185"/>
      <c r="R643" s="185"/>
    </row>
    <row r="644" spans="1:18">
      <c r="A644" s="185"/>
      <c r="B644" s="185"/>
      <c r="C644" s="185"/>
      <c r="D644" s="185"/>
      <c r="E644" s="185"/>
      <c r="F644" s="185"/>
      <c r="G644" s="185"/>
      <c r="H644" s="185"/>
      <c r="I644" s="185"/>
      <c r="J644" s="185"/>
      <c r="K644" s="185"/>
      <c r="L644" s="185"/>
      <c r="M644" s="185"/>
      <c r="N644" s="185"/>
      <c r="O644" s="185"/>
      <c r="P644" s="185"/>
      <c r="Q644" s="185"/>
      <c r="R644" s="185"/>
    </row>
    <row r="645" spans="1:18">
      <c r="A645" s="185"/>
      <c r="B645" s="185"/>
      <c r="C645" s="185"/>
      <c r="D645" s="185"/>
      <c r="E645" s="185"/>
      <c r="F645" s="185"/>
      <c r="G645" s="185"/>
      <c r="H645" s="185"/>
      <c r="I645" s="185"/>
      <c r="J645" s="185"/>
      <c r="K645" s="185"/>
      <c r="L645" s="185"/>
      <c r="M645" s="185"/>
      <c r="N645" s="185"/>
      <c r="O645" s="185"/>
      <c r="P645" s="185"/>
      <c r="Q645" s="185"/>
      <c r="R645" s="185"/>
    </row>
    <row r="646" spans="1:18">
      <c r="A646" s="185"/>
      <c r="B646" s="185"/>
      <c r="C646" s="185"/>
      <c r="D646" s="185"/>
      <c r="E646" s="185"/>
      <c r="F646" s="185"/>
      <c r="G646" s="185"/>
      <c r="H646" s="185"/>
      <c r="I646" s="185"/>
      <c r="J646" s="185"/>
      <c r="K646" s="185"/>
      <c r="L646" s="185"/>
      <c r="M646" s="185"/>
      <c r="N646" s="185"/>
      <c r="O646" s="185"/>
      <c r="P646" s="185"/>
      <c r="Q646" s="185"/>
      <c r="R646" s="185"/>
    </row>
    <row r="647" spans="1:18">
      <c r="A647" s="185"/>
      <c r="B647" s="185"/>
      <c r="C647" s="185"/>
      <c r="D647" s="185"/>
      <c r="E647" s="185"/>
      <c r="F647" s="185"/>
      <c r="G647" s="185"/>
      <c r="H647" s="185"/>
      <c r="I647" s="185"/>
      <c r="J647" s="185"/>
      <c r="K647" s="185"/>
      <c r="L647" s="185"/>
      <c r="M647" s="185"/>
      <c r="N647" s="185"/>
      <c r="O647" s="185"/>
      <c r="P647" s="185"/>
      <c r="Q647" s="185"/>
      <c r="R647" s="185"/>
    </row>
    <row r="648" spans="1:18">
      <c r="A648" s="185"/>
      <c r="B648" s="185"/>
      <c r="C648" s="185"/>
      <c r="D648" s="185"/>
      <c r="E648" s="185"/>
      <c r="F648" s="185"/>
      <c r="G648" s="185"/>
      <c r="H648" s="185"/>
      <c r="I648" s="185"/>
      <c r="J648" s="185"/>
      <c r="K648" s="185"/>
      <c r="L648" s="185"/>
      <c r="M648" s="185"/>
      <c r="N648" s="185"/>
      <c r="O648" s="185"/>
      <c r="P648" s="185"/>
      <c r="Q648" s="185"/>
      <c r="R648" s="185"/>
    </row>
    <row r="649" spans="1:18">
      <c r="A649" s="185"/>
      <c r="B649" s="185"/>
      <c r="C649" s="185"/>
      <c r="D649" s="185"/>
      <c r="E649" s="185"/>
      <c r="F649" s="185"/>
      <c r="G649" s="185"/>
      <c r="H649" s="185"/>
      <c r="I649" s="185"/>
      <c r="J649" s="185"/>
      <c r="K649" s="185"/>
      <c r="L649" s="185"/>
      <c r="M649" s="185"/>
      <c r="N649" s="185"/>
      <c r="O649" s="185"/>
      <c r="P649" s="185"/>
      <c r="Q649" s="185"/>
      <c r="R649" s="185"/>
    </row>
    <row r="650" spans="1:18">
      <c r="A650" s="185"/>
      <c r="B650" s="185"/>
      <c r="C650" s="185"/>
      <c r="D650" s="185"/>
      <c r="E650" s="185"/>
      <c r="F650" s="185"/>
      <c r="G650" s="185"/>
      <c r="H650" s="185"/>
      <c r="I650" s="185"/>
      <c r="J650" s="185"/>
      <c r="K650" s="185"/>
      <c r="L650" s="185"/>
      <c r="M650" s="185"/>
      <c r="N650" s="185"/>
      <c r="O650" s="185"/>
      <c r="P650" s="185"/>
      <c r="Q650" s="185"/>
      <c r="R650" s="185"/>
    </row>
    <row r="651" spans="1:18">
      <c r="A651" s="185"/>
      <c r="B651" s="185"/>
      <c r="C651" s="185"/>
      <c r="D651" s="185"/>
      <c r="E651" s="185"/>
      <c r="F651" s="185"/>
      <c r="G651" s="185"/>
      <c r="H651" s="185"/>
      <c r="I651" s="185"/>
      <c r="J651" s="185"/>
      <c r="K651" s="185"/>
      <c r="L651" s="185"/>
      <c r="M651" s="185"/>
      <c r="N651" s="185"/>
      <c r="O651" s="185"/>
      <c r="P651" s="185"/>
      <c r="Q651" s="185"/>
      <c r="R651" s="185"/>
    </row>
    <row r="652" spans="1:18">
      <c r="A652" s="185"/>
      <c r="B652" s="185"/>
      <c r="C652" s="185"/>
      <c r="D652" s="185"/>
      <c r="E652" s="185"/>
      <c r="F652" s="185"/>
      <c r="G652" s="185"/>
      <c r="H652" s="185"/>
      <c r="I652" s="185"/>
      <c r="J652" s="185"/>
      <c r="K652" s="185"/>
      <c r="L652" s="185"/>
      <c r="M652" s="185"/>
      <c r="N652" s="185"/>
      <c r="O652" s="185"/>
      <c r="P652" s="185"/>
      <c r="Q652" s="185"/>
      <c r="R652" s="185"/>
    </row>
    <row r="653" spans="1:18">
      <c r="A653" s="185"/>
      <c r="B653" s="185"/>
      <c r="C653" s="185"/>
      <c r="D653" s="185"/>
      <c r="E653" s="185"/>
      <c r="F653" s="185"/>
      <c r="G653" s="185"/>
      <c r="H653" s="185"/>
      <c r="I653" s="185"/>
      <c r="J653" s="185"/>
      <c r="K653" s="185"/>
      <c r="L653" s="185"/>
      <c r="M653" s="185"/>
      <c r="N653" s="185"/>
      <c r="O653" s="185"/>
      <c r="P653" s="185"/>
      <c r="Q653" s="185"/>
      <c r="R653" s="185"/>
    </row>
    <row r="654" spans="1:18">
      <c r="A654" s="185"/>
      <c r="B654" s="185"/>
      <c r="C654" s="185"/>
      <c r="D654" s="185"/>
      <c r="E654" s="185"/>
      <c r="F654" s="185"/>
      <c r="G654" s="185"/>
      <c r="H654" s="185"/>
      <c r="I654" s="185"/>
      <c r="J654" s="185"/>
      <c r="K654" s="185"/>
      <c r="L654" s="185"/>
      <c r="M654" s="185"/>
      <c r="N654" s="185"/>
      <c r="O654" s="185"/>
      <c r="P654" s="185"/>
      <c r="Q654" s="185"/>
      <c r="R654" s="185"/>
    </row>
    <row r="655" spans="1:18">
      <c r="A655" s="185"/>
      <c r="B655" s="185"/>
      <c r="C655" s="185"/>
      <c r="D655" s="185"/>
      <c r="E655" s="185"/>
      <c r="F655" s="185"/>
      <c r="G655" s="185"/>
      <c r="H655" s="185"/>
      <c r="I655" s="185"/>
      <c r="J655" s="185"/>
      <c r="K655" s="185"/>
      <c r="L655" s="185"/>
      <c r="M655" s="185"/>
      <c r="N655" s="185"/>
      <c r="O655" s="185"/>
      <c r="P655" s="185"/>
      <c r="Q655" s="185"/>
      <c r="R655" s="185"/>
    </row>
    <row r="656" spans="1:18">
      <c r="A656" s="185"/>
      <c r="B656" s="185"/>
      <c r="C656" s="185"/>
      <c r="D656" s="185"/>
      <c r="E656" s="185"/>
      <c r="F656" s="185"/>
      <c r="G656" s="185"/>
      <c r="H656" s="185"/>
      <c r="I656" s="185"/>
      <c r="J656" s="185"/>
      <c r="K656" s="185"/>
      <c r="L656" s="185"/>
      <c r="M656" s="185"/>
      <c r="N656" s="185"/>
      <c r="O656" s="185"/>
      <c r="P656" s="185"/>
      <c r="Q656" s="185"/>
      <c r="R656" s="185"/>
    </row>
    <row r="657" spans="1:18">
      <c r="A657" s="185"/>
      <c r="B657" s="185"/>
      <c r="C657" s="185"/>
      <c r="D657" s="185"/>
      <c r="E657" s="185"/>
      <c r="F657" s="185"/>
      <c r="G657" s="185"/>
      <c r="H657" s="185"/>
      <c r="I657" s="185"/>
      <c r="J657" s="185"/>
      <c r="K657" s="185"/>
      <c r="L657" s="185"/>
      <c r="M657" s="185"/>
      <c r="N657" s="185"/>
      <c r="O657" s="185"/>
      <c r="P657" s="185"/>
      <c r="Q657" s="185"/>
      <c r="R657" s="185"/>
    </row>
    <row r="658" spans="1:18">
      <c r="A658" s="185"/>
      <c r="B658" s="185"/>
      <c r="C658" s="185"/>
      <c r="D658" s="185"/>
      <c r="E658" s="185"/>
      <c r="F658" s="185"/>
      <c r="G658" s="185"/>
      <c r="H658" s="185"/>
      <c r="I658" s="185"/>
      <c r="J658" s="185"/>
      <c r="K658" s="185"/>
      <c r="L658" s="185"/>
      <c r="M658" s="185"/>
      <c r="N658" s="185"/>
      <c r="O658" s="185"/>
      <c r="P658" s="185"/>
      <c r="Q658" s="185"/>
      <c r="R658" s="185"/>
    </row>
    <row r="659" spans="1:18">
      <c r="A659" s="185"/>
      <c r="B659" s="185"/>
      <c r="C659" s="185"/>
      <c r="D659" s="185"/>
      <c r="E659" s="185"/>
      <c r="F659" s="185"/>
      <c r="G659" s="185"/>
      <c r="H659" s="185"/>
      <c r="I659" s="185"/>
      <c r="J659" s="185"/>
      <c r="K659" s="185"/>
      <c r="L659" s="185"/>
      <c r="M659" s="185"/>
      <c r="N659" s="185"/>
      <c r="O659" s="185"/>
      <c r="P659" s="185"/>
      <c r="Q659" s="185"/>
      <c r="R659" s="185"/>
    </row>
    <row r="660" spans="1:18">
      <c r="A660" s="185"/>
      <c r="B660" s="185"/>
      <c r="C660" s="185"/>
      <c r="D660" s="185"/>
      <c r="E660" s="185"/>
      <c r="F660" s="185"/>
      <c r="G660" s="185"/>
      <c r="H660" s="185"/>
      <c r="I660" s="185"/>
      <c r="J660" s="185"/>
      <c r="K660" s="185"/>
      <c r="L660" s="185"/>
      <c r="M660" s="185"/>
      <c r="N660" s="185"/>
      <c r="O660" s="185"/>
      <c r="P660" s="185"/>
      <c r="Q660" s="185"/>
      <c r="R660" s="185"/>
    </row>
    <row r="661" spans="1:18">
      <c r="A661" s="185"/>
      <c r="B661" s="185"/>
      <c r="C661" s="185"/>
      <c r="D661" s="185"/>
      <c r="E661" s="185"/>
      <c r="F661" s="185"/>
      <c r="G661" s="185"/>
      <c r="H661" s="185"/>
      <c r="I661" s="185"/>
      <c r="J661" s="185"/>
      <c r="K661" s="185"/>
      <c r="L661" s="185"/>
      <c r="M661" s="185"/>
      <c r="N661" s="185"/>
      <c r="O661" s="185"/>
      <c r="P661" s="185"/>
      <c r="Q661" s="185"/>
      <c r="R661" s="185"/>
    </row>
    <row r="662" spans="1:18">
      <c r="A662" s="185"/>
      <c r="B662" s="185"/>
      <c r="C662" s="185"/>
      <c r="D662" s="185"/>
      <c r="E662" s="185"/>
      <c r="F662" s="185"/>
      <c r="G662" s="185"/>
      <c r="H662" s="185"/>
      <c r="I662" s="185"/>
      <c r="J662" s="185"/>
      <c r="K662" s="185"/>
      <c r="L662" s="185"/>
      <c r="M662" s="185"/>
      <c r="N662" s="185"/>
      <c r="O662" s="185"/>
      <c r="P662" s="185"/>
      <c r="Q662" s="185"/>
      <c r="R662" s="185"/>
    </row>
    <row r="663" spans="1:18">
      <c r="A663" s="185"/>
      <c r="B663" s="185"/>
      <c r="C663" s="185"/>
      <c r="D663" s="185"/>
      <c r="E663" s="185"/>
      <c r="F663" s="185"/>
      <c r="G663" s="185"/>
      <c r="H663" s="185"/>
      <c r="I663" s="185"/>
      <c r="J663" s="185"/>
      <c r="K663" s="185"/>
      <c r="L663" s="185"/>
      <c r="M663" s="185"/>
      <c r="N663" s="185"/>
      <c r="O663" s="185"/>
      <c r="P663" s="185"/>
      <c r="Q663" s="185"/>
      <c r="R663" s="185"/>
    </row>
    <row r="664" spans="1:18">
      <c r="A664" s="185"/>
      <c r="B664" s="185"/>
      <c r="C664" s="185"/>
      <c r="D664" s="185"/>
      <c r="E664" s="185"/>
      <c r="F664" s="185"/>
      <c r="G664" s="185"/>
      <c r="H664" s="185"/>
      <c r="I664" s="185"/>
      <c r="J664" s="185"/>
      <c r="K664" s="185"/>
      <c r="L664" s="185"/>
      <c r="M664" s="185"/>
      <c r="N664" s="185"/>
      <c r="O664" s="185"/>
      <c r="P664" s="185"/>
      <c r="Q664" s="185"/>
      <c r="R664" s="185"/>
    </row>
    <row r="665" spans="1:18">
      <c r="A665" s="185"/>
      <c r="B665" s="185"/>
      <c r="C665" s="185"/>
      <c r="D665" s="185"/>
      <c r="E665" s="185"/>
      <c r="F665" s="185"/>
      <c r="G665" s="185"/>
      <c r="H665" s="185"/>
      <c r="I665" s="185"/>
      <c r="J665" s="185"/>
      <c r="K665" s="185"/>
      <c r="L665" s="185"/>
      <c r="M665" s="185"/>
      <c r="N665" s="185"/>
      <c r="O665" s="185"/>
      <c r="P665" s="185"/>
      <c r="Q665" s="185"/>
      <c r="R665" s="185"/>
    </row>
    <row r="666" spans="1:18">
      <c r="A666" s="185"/>
      <c r="B666" s="185"/>
      <c r="C666" s="185"/>
      <c r="D666" s="185"/>
      <c r="E666" s="185"/>
      <c r="F666" s="185"/>
      <c r="G666" s="185"/>
      <c r="H666" s="185"/>
      <c r="I666" s="185"/>
      <c r="J666" s="185"/>
      <c r="K666" s="185"/>
      <c r="L666" s="185"/>
      <c r="M666" s="185"/>
      <c r="N666" s="185"/>
      <c r="O666" s="185"/>
      <c r="P666" s="185"/>
      <c r="Q666" s="185"/>
      <c r="R666" s="185"/>
    </row>
    <row r="667" spans="1:18">
      <c r="A667" s="185"/>
      <c r="B667" s="185"/>
      <c r="C667" s="185"/>
      <c r="D667" s="185"/>
      <c r="E667" s="185"/>
      <c r="F667" s="185"/>
      <c r="G667" s="185"/>
      <c r="H667" s="185"/>
      <c r="I667" s="185"/>
      <c r="J667" s="185"/>
      <c r="K667" s="185"/>
      <c r="L667" s="185"/>
      <c r="M667" s="185"/>
      <c r="N667" s="185"/>
      <c r="O667" s="185"/>
      <c r="P667" s="185"/>
      <c r="Q667" s="185"/>
      <c r="R667" s="185"/>
    </row>
    <row r="668" spans="1:18">
      <c r="A668" s="185"/>
      <c r="B668" s="185"/>
      <c r="C668" s="185"/>
      <c r="D668" s="185"/>
      <c r="E668" s="185"/>
      <c r="F668" s="185"/>
      <c r="G668" s="185"/>
      <c r="H668" s="185"/>
      <c r="I668" s="185"/>
      <c r="J668" s="185"/>
      <c r="K668" s="185"/>
      <c r="L668" s="185"/>
      <c r="M668" s="185"/>
      <c r="N668" s="185"/>
      <c r="O668" s="185"/>
      <c r="P668" s="185"/>
      <c r="Q668" s="185"/>
      <c r="R668" s="185"/>
    </row>
    <row r="669" spans="1:18">
      <c r="A669" s="185"/>
      <c r="B669" s="185"/>
      <c r="C669" s="185"/>
      <c r="D669" s="185"/>
      <c r="E669" s="185"/>
      <c r="F669" s="185"/>
      <c r="G669" s="185"/>
      <c r="H669" s="185"/>
      <c r="I669" s="185"/>
      <c r="J669" s="185"/>
      <c r="K669" s="185"/>
      <c r="L669" s="185"/>
      <c r="M669" s="185"/>
      <c r="N669" s="185"/>
      <c r="O669" s="185"/>
      <c r="P669" s="185"/>
      <c r="Q669" s="185"/>
      <c r="R669" s="185"/>
    </row>
    <row r="670" spans="1:18">
      <c r="A670" s="185"/>
      <c r="B670" s="185"/>
      <c r="C670" s="185"/>
      <c r="D670" s="185"/>
      <c r="E670" s="185"/>
      <c r="F670" s="185"/>
      <c r="G670" s="185"/>
      <c r="H670" s="185"/>
      <c r="I670" s="185"/>
      <c r="J670" s="185"/>
      <c r="K670" s="185"/>
      <c r="L670" s="185"/>
      <c r="M670" s="185"/>
      <c r="N670" s="185"/>
      <c r="O670" s="185"/>
      <c r="P670" s="185"/>
      <c r="Q670" s="185"/>
      <c r="R670" s="185"/>
    </row>
    <row r="671" spans="1:18">
      <c r="A671" s="185"/>
      <c r="B671" s="185"/>
      <c r="C671" s="185"/>
      <c r="D671" s="185"/>
      <c r="E671" s="185"/>
      <c r="F671" s="185"/>
      <c r="G671" s="185"/>
      <c r="H671" s="185"/>
      <c r="I671" s="185"/>
      <c r="J671" s="185"/>
      <c r="K671" s="185"/>
      <c r="L671" s="185"/>
      <c r="M671" s="185"/>
      <c r="N671" s="185"/>
      <c r="O671" s="185"/>
      <c r="P671" s="185"/>
      <c r="Q671" s="185"/>
      <c r="R671" s="185"/>
    </row>
    <row r="672" spans="1:18">
      <c r="A672" s="185"/>
      <c r="B672" s="185"/>
      <c r="C672" s="185"/>
      <c r="D672" s="185"/>
      <c r="E672" s="185"/>
      <c r="F672" s="185"/>
      <c r="G672" s="185"/>
      <c r="H672" s="185"/>
      <c r="I672" s="185"/>
      <c r="J672" s="185"/>
      <c r="K672" s="185"/>
      <c r="L672" s="185"/>
      <c r="M672" s="185"/>
      <c r="N672" s="185"/>
      <c r="O672" s="185"/>
      <c r="P672" s="185"/>
      <c r="Q672" s="185"/>
      <c r="R672" s="185"/>
    </row>
    <row r="673" spans="1:18">
      <c r="A673" s="185"/>
      <c r="B673" s="185"/>
      <c r="C673" s="185"/>
      <c r="D673" s="185"/>
      <c r="E673" s="185"/>
      <c r="F673" s="185"/>
      <c r="G673" s="185"/>
      <c r="H673" s="185"/>
      <c r="I673" s="185"/>
      <c r="J673" s="185"/>
      <c r="K673" s="185"/>
      <c r="L673" s="185"/>
      <c r="M673" s="185"/>
      <c r="N673" s="185"/>
      <c r="O673" s="185"/>
      <c r="P673" s="185"/>
      <c r="Q673" s="185"/>
      <c r="R673" s="185"/>
    </row>
    <row r="674" spans="1:18">
      <c r="A674" s="185"/>
      <c r="B674" s="185"/>
      <c r="C674" s="185"/>
      <c r="D674" s="185"/>
      <c r="E674" s="185"/>
      <c r="F674" s="185"/>
      <c r="G674" s="185"/>
      <c r="H674" s="185"/>
      <c r="I674" s="185"/>
      <c r="J674" s="185"/>
      <c r="K674" s="185"/>
      <c r="L674" s="185"/>
      <c r="M674" s="185"/>
      <c r="N674" s="185"/>
      <c r="O674" s="185"/>
      <c r="P674" s="185"/>
      <c r="Q674" s="185"/>
      <c r="R674" s="185"/>
    </row>
    <row r="675" spans="1:18">
      <c r="A675" s="185"/>
      <c r="B675" s="185"/>
      <c r="C675" s="185"/>
      <c r="D675" s="185"/>
      <c r="E675" s="185"/>
      <c r="F675" s="185"/>
      <c r="G675" s="185"/>
      <c r="H675" s="185"/>
      <c r="I675" s="185"/>
      <c r="J675" s="185"/>
      <c r="K675" s="185"/>
      <c r="L675" s="185"/>
      <c r="M675" s="185"/>
      <c r="N675" s="185"/>
      <c r="O675" s="185"/>
      <c r="P675" s="185"/>
      <c r="Q675" s="185"/>
      <c r="R675" s="185"/>
    </row>
    <row r="676" spans="1:18">
      <c r="A676" s="185"/>
      <c r="B676" s="185"/>
      <c r="C676" s="185"/>
      <c r="D676" s="185"/>
      <c r="E676" s="185"/>
      <c r="F676" s="185"/>
      <c r="G676" s="185"/>
      <c r="H676" s="185"/>
      <c r="I676" s="185"/>
      <c r="J676" s="185"/>
      <c r="K676" s="185"/>
      <c r="L676" s="185"/>
      <c r="M676" s="185"/>
      <c r="N676" s="185"/>
      <c r="O676" s="185"/>
      <c r="P676" s="185"/>
      <c r="Q676" s="185"/>
      <c r="R676" s="185"/>
    </row>
    <row r="677" spans="1:18">
      <c r="A677" s="185"/>
      <c r="B677" s="185"/>
      <c r="C677" s="185"/>
      <c r="D677" s="185"/>
      <c r="E677" s="185"/>
      <c r="F677" s="185"/>
      <c r="G677" s="185"/>
      <c r="H677" s="185"/>
      <c r="I677" s="185"/>
      <c r="J677" s="185"/>
      <c r="K677" s="185"/>
      <c r="L677" s="185"/>
      <c r="M677" s="185"/>
      <c r="N677" s="185"/>
      <c r="O677" s="185"/>
      <c r="P677" s="185"/>
      <c r="Q677" s="185"/>
      <c r="R677" s="185"/>
    </row>
    <row r="678" spans="1:18">
      <c r="A678" s="185"/>
      <c r="B678" s="185"/>
      <c r="C678" s="185"/>
      <c r="D678" s="185"/>
      <c r="E678" s="185"/>
      <c r="F678" s="185"/>
      <c r="G678" s="185"/>
      <c r="H678" s="185"/>
      <c r="I678" s="185"/>
      <c r="J678" s="185"/>
      <c r="K678" s="185"/>
      <c r="L678" s="185"/>
      <c r="M678" s="185"/>
      <c r="N678" s="185"/>
      <c r="O678" s="185"/>
      <c r="P678" s="185"/>
      <c r="Q678" s="185"/>
      <c r="R678" s="185"/>
    </row>
    <row r="679" spans="1:18">
      <c r="A679" s="185"/>
      <c r="B679" s="185"/>
      <c r="C679" s="185"/>
      <c r="D679" s="185"/>
      <c r="E679" s="185"/>
      <c r="F679" s="185"/>
      <c r="G679" s="185"/>
      <c r="H679" s="185"/>
      <c r="I679" s="185"/>
      <c r="J679" s="185"/>
      <c r="K679" s="185"/>
      <c r="L679" s="185"/>
      <c r="M679" s="185"/>
      <c r="N679" s="185"/>
      <c r="O679" s="185"/>
      <c r="P679" s="185"/>
      <c r="Q679" s="185"/>
      <c r="R679" s="185"/>
    </row>
    <row r="680" spans="1:18">
      <c r="A680" s="185"/>
      <c r="B680" s="185"/>
      <c r="C680" s="185"/>
      <c r="D680" s="185"/>
      <c r="E680" s="185"/>
      <c r="F680" s="185"/>
      <c r="G680" s="185"/>
      <c r="H680" s="185"/>
      <c r="I680" s="185"/>
      <c r="J680" s="185"/>
      <c r="K680" s="185"/>
      <c r="L680" s="185"/>
      <c r="M680" s="185"/>
      <c r="N680" s="185"/>
      <c r="O680" s="185"/>
      <c r="P680" s="185"/>
      <c r="Q680" s="185"/>
      <c r="R680" s="185"/>
    </row>
    <row r="681" spans="1:18">
      <c r="A681" s="185"/>
      <c r="B681" s="185"/>
      <c r="C681" s="185"/>
      <c r="D681" s="185"/>
      <c r="E681" s="185"/>
      <c r="F681" s="185"/>
      <c r="G681" s="185"/>
      <c r="H681" s="185"/>
      <c r="I681" s="185"/>
      <c r="J681" s="185"/>
      <c r="K681" s="185"/>
      <c r="L681" s="185"/>
      <c r="M681" s="185"/>
      <c r="N681" s="185"/>
      <c r="O681" s="185"/>
      <c r="P681" s="185"/>
      <c r="Q681" s="185"/>
      <c r="R681" s="185"/>
    </row>
    <row r="682" spans="1:18">
      <c r="A682" s="185"/>
      <c r="B682" s="185"/>
      <c r="C682" s="185"/>
      <c r="D682" s="185"/>
      <c r="E682" s="185"/>
      <c r="F682" s="185"/>
      <c r="G682" s="185"/>
      <c r="H682" s="185"/>
      <c r="I682" s="185"/>
      <c r="J682" s="185"/>
      <c r="K682" s="185"/>
      <c r="L682" s="185"/>
      <c r="M682" s="185"/>
      <c r="N682" s="185"/>
      <c r="O682" s="185"/>
      <c r="P682" s="185"/>
      <c r="Q682" s="185"/>
      <c r="R682" s="185"/>
    </row>
    <row r="683" spans="1:18">
      <c r="A683" s="185"/>
      <c r="B683" s="185"/>
      <c r="C683" s="185"/>
      <c r="D683" s="185"/>
      <c r="E683" s="185"/>
      <c r="F683" s="185"/>
      <c r="G683" s="185"/>
      <c r="H683" s="185"/>
      <c r="I683" s="185"/>
      <c r="J683" s="185"/>
      <c r="K683" s="185"/>
      <c r="L683" s="185"/>
      <c r="M683" s="185"/>
      <c r="N683" s="185"/>
      <c r="O683" s="185"/>
      <c r="P683" s="185"/>
      <c r="Q683" s="185"/>
      <c r="R683" s="185"/>
    </row>
    <row r="684" spans="1:18">
      <c r="A684" s="185"/>
      <c r="B684" s="185"/>
      <c r="C684" s="185"/>
      <c r="D684" s="185"/>
      <c r="E684" s="185"/>
      <c r="F684" s="185"/>
      <c r="G684" s="185"/>
      <c r="H684" s="185"/>
      <c r="I684" s="185"/>
      <c r="J684" s="185"/>
      <c r="K684" s="185"/>
      <c r="L684" s="185"/>
      <c r="M684" s="185"/>
      <c r="N684" s="185"/>
      <c r="O684" s="185"/>
      <c r="P684" s="185"/>
      <c r="Q684" s="185"/>
      <c r="R684" s="185"/>
    </row>
    <row r="685" spans="1:18">
      <c r="A685" s="185"/>
      <c r="B685" s="185"/>
      <c r="C685" s="185"/>
      <c r="D685" s="185"/>
      <c r="E685" s="185"/>
      <c r="F685" s="185"/>
      <c r="G685" s="185"/>
      <c r="H685" s="185"/>
      <c r="I685" s="185"/>
      <c r="J685" s="185"/>
      <c r="K685" s="185"/>
      <c r="L685" s="185"/>
      <c r="M685" s="185"/>
      <c r="N685" s="185"/>
      <c r="O685" s="185"/>
      <c r="P685" s="185"/>
      <c r="Q685" s="185"/>
      <c r="R685" s="185"/>
    </row>
    <row r="686" spans="1:18">
      <c r="A686" s="185"/>
      <c r="B686" s="185"/>
      <c r="C686" s="185"/>
      <c r="D686" s="185"/>
      <c r="E686" s="185"/>
      <c r="F686" s="185"/>
      <c r="G686" s="185"/>
      <c r="H686" s="185"/>
      <c r="I686" s="185"/>
      <c r="J686" s="185"/>
      <c r="K686" s="185"/>
      <c r="L686" s="185"/>
      <c r="M686" s="185"/>
      <c r="N686" s="185"/>
      <c r="O686" s="185"/>
      <c r="P686" s="185"/>
      <c r="Q686" s="185"/>
      <c r="R686" s="185"/>
    </row>
    <row r="687" spans="1:18">
      <c r="A687" s="185"/>
      <c r="B687" s="185"/>
      <c r="C687" s="185"/>
      <c r="D687" s="185"/>
      <c r="E687" s="185"/>
      <c r="F687" s="185"/>
      <c r="G687" s="185"/>
      <c r="H687" s="185"/>
      <c r="I687" s="185"/>
      <c r="J687" s="185"/>
      <c r="K687" s="185"/>
      <c r="L687" s="185"/>
      <c r="M687" s="185"/>
      <c r="N687" s="185"/>
      <c r="O687" s="185"/>
      <c r="P687" s="185"/>
      <c r="Q687" s="185"/>
      <c r="R687" s="185"/>
    </row>
    <row r="688" spans="1:18">
      <c r="A688" s="185"/>
      <c r="B688" s="185"/>
      <c r="C688" s="185"/>
      <c r="D688" s="185"/>
      <c r="E688" s="185"/>
      <c r="F688" s="185"/>
      <c r="G688" s="185"/>
      <c r="H688" s="185"/>
      <c r="I688" s="185"/>
      <c r="J688" s="185"/>
      <c r="K688" s="185"/>
      <c r="L688" s="185"/>
      <c r="M688" s="185"/>
      <c r="N688" s="185"/>
      <c r="O688" s="185"/>
      <c r="P688" s="185"/>
      <c r="Q688" s="185"/>
      <c r="R688" s="185"/>
    </row>
    <row r="689" spans="1:18">
      <c r="A689" s="185"/>
      <c r="B689" s="185"/>
      <c r="C689" s="185"/>
      <c r="D689" s="185"/>
      <c r="E689" s="185"/>
      <c r="F689" s="185"/>
      <c r="G689" s="185"/>
      <c r="H689" s="185"/>
      <c r="I689" s="185"/>
      <c r="J689" s="185"/>
      <c r="K689" s="185"/>
      <c r="L689" s="185"/>
      <c r="M689" s="185"/>
      <c r="N689" s="185"/>
      <c r="O689" s="185"/>
      <c r="P689" s="185"/>
      <c r="Q689" s="185"/>
      <c r="R689" s="185"/>
    </row>
    <row r="690" spans="1:18">
      <c r="A690" s="185"/>
      <c r="B690" s="185"/>
      <c r="C690" s="185"/>
      <c r="D690" s="185"/>
      <c r="E690" s="185"/>
      <c r="F690" s="185"/>
      <c r="G690" s="185"/>
      <c r="H690" s="185"/>
      <c r="I690" s="185"/>
      <c r="J690" s="185"/>
      <c r="K690" s="185"/>
      <c r="L690" s="185"/>
      <c r="M690" s="185"/>
      <c r="N690" s="185"/>
      <c r="O690" s="185"/>
      <c r="P690" s="185"/>
      <c r="Q690" s="185"/>
      <c r="R690" s="185"/>
    </row>
    <row r="691" spans="1:18">
      <c r="A691" s="185"/>
      <c r="B691" s="185"/>
      <c r="C691" s="185"/>
      <c r="D691" s="185"/>
      <c r="E691" s="185"/>
      <c r="F691" s="185"/>
      <c r="G691" s="185"/>
      <c r="H691" s="185"/>
      <c r="I691" s="185"/>
      <c r="J691" s="185"/>
      <c r="K691" s="185"/>
      <c r="L691" s="185"/>
      <c r="M691" s="185"/>
      <c r="N691" s="185"/>
      <c r="O691" s="185"/>
      <c r="P691" s="185"/>
      <c r="Q691" s="185"/>
      <c r="R691" s="185"/>
    </row>
    <row r="692" spans="1:18">
      <c r="A692" s="185"/>
      <c r="B692" s="185"/>
      <c r="C692" s="185"/>
      <c r="D692" s="185"/>
      <c r="E692" s="185"/>
      <c r="F692" s="185"/>
      <c r="G692" s="185"/>
      <c r="H692" s="185"/>
      <c r="I692" s="185"/>
      <c r="J692" s="185"/>
      <c r="K692" s="185"/>
      <c r="L692" s="185"/>
      <c r="M692" s="185"/>
      <c r="N692" s="185"/>
      <c r="O692" s="185"/>
      <c r="P692" s="185"/>
      <c r="Q692" s="185"/>
      <c r="R692" s="185"/>
    </row>
    <row r="693" spans="1:18">
      <c r="A693" s="185"/>
      <c r="B693" s="185"/>
      <c r="C693" s="185"/>
      <c r="D693" s="185"/>
      <c r="E693" s="185"/>
      <c r="F693" s="185"/>
      <c r="G693" s="185"/>
      <c r="H693" s="185"/>
      <c r="I693" s="185"/>
      <c r="J693" s="185"/>
      <c r="K693" s="185"/>
      <c r="L693" s="185"/>
      <c r="M693" s="185"/>
      <c r="N693" s="185"/>
      <c r="O693" s="185"/>
      <c r="P693" s="185"/>
      <c r="Q693" s="185"/>
      <c r="R693" s="185"/>
    </row>
    <row r="694" spans="1:18">
      <c r="A694" s="185"/>
      <c r="B694" s="185"/>
      <c r="C694" s="185"/>
      <c r="D694" s="185"/>
      <c r="E694" s="185"/>
      <c r="F694" s="185"/>
      <c r="G694" s="185"/>
      <c r="H694" s="185"/>
      <c r="I694" s="185"/>
      <c r="J694" s="185"/>
      <c r="K694" s="185"/>
      <c r="L694" s="185"/>
      <c r="M694" s="185"/>
      <c r="N694" s="185"/>
      <c r="O694" s="185"/>
      <c r="P694" s="185"/>
      <c r="Q694" s="185"/>
      <c r="R694" s="185"/>
    </row>
    <row r="695" spans="1:18">
      <c r="A695" s="185"/>
      <c r="B695" s="185"/>
      <c r="C695" s="185"/>
      <c r="D695" s="185"/>
      <c r="E695" s="185"/>
      <c r="F695" s="185"/>
      <c r="G695" s="185"/>
      <c r="H695" s="185"/>
      <c r="I695" s="185"/>
      <c r="J695" s="185"/>
      <c r="K695" s="185"/>
      <c r="L695" s="185"/>
      <c r="M695" s="185"/>
      <c r="N695" s="185"/>
      <c r="O695" s="185"/>
      <c r="P695" s="185"/>
      <c r="Q695" s="185"/>
      <c r="R695" s="185"/>
    </row>
    <row r="696" spans="1:18">
      <c r="A696" s="185"/>
      <c r="B696" s="185"/>
      <c r="C696" s="185"/>
      <c r="D696" s="185"/>
      <c r="E696" s="185"/>
      <c r="F696" s="185"/>
      <c r="G696" s="185"/>
      <c r="H696" s="185"/>
      <c r="I696" s="185"/>
      <c r="J696" s="185"/>
      <c r="K696" s="185"/>
      <c r="L696" s="185"/>
      <c r="M696" s="185"/>
      <c r="N696" s="185"/>
      <c r="O696" s="185"/>
      <c r="P696" s="185"/>
      <c r="Q696" s="185"/>
      <c r="R696" s="185"/>
    </row>
    <row r="697" spans="1:18">
      <c r="A697" s="185"/>
      <c r="B697" s="185"/>
      <c r="C697" s="185"/>
      <c r="D697" s="185"/>
      <c r="E697" s="185"/>
      <c r="F697" s="185"/>
      <c r="G697" s="185"/>
      <c r="H697" s="185"/>
      <c r="I697" s="185"/>
      <c r="J697" s="185"/>
      <c r="K697" s="185"/>
      <c r="L697" s="185"/>
      <c r="M697" s="185"/>
      <c r="N697" s="185"/>
      <c r="O697" s="185"/>
      <c r="P697" s="185"/>
      <c r="Q697" s="185"/>
      <c r="R697" s="185"/>
    </row>
    <row r="698" spans="1:18">
      <c r="A698" s="185"/>
      <c r="B698" s="185"/>
      <c r="C698" s="185"/>
      <c r="D698" s="185"/>
      <c r="E698" s="185"/>
      <c r="F698" s="185"/>
      <c r="G698" s="185"/>
      <c r="H698" s="185"/>
      <c r="I698" s="185"/>
      <c r="J698" s="185"/>
      <c r="K698" s="185"/>
      <c r="L698" s="185"/>
      <c r="M698" s="185"/>
      <c r="N698" s="185"/>
      <c r="O698" s="185"/>
      <c r="P698" s="185"/>
      <c r="Q698" s="185"/>
      <c r="R698" s="185"/>
    </row>
    <row r="699" spans="1:18">
      <c r="A699" s="185"/>
      <c r="B699" s="185"/>
      <c r="C699" s="185"/>
      <c r="D699" s="185"/>
      <c r="E699" s="185"/>
      <c r="F699" s="185"/>
      <c r="G699" s="185"/>
      <c r="H699" s="185"/>
      <c r="I699" s="185"/>
      <c r="J699" s="185"/>
      <c r="K699" s="185"/>
      <c r="L699" s="185"/>
      <c r="M699" s="185"/>
      <c r="N699" s="185"/>
      <c r="O699" s="185"/>
      <c r="P699" s="185"/>
      <c r="Q699" s="185"/>
      <c r="R699" s="185"/>
    </row>
    <row r="700" spans="1:18">
      <c r="A700" s="185"/>
      <c r="B700" s="185"/>
      <c r="C700" s="185"/>
      <c r="D700" s="185"/>
      <c r="E700" s="185"/>
      <c r="F700" s="185"/>
      <c r="G700" s="185"/>
      <c r="H700" s="185"/>
      <c r="I700" s="185"/>
      <c r="J700" s="185"/>
      <c r="K700" s="185"/>
      <c r="L700" s="185"/>
      <c r="M700" s="185"/>
      <c r="N700" s="185"/>
      <c r="O700" s="185"/>
      <c r="P700" s="185"/>
      <c r="Q700" s="185"/>
      <c r="R700" s="185"/>
    </row>
    <row r="701" spans="1:18">
      <c r="A701" s="185"/>
      <c r="B701" s="185"/>
      <c r="C701" s="185"/>
      <c r="D701" s="185"/>
      <c r="E701" s="185"/>
      <c r="F701" s="185"/>
      <c r="G701" s="185"/>
      <c r="H701" s="185"/>
      <c r="I701" s="185"/>
      <c r="J701" s="185"/>
      <c r="K701" s="185"/>
      <c r="L701" s="185"/>
      <c r="M701" s="185"/>
      <c r="N701" s="185"/>
      <c r="O701" s="185"/>
      <c r="P701" s="185"/>
      <c r="Q701" s="185"/>
      <c r="R701" s="185"/>
    </row>
    <row r="702" spans="1:18">
      <c r="A702" s="185"/>
      <c r="B702" s="185"/>
      <c r="C702" s="185"/>
      <c r="D702" s="185"/>
      <c r="E702" s="185"/>
      <c r="F702" s="185"/>
      <c r="G702" s="185"/>
      <c r="H702" s="185"/>
      <c r="I702" s="185"/>
      <c r="J702" s="185"/>
      <c r="K702" s="185"/>
      <c r="L702" s="185"/>
      <c r="M702" s="185"/>
      <c r="N702" s="185"/>
      <c r="O702" s="185"/>
      <c r="P702" s="185"/>
      <c r="Q702" s="185"/>
      <c r="R702" s="185"/>
    </row>
    <row r="703" spans="1:18">
      <c r="A703" s="185"/>
      <c r="B703" s="185"/>
      <c r="C703" s="185"/>
      <c r="D703" s="185"/>
      <c r="E703" s="185"/>
      <c r="F703" s="185"/>
      <c r="G703" s="185"/>
      <c r="H703" s="185"/>
      <c r="I703" s="185"/>
      <c r="J703" s="185"/>
      <c r="K703" s="185"/>
      <c r="L703" s="185"/>
      <c r="M703" s="185"/>
      <c r="N703" s="185"/>
      <c r="O703" s="185"/>
      <c r="P703" s="185"/>
      <c r="Q703" s="185"/>
      <c r="R703" s="185"/>
    </row>
    <row r="704" spans="1:18">
      <c r="A704" s="185"/>
      <c r="B704" s="185"/>
      <c r="C704" s="185"/>
      <c r="D704" s="185"/>
      <c r="E704" s="185"/>
      <c r="F704" s="185"/>
      <c r="G704" s="185"/>
      <c r="H704" s="185"/>
      <c r="I704" s="185"/>
      <c r="J704" s="185"/>
      <c r="K704" s="185"/>
      <c r="L704" s="185"/>
      <c r="M704" s="185"/>
      <c r="N704" s="185"/>
      <c r="O704" s="185"/>
      <c r="P704" s="185"/>
      <c r="Q704" s="185"/>
      <c r="R704" s="185"/>
    </row>
    <row r="705" spans="1:18">
      <c r="A705" s="185"/>
      <c r="B705" s="185"/>
      <c r="C705" s="185"/>
      <c r="D705" s="185"/>
      <c r="E705" s="185"/>
      <c r="F705" s="185"/>
      <c r="G705" s="185"/>
      <c r="H705" s="185"/>
      <c r="I705" s="185"/>
      <c r="J705" s="185"/>
      <c r="K705" s="185"/>
      <c r="L705" s="185"/>
      <c r="M705" s="185"/>
      <c r="N705" s="185"/>
      <c r="O705" s="185"/>
      <c r="P705" s="185"/>
      <c r="Q705" s="185"/>
      <c r="R705" s="185"/>
    </row>
    <row r="706" spans="1:18">
      <c r="A706" s="185"/>
      <c r="B706" s="185"/>
      <c r="C706" s="185"/>
      <c r="D706" s="185"/>
      <c r="E706" s="185"/>
      <c r="F706" s="185"/>
      <c r="G706" s="185"/>
      <c r="H706" s="185"/>
      <c r="I706" s="185"/>
      <c r="J706" s="185"/>
      <c r="K706" s="185"/>
      <c r="L706" s="185"/>
      <c r="M706" s="185"/>
      <c r="N706" s="185"/>
      <c r="O706" s="185"/>
      <c r="P706" s="185"/>
      <c r="Q706" s="185"/>
      <c r="R706" s="185"/>
    </row>
    <row r="707" spans="1:18">
      <c r="A707" s="185"/>
      <c r="B707" s="185"/>
      <c r="C707" s="185"/>
      <c r="D707" s="185"/>
      <c r="E707" s="185"/>
      <c r="F707" s="185"/>
      <c r="G707" s="185"/>
      <c r="H707" s="185"/>
      <c r="I707" s="185"/>
      <c r="J707" s="185"/>
      <c r="K707" s="185"/>
      <c r="L707" s="185"/>
      <c r="M707" s="185"/>
      <c r="N707" s="185"/>
      <c r="O707" s="185"/>
      <c r="P707" s="185"/>
      <c r="Q707" s="185"/>
      <c r="R707" s="185"/>
    </row>
    <row r="708" spans="1:18">
      <c r="A708" s="185"/>
      <c r="B708" s="185"/>
      <c r="C708" s="185"/>
      <c r="D708" s="185"/>
      <c r="E708" s="185"/>
      <c r="F708" s="185"/>
      <c r="G708" s="185"/>
      <c r="H708" s="185"/>
      <c r="I708" s="185"/>
      <c r="J708" s="185"/>
      <c r="K708" s="185"/>
      <c r="L708" s="185"/>
      <c r="M708" s="185"/>
      <c r="N708" s="185"/>
      <c r="O708" s="185"/>
      <c r="P708" s="185"/>
      <c r="Q708" s="185"/>
      <c r="R708" s="185"/>
    </row>
    <row r="709" spans="1:18">
      <c r="A709" s="185"/>
      <c r="B709" s="185"/>
      <c r="C709" s="185"/>
      <c r="D709" s="185"/>
      <c r="E709" s="185"/>
      <c r="F709" s="185"/>
      <c r="G709" s="185"/>
      <c r="H709" s="185"/>
      <c r="I709" s="185"/>
      <c r="J709" s="185"/>
      <c r="K709" s="185"/>
      <c r="L709" s="185"/>
      <c r="M709" s="185"/>
      <c r="N709" s="185"/>
      <c r="O709" s="185"/>
      <c r="P709" s="185"/>
      <c r="Q709" s="185"/>
      <c r="R709" s="185"/>
    </row>
    <row r="710" spans="1:18">
      <c r="A710" s="185"/>
      <c r="B710" s="185"/>
      <c r="C710" s="185"/>
      <c r="D710" s="185"/>
      <c r="E710" s="185"/>
      <c r="F710" s="185"/>
      <c r="G710" s="185"/>
      <c r="H710" s="185"/>
      <c r="I710" s="185"/>
      <c r="J710" s="185"/>
      <c r="K710" s="185"/>
      <c r="L710" s="185"/>
      <c r="M710" s="185"/>
      <c r="N710" s="185"/>
      <c r="O710" s="185"/>
      <c r="P710" s="185"/>
      <c r="Q710" s="185"/>
      <c r="R710" s="185"/>
    </row>
    <row r="711" spans="1:18">
      <c r="A711" s="185"/>
      <c r="B711" s="185"/>
      <c r="C711" s="185"/>
      <c r="D711" s="185"/>
      <c r="E711" s="185"/>
      <c r="F711" s="185"/>
      <c r="G711" s="185"/>
      <c r="H711" s="185"/>
      <c r="I711" s="185"/>
      <c r="J711" s="185"/>
      <c r="K711" s="185"/>
      <c r="L711" s="185"/>
      <c r="M711" s="185"/>
      <c r="N711" s="185"/>
      <c r="O711" s="185"/>
      <c r="P711" s="185"/>
      <c r="Q711" s="185"/>
      <c r="R711" s="185"/>
    </row>
    <row r="712" spans="1:18">
      <c r="A712" s="185"/>
      <c r="B712" s="185"/>
      <c r="C712" s="185"/>
      <c r="D712" s="185"/>
      <c r="E712" s="185"/>
      <c r="F712" s="185"/>
      <c r="G712" s="185"/>
      <c r="H712" s="185"/>
      <c r="I712" s="185"/>
      <c r="J712" s="185"/>
      <c r="K712" s="185"/>
      <c r="L712" s="185"/>
      <c r="M712" s="185"/>
      <c r="N712" s="185"/>
      <c r="O712" s="185"/>
      <c r="P712" s="185"/>
      <c r="Q712" s="185"/>
      <c r="R712" s="185"/>
    </row>
    <row r="713" spans="1:18">
      <c r="A713" s="185"/>
      <c r="B713" s="185"/>
      <c r="C713" s="185"/>
      <c r="D713" s="185"/>
      <c r="E713" s="185"/>
      <c r="F713" s="185"/>
      <c r="G713" s="185"/>
      <c r="H713" s="185"/>
      <c r="I713" s="185"/>
      <c r="J713" s="185"/>
      <c r="K713" s="185"/>
      <c r="L713" s="185"/>
      <c r="M713" s="185"/>
      <c r="N713" s="185"/>
      <c r="O713" s="185"/>
      <c r="P713" s="185"/>
      <c r="Q713" s="185"/>
      <c r="R713" s="185"/>
    </row>
    <row r="714" spans="1:18">
      <c r="A714" s="185"/>
      <c r="B714" s="185"/>
      <c r="C714" s="185"/>
      <c r="D714" s="185"/>
      <c r="E714" s="185"/>
      <c r="F714" s="185"/>
      <c r="G714" s="185"/>
      <c r="H714" s="185"/>
      <c r="I714" s="185"/>
      <c r="J714" s="185"/>
      <c r="K714" s="185"/>
      <c r="L714" s="185"/>
      <c r="M714" s="185"/>
      <c r="N714" s="185"/>
      <c r="O714" s="185"/>
      <c r="P714" s="185"/>
      <c r="Q714" s="185"/>
      <c r="R714" s="185"/>
    </row>
    <row r="715" spans="1:18">
      <c r="A715" s="185"/>
      <c r="B715" s="185"/>
      <c r="C715" s="185"/>
      <c r="D715" s="185"/>
      <c r="E715" s="185"/>
      <c r="F715" s="185"/>
      <c r="G715" s="185"/>
      <c r="H715" s="185"/>
      <c r="I715" s="185"/>
      <c r="J715" s="185"/>
      <c r="K715" s="185"/>
      <c r="L715" s="185"/>
      <c r="M715" s="185"/>
      <c r="N715" s="185"/>
      <c r="O715" s="185"/>
      <c r="P715" s="185"/>
      <c r="Q715" s="185"/>
      <c r="R715" s="185"/>
    </row>
    <row r="716" spans="1:18">
      <c r="A716" s="185"/>
      <c r="B716" s="185"/>
      <c r="C716" s="185"/>
      <c r="D716" s="185"/>
      <c r="E716" s="185"/>
      <c r="F716" s="185"/>
      <c r="G716" s="185"/>
      <c r="H716" s="185"/>
      <c r="I716" s="185"/>
      <c r="J716" s="185"/>
      <c r="K716" s="185"/>
      <c r="L716" s="185"/>
      <c r="M716" s="185"/>
      <c r="N716" s="185"/>
      <c r="O716" s="185"/>
      <c r="P716" s="185"/>
      <c r="Q716" s="185"/>
      <c r="R716" s="185"/>
    </row>
    <row r="717" spans="1:18">
      <c r="A717" s="185"/>
      <c r="B717" s="185"/>
      <c r="C717" s="185"/>
      <c r="D717" s="185"/>
      <c r="E717" s="185"/>
      <c r="F717" s="185"/>
      <c r="G717" s="185"/>
      <c r="H717" s="185"/>
      <c r="I717" s="185"/>
      <c r="J717" s="185"/>
      <c r="K717" s="185"/>
      <c r="L717" s="185"/>
      <c r="M717" s="185"/>
      <c r="N717" s="185"/>
      <c r="O717" s="185"/>
      <c r="P717" s="185"/>
      <c r="Q717" s="185"/>
      <c r="R717" s="185"/>
    </row>
    <row r="718" spans="1:18">
      <c r="A718" s="185"/>
      <c r="B718" s="185"/>
      <c r="C718" s="185"/>
      <c r="D718" s="185"/>
      <c r="E718" s="185"/>
      <c r="F718" s="185"/>
      <c r="G718" s="185"/>
      <c r="H718" s="185"/>
      <c r="I718" s="185"/>
      <c r="J718" s="185"/>
      <c r="K718" s="185"/>
      <c r="L718" s="185"/>
      <c r="M718" s="185"/>
      <c r="N718" s="185"/>
      <c r="O718" s="185"/>
      <c r="P718" s="185"/>
      <c r="Q718" s="185"/>
      <c r="R718" s="185"/>
    </row>
    <row r="719" spans="1:18">
      <c r="A719" s="185"/>
      <c r="B719" s="185"/>
      <c r="C719" s="185"/>
      <c r="D719" s="185"/>
      <c r="E719" s="185"/>
      <c r="F719" s="185"/>
      <c r="G719" s="185"/>
      <c r="H719" s="185"/>
      <c r="I719" s="185"/>
      <c r="J719" s="185"/>
      <c r="K719" s="185"/>
      <c r="L719" s="185"/>
      <c r="M719" s="185"/>
      <c r="N719" s="185"/>
      <c r="O719" s="185"/>
      <c r="P719" s="185"/>
      <c r="Q719" s="185"/>
      <c r="R719" s="185"/>
    </row>
    <row r="720" spans="1:18">
      <c r="A720" s="185"/>
      <c r="B720" s="185"/>
      <c r="C720" s="185"/>
      <c r="D720" s="185"/>
      <c r="E720" s="185"/>
      <c r="F720" s="185"/>
      <c r="G720" s="185"/>
      <c r="H720" s="185"/>
      <c r="I720" s="185"/>
      <c r="J720" s="185"/>
      <c r="K720" s="185"/>
      <c r="L720" s="185"/>
      <c r="M720" s="185"/>
      <c r="N720" s="185"/>
      <c r="O720" s="185"/>
      <c r="P720" s="185"/>
      <c r="Q720" s="185"/>
      <c r="R720" s="185"/>
    </row>
    <row r="721" spans="1:18">
      <c r="A721" s="185"/>
      <c r="B721" s="185"/>
      <c r="C721" s="185"/>
      <c r="D721" s="185"/>
      <c r="E721" s="185"/>
      <c r="F721" s="185"/>
      <c r="G721" s="185"/>
      <c r="H721" s="185"/>
      <c r="I721" s="185"/>
      <c r="J721" s="185"/>
      <c r="K721" s="185"/>
      <c r="L721" s="185"/>
      <c r="M721" s="185"/>
      <c r="N721" s="185"/>
      <c r="O721" s="185"/>
      <c r="P721" s="185"/>
      <c r="Q721" s="185"/>
      <c r="R721" s="185"/>
    </row>
    <row r="722" spans="1:18">
      <c r="A722" s="185"/>
      <c r="B722" s="185"/>
      <c r="C722" s="185"/>
      <c r="D722" s="185"/>
      <c r="E722" s="185"/>
      <c r="F722" s="185"/>
      <c r="G722" s="185"/>
      <c r="H722" s="185"/>
      <c r="I722" s="185"/>
      <c r="J722" s="185"/>
      <c r="K722" s="185"/>
      <c r="L722" s="185"/>
      <c r="M722" s="185"/>
      <c r="N722" s="185"/>
      <c r="O722" s="185"/>
      <c r="P722" s="185"/>
      <c r="Q722" s="185"/>
      <c r="R722" s="185"/>
    </row>
    <row r="723" spans="1:18">
      <c r="A723" s="185"/>
      <c r="B723" s="185"/>
      <c r="C723" s="185"/>
      <c r="D723" s="185"/>
      <c r="E723" s="185"/>
      <c r="F723" s="185"/>
      <c r="G723" s="185"/>
      <c r="H723" s="185"/>
      <c r="I723" s="185"/>
      <c r="J723" s="185"/>
      <c r="K723" s="185"/>
      <c r="L723" s="185"/>
      <c r="M723" s="185"/>
      <c r="N723" s="185"/>
      <c r="O723" s="185"/>
      <c r="P723" s="185"/>
      <c r="Q723" s="185"/>
      <c r="R723" s="185"/>
    </row>
    <row r="724" spans="1:18">
      <c r="A724" s="185"/>
      <c r="B724" s="185"/>
      <c r="C724" s="185"/>
      <c r="D724" s="185"/>
      <c r="E724" s="185"/>
      <c r="F724" s="185"/>
      <c r="G724" s="185"/>
      <c r="H724" s="185"/>
      <c r="I724" s="185"/>
      <c r="J724" s="185"/>
      <c r="K724" s="185"/>
      <c r="L724" s="185"/>
      <c r="M724" s="185"/>
      <c r="N724" s="185"/>
      <c r="O724" s="185"/>
      <c r="P724" s="185"/>
      <c r="Q724" s="185"/>
      <c r="R724" s="185"/>
    </row>
    <row r="725" spans="1:18">
      <c r="A725" s="185"/>
      <c r="B725" s="185"/>
      <c r="C725" s="185"/>
      <c r="D725" s="185"/>
      <c r="E725" s="185"/>
      <c r="F725" s="185"/>
      <c r="G725" s="185"/>
      <c r="H725" s="185"/>
      <c r="I725" s="185"/>
      <c r="J725" s="185"/>
      <c r="K725" s="185"/>
      <c r="L725" s="185"/>
      <c r="M725" s="185"/>
      <c r="N725" s="185"/>
      <c r="O725" s="185"/>
      <c r="P725" s="185"/>
      <c r="Q725" s="185"/>
      <c r="R725" s="185"/>
    </row>
    <row r="726" spans="1:18">
      <c r="A726" s="185"/>
      <c r="B726" s="185"/>
      <c r="C726" s="185"/>
      <c r="D726" s="185"/>
      <c r="E726" s="185"/>
      <c r="F726" s="185"/>
      <c r="G726" s="185"/>
      <c r="H726" s="185"/>
      <c r="I726" s="185"/>
      <c r="J726" s="185"/>
      <c r="K726" s="185"/>
      <c r="L726" s="185"/>
      <c r="M726" s="185"/>
      <c r="N726" s="185"/>
      <c r="O726" s="185"/>
      <c r="P726" s="185"/>
      <c r="Q726" s="185"/>
      <c r="R726" s="185"/>
    </row>
    <row r="727" spans="1:18">
      <c r="A727" s="185"/>
      <c r="B727" s="185"/>
      <c r="C727" s="185"/>
      <c r="D727" s="185"/>
      <c r="E727" s="185"/>
      <c r="F727" s="185"/>
      <c r="G727" s="185"/>
      <c r="H727" s="185"/>
      <c r="I727" s="185"/>
      <c r="J727" s="185"/>
      <c r="K727" s="185"/>
      <c r="L727" s="185"/>
      <c r="M727" s="185"/>
      <c r="N727" s="185"/>
      <c r="O727" s="185"/>
      <c r="P727" s="185"/>
      <c r="Q727" s="185"/>
      <c r="R727" s="185"/>
    </row>
    <row r="728" spans="1:18">
      <c r="A728" s="185"/>
      <c r="B728" s="185"/>
      <c r="C728" s="185"/>
      <c r="D728" s="185"/>
      <c r="E728" s="185"/>
      <c r="F728" s="185"/>
      <c r="G728" s="185"/>
      <c r="H728" s="185"/>
      <c r="I728" s="185"/>
      <c r="J728" s="185"/>
      <c r="K728" s="185"/>
      <c r="L728" s="185"/>
      <c r="M728" s="185"/>
      <c r="N728" s="185"/>
      <c r="O728" s="185"/>
      <c r="P728" s="185"/>
      <c r="Q728" s="185"/>
      <c r="R728" s="185"/>
    </row>
    <row r="729" spans="1:18">
      <c r="A729" s="185"/>
      <c r="B729" s="185"/>
      <c r="C729" s="185"/>
      <c r="D729" s="185"/>
      <c r="E729" s="185"/>
      <c r="F729" s="185"/>
      <c r="G729" s="185"/>
      <c r="H729" s="185"/>
      <c r="I729" s="185"/>
      <c r="J729" s="185"/>
      <c r="K729" s="185"/>
      <c r="L729" s="185"/>
      <c r="M729" s="185"/>
      <c r="N729" s="185"/>
      <c r="O729" s="185"/>
      <c r="P729" s="185"/>
      <c r="Q729" s="185"/>
      <c r="R729" s="185"/>
    </row>
    <row r="730" spans="1:18">
      <c r="A730" s="185"/>
      <c r="B730" s="185"/>
      <c r="C730" s="185"/>
      <c r="D730" s="185"/>
      <c r="E730" s="185"/>
      <c r="F730" s="185"/>
      <c r="G730" s="185"/>
      <c r="H730" s="185"/>
      <c r="I730" s="185"/>
      <c r="J730" s="185"/>
      <c r="K730" s="185"/>
      <c r="L730" s="185"/>
      <c r="M730" s="185"/>
      <c r="N730" s="185"/>
      <c r="O730" s="185"/>
      <c r="P730" s="185"/>
      <c r="Q730" s="185"/>
      <c r="R730" s="185"/>
    </row>
    <row r="731" spans="1:18">
      <c r="A731" s="185"/>
      <c r="B731" s="185"/>
      <c r="C731" s="185"/>
      <c r="D731" s="185"/>
      <c r="E731" s="185"/>
      <c r="F731" s="185"/>
      <c r="G731" s="185"/>
      <c r="H731" s="185"/>
      <c r="I731" s="185"/>
      <c r="J731" s="185"/>
      <c r="K731" s="185"/>
      <c r="L731" s="185"/>
      <c r="M731" s="185"/>
      <c r="N731" s="185"/>
      <c r="O731" s="185"/>
      <c r="P731" s="185"/>
      <c r="Q731" s="185"/>
      <c r="R731" s="185"/>
    </row>
    <row r="732" spans="1:18">
      <c r="A732" s="185"/>
      <c r="B732" s="185"/>
      <c r="C732" s="185"/>
      <c r="D732" s="185"/>
      <c r="E732" s="185"/>
      <c r="F732" s="185"/>
      <c r="G732" s="185"/>
      <c r="H732" s="185"/>
      <c r="I732" s="185"/>
      <c r="J732" s="185"/>
      <c r="K732" s="185"/>
      <c r="L732" s="185"/>
      <c r="M732" s="185"/>
      <c r="N732" s="185"/>
      <c r="O732" s="185"/>
      <c r="P732" s="185"/>
      <c r="Q732" s="185"/>
      <c r="R732" s="185"/>
    </row>
    <row r="733" spans="1:18">
      <c r="A733" s="185"/>
      <c r="B733" s="185"/>
      <c r="C733" s="185"/>
      <c r="D733" s="185"/>
      <c r="E733" s="185"/>
      <c r="F733" s="185"/>
      <c r="G733" s="185"/>
      <c r="H733" s="185"/>
      <c r="I733" s="185"/>
      <c r="J733" s="185"/>
      <c r="K733" s="185"/>
      <c r="L733" s="185"/>
      <c r="M733" s="185"/>
      <c r="N733" s="185"/>
      <c r="O733" s="185"/>
      <c r="P733" s="185"/>
      <c r="Q733" s="185"/>
      <c r="R733" s="185"/>
    </row>
    <row r="734" spans="1:18">
      <c r="A734" s="185"/>
      <c r="B734" s="185"/>
      <c r="C734" s="185"/>
      <c r="D734" s="185"/>
      <c r="E734" s="185"/>
      <c r="F734" s="185"/>
      <c r="G734" s="185"/>
      <c r="H734" s="185"/>
      <c r="I734" s="185"/>
      <c r="J734" s="185"/>
      <c r="K734" s="185"/>
      <c r="L734" s="185"/>
      <c r="M734" s="185"/>
      <c r="N734" s="185"/>
      <c r="O734" s="185"/>
      <c r="P734" s="185"/>
      <c r="Q734" s="185"/>
      <c r="R734" s="185"/>
    </row>
    <row r="735" spans="1:18">
      <c r="A735" s="185"/>
      <c r="B735" s="185"/>
      <c r="C735" s="185"/>
      <c r="D735" s="185"/>
      <c r="E735" s="185"/>
      <c r="F735" s="185"/>
      <c r="G735" s="185"/>
      <c r="H735" s="185"/>
      <c r="I735" s="185"/>
      <c r="J735" s="185"/>
      <c r="K735" s="185"/>
      <c r="L735" s="185"/>
      <c r="M735" s="185"/>
      <c r="N735" s="185"/>
      <c r="O735" s="185"/>
      <c r="P735" s="185"/>
      <c r="Q735" s="185"/>
      <c r="R735" s="185"/>
    </row>
    <row r="736" spans="1:18">
      <c r="A736" s="185"/>
      <c r="B736" s="185"/>
      <c r="C736" s="185"/>
      <c r="D736" s="185"/>
      <c r="E736" s="185"/>
      <c r="F736" s="185"/>
      <c r="G736" s="185"/>
      <c r="H736" s="185"/>
      <c r="I736" s="185"/>
      <c r="J736" s="185"/>
      <c r="K736" s="185"/>
      <c r="L736" s="185"/>
      <c r="M736" s="185"/>
      <c r="N736" s="185"/>
      <c r="O736" s="185"/>
      <c r="P736" s="185"/>
      <c r="Q736" s="185"/>
      <c r="R736" s="185"/>
    </row>
    <row r="737" spans="1:18">
      <c r="A737" s="185"/>
      <c r="B737" s="185"/>
      <c r="C737" s="185"/>
      <c r="D737" s="185"/>
      <c r="E737" s="185"/>
      <c r="F737" s="185"/>
      <c r="G737" s="185"/>
      <c r="H737" s="185"/>
      <c r="I737" s="185"/>
      <c r="J737" s="185"/>
      <c r="K737" s="185"/>
      <c r="L737" s="185"/>
      <c r="M737" s="185"/>
      <c r="N737" s="185"/>
      <c r="O737" s="185"/>
      <c r="P737" s="185"/>
      <c r="Q737" s="185"/>
      <c r="R737" s="185"/>
    </row>
    <row r="738" spans="1:18">
      <c r="A738" s="185"/>
      <c r="B738" s="185"/>
      <c r="C738" s="185"/>
      <c r="D738" s="185"/>
      <c r="E738" s="185"/>
      <c r="F738" s="185"/>
      <c r="G738" s="185"/>
      <c r="H738" s="185"/>
      <c r="I738" s="185"/>
      <c r="J738" s="185"/>
      <c r="K738" s="185"/>
      <c r="L738" s="185"/>
      <c r="M738" s="185"/>
      <c r="N738" s="185"/>
      <c r="O738" s="185"/>
      <c r="P738" s="185"/>
      <c r="Q738" s="185"/>
      <c r="R738" s="185"/>
    </row>
    <row r="739" spans="1:18">
      <c r="A739" s="185"/>
      <c r="B739" s="185"/>
      <c r="C739" s="185"/>
      <c r="D739" s="185"/>
      <c r="E739" s="185"/>
      <c r="F739" s="185"/>
      <c r="G739" s="185"/>
      <c r="H739" s="185"/>
      <c r="I739" s="185"/>
      <c r="J739" s="185"/>
      <c r="K739" s="185"/>
      <c r="L739" s="185"/>
      <c r="M739" s="185"/>
      <c r="N739" s="185"/>
      <c r="O739" s="185"/>
      <c r="P739" s="185"/>
      <c r="Q739" s="185"/>
      <c r="R739" s="185"/>
    </row>
    <row r="740" spans="1:18">
      <c r="A740" s="185"/>
      <c r="B740" s="185"/>
      <c r="C740" s="185"/>
      <c r="D740" s="185"/>
      <c r="E740" s="185"/>
      <c r="F740" s="185"/>
      <c r="G740" s="185"/>
      <c r="H740" s="185"/>
      <c r="I740" s="185"/>
      <c r="J740" s="185"/>
      <c r="K740" s="185"/>
      <c r="L740" s="185"/>
      <c r="M740" s="185"/>
      <c r="N740" s="185"/>
      <c r="O740" s="185"/>
      <c r="P740" s="185"/>
      <c r="Q740" s="185"/>
      <c r="R740" s="185"/>
    </row>
    <row r="741" spans="1:18">
      <c r="A741" s="185"/>
      <c r="B741" s="185"/>
      <c r="C741" s="185"/>
      <c r="D741" s="185"/>
      <c r="E741" s="185"/>
      <c r="F741" s="185"/>
      <c r="G741" s="185"/>
      <c r="H741" s="185"/>
      <c r="I741" s="185"/>
      <c r="J741" s="185"/>
      <c r="K741" s="185"/>
      <c r="L741" s="185"/>
      <c r="M741" s="185"/>
      <c r="N741" s="185"/>
      <c r="O741" s="185"/>
      <c r="P741" s="185"/>
      <c r="Q741" s="185"/>
      <c r="R741" s="185"/>
    </row>
    <row r="742" spans="1:18">
      <c r="A742" s="185"/>
      <c r="B742" s="185"/>
      <c r="C742" s="185"/>
      <c r="D742" s="185"/>
      <c r="E742" s="185"/>
      <c r="F742" s="185"/>
      <c r="G742" s="185"/>
      <c r="H742" s="185"/>
      <c r="I742" s="185"/>
      <c r="J742" s="185"/>
      <c r="K742" s="185"/>
      <c r="L742" s="185"/>
      <c r="M742" s="185"/>
      <c r="N742" s="185"/>
      <c r="O742" s="185"/>
      <c r="P742" s="185"/>
      <c r="Q742" s="185"/>
      <c r="R742" s="185"/>
    </row>
    <row r="743" spans="1:18">
      <c r="A743" s="185"/>
      <c r="B743" s="185"/>
      <c r="C743" s="185"/>
      <c r="D743" s="185"/>
      <c r="E743" s="185"/>
      <c r="F743" s="185"/>
      <c r="G743" s="185"/>
      <c r="H743" s="185"/>
      <c r="I743" s="185"/>
      <c r="J743" s="185"/>
      <c r="K743" s="185"/>
      <c r="L743" s="185"/>
      <c r="M743" s="185"/>
      <c r="N743" s="185"/>
      <c r="O743" s="185"/>
      <c r="P743" s="185"/>
      <c r="Q743" s="185"/>
      <c r="R743" s="185"/>
    </row>
    <row r="744" spans="1:18">
      <c r="A744" s="185"/>
      <c r="B744" s="185"/>
      <c r="C744" s="185"/>
      <c r="D744" s="185"/>
      <c r="E744" s="185"/>
      <c r="F744" s="185"/>
      <c r="G744" s="185"/>
      <c r="H744" s="185"/>
      <c r="I744" s="185"/>
      <c r="J744" s="185"/>
      <c r="K744" s="185"/>
      <c r="L744" s="185"/>
      <c r="M744" s="185"/>
      <c r="N744" s="185"/>
      <c r="O744" s="185"/>
      <c r="P744" s="185"/>
      <c r="Q744" s="185"/>
      <c r="R744" s="185"/>
    </row>
    <row r="745" spans="1:18">
      <c r="A745" s="185"/>
      <c r="B745" s="185"/>
      <c r="C745" s="185"/>
      <c r="D745" s="185"/>
      <c r="E745" s="185"/>
      <c r="F745" s="185"/>
      <c r="G745" s="185"/>
      <c r="H745" s="185"/>
      <c r="I745" s="185"/>
      <c r="J745" s="185"/>
      <c r="K745" s="185"/>
      <c r="L745" s="185"/>
      <c r="M745" s="185"/>
      <c r="N745" s="185"/>
      <c r="O745" s="185"/>
      <c r="P745" s="185"/>
      <c r="Q745" s="185"/>
      <c r="R745" s="185"/>
    </row>
    <row r="746" spans="1:18">
      <c r="A746" s="185"/>
      <c r="B746" s="185"/>
      <c r="C746" s="185"/>
      <c r="D746" s="185"/>
      <c r="E746" s="185"/>
      <c r="F746" s="185"/>
      <c r="G746" s="185"/>
      <c r="H746" s="185"/>
      <c r="I746" s="185"/>
      <c r="J746" s="185"/>
      <c r="K746" s="185"/>
      <c r="L746" s="185"/>
      <c r="M746" s="185"/>
      <c r="N746" s="185"/>
      <c r="O746" s="185"/>
      <c r="P746" s="185"/>
      <c r="Q746" s="185"/>
      <c r="R746" s="185"/>
    </row>
    <row r="747" spans="1:18">
      <c r="A747" s="185"/>
      <c r="B747" s="185"/>
      <c r="C747" s="185"/>
      <c r="D747" s="185"/>
      <c r="E747" s="185"/>
      <c r="F747" s="185"/>
      <c r="G747" s="185"/>
      <c r="H747" s="185"/>
      <c r="I747" s="185"/>
      <c r="J747" s="185"/>
      <c r="K747" s="185"/>
      <c r="L747" s="185"/>
      <c r="M747" s="185"/>
      <c r="N747" s="185"/>
      <c r="O747" s="185"/>
      <c r="P747" s="185"/>
      <c r="Q747" s="185"/>
      <c r="R747" s="185"/>
    </row>
    <row r="748" spans="1:18">
      <c r="A748" s="185"/>
      <c r="B748" s="185"/>
      <c r="C748" s="185"/>
      <c r="D748" s="185"/>
      <c r="E748" s="185"/>
      <c r="F748" s="185"/>
      <c r="G748" s="185"/>
      <c r="H748" s="185"/>
      <c r="I748" s="185"/>
      <c r="J748" s="185"/>
      <c r="K748" s="185"/>
      <c r="L748" s="185"/>
      <c r="M748" s="185"/>
      <c r="N748" s="185"/>
      <c r="O748" s="185"/>
      <c r="P748" s="185"/>
      <c r="Q748" s="185"/>
      <c r="R748" s="185"/>
    </row>
    <row r="749" spans="1:18">
      <c r="A749" s="185"/>
      <c r="B749" s="185"/>
      <c r="C749" s="185"/>
      <c r="D749" s="185"/>
      <c r="E749" s="185"/>
      <c r="F749" s="185"/>
      <c r="G749" s="185"/>
      <c r="H749" s="185"/>
      <c r="I749" s="185"/>
      <c r="J749" s="185"/>
      <c r="K749" s="185"/>
      <c r="L749" s="185"/>
      <c r="M749" s="185"/>
      <c r="N749" s="185"/>
      <c r="O749" s="185"/>
      <c r="P749" s="185"/>
      <c r="Q749" s="185"/>
      <c r="R749" s="185"/>
    </row>
    <row r="750" spans="1:18">
      <c r="A750" s="185"/>
      <c r="B750" s="185"/>
      <c r="C750" s="185"/>
      <c r="D750" s="185"/>
      <c r="E750" s="185"/>
      <c r="F750" s="185"/>
      <c r="G750" s="185"/>
      <c r="H750" s="185"/>
      <c r="I750" s="185"/>
      <c r="J750" s="185"/>
      <c r="K750" s="185"/>
      <c r="L750" s="185"/>
      <c r="M750" s="185"/>
      <c r="N750" s="185"/>
      <c r="O750" s="185"/>
      <c r="P750" s="185"/>
      <c r="Q750" s="185"/>
      <c r="R750" s="185"/>
    </row>
    <row r="751" spans="1:18">
      <c r="A751" s="185"/>
      <c r="B751" s="185"/>
      <c r="C751" s="185"/>
      <c r="D751" s="185"/>
      <c r="E751" s="185"/>
      <c r="F751" s="185"/>
      <c r="G751" s="185"/>
      <c r="H751" s="185"/>
      <c r="I751" s="185"/>
      <c r="J751" s="185"/>
      <c r="K751" s="185"/>
      <c r="L751" s="185"/>
      <c r="M751" s="185"/>
      <c r="N751" s="185"/>
      <c r="O751" s="185"/>
      <c r="P751" s="185"/>
      <c r="Q751" s="185"/>
      <c r="R751" s="185"/>
    </row>
    <row r="752" spans="1:18">
      <c r="A752" s="185"/>
      <c r="B752" s="185"/>
      <c r="C752" s="185"/>
      <c r="D752" s="185"/>
      <c r="E752" s="185"/>
      <c r="F752" s="185"/>
      <c r="G752" s="185"/>
      <c r="H752" s="185"/>
      <c r="I752" s="185"/>
      <c r="J752" s="185"/>
      <c r="K752" s="185"/>
      <c r="L752" s="185"/>
      <c r="M752" s="185"/>
      <c r="N752" s="185"/>
      <c r="O752" s="185"/>
      <c r="P752" s="185"/>
      <c r="Q752" s="185"/>
      <c r="R752" s="185"/>
    </row>
    <row r="753" spans="1:18">
      <c r="A753" s="185"/>
      <c r="B753" s="185"/>
      <c r="C753" s="185"/>
      <c r="D753" s="185"/>
      <c r="E753" s="185"/>
      <c r="F753" s="185"/>
      <c r="G753" s="185"/>
      <c r="H753" s="185"/>
      <c r="I753" s="185"/>
      <c r="J753" s="185"/>
      <c r="K753" s="185"/>
      <c r="L753" s="185"/>
      <c r="M753" s="185"/>
      <c r="N753" s="185"/>
      <c r="O753" s="185"/>
      <c r="P753" s="185"/>
      <c r="Q753" s="185"/>
      <c r="R753" s="185"/>
    </row>
    <row r="754" spans="1:18">
      <c r="A754" s="185"/>
      <c r="B754" s="185"/>
      <c r="C754" s="185"/>
      <c r="D754" s="185"/>
      <c r="E754" s="185"/>
      <c r="F754" s="185"/>
      <c r="G754" s="185"/>
      <c r="H754" s="185"/>
      <c r="I754" s="185"/>
      <c r="J754" s="185"/>
      <c r="K754" s="185"/>
      <c r="L754" s="185"/>
      <c r="M754" s="185"/>
      <c r="N754" s="185"/>
      <c r="O754" s="185"/>
      <c r="P754" s="185"/>
      <c r="Q754" s="185"/>
      <c r="R754" s="185"/>
    </row>
    <row r="755" spans="1:18">
      <c r="A755" s="185"/>
      <c r="B755" s="185"/>
      <c r="C755" s="185"/>
      <c r="D755" s="185"/>
      <c r="E755" s="185"/>
      <c r="F755" s="185"/>
      <c r="G755" s="185"/>
      <c r="H755" s="185"/>
      <c r="I755" s="185"/>
      <c r="J755" s="185"/>
      <c r="K755" s="185"/>
      <c r="L755" s="185"/>
      <c r="M755" s="185"/>
      <c r="N755" s="185"/>
      <c r="O755" s="185"/>
      <c r="P755" s="185"/>
      <c r="Q755" s="185"/>
      <c r="R755" s="185"/>
    </row>
    <row r="756" spans="1:18">
      <c r="A756" s="185"/>
      <c r="B756" s="185"/>
      <c r="C756" s="185"/>
      <c r="D756" s="185"/>
      <c r="E756" s="185"/>
      <c r="F756" s="185"/>
      <c r="G756" s="185"/>
      <c r="H756" s="185"/>
      <c r="I756" s="185"/>
      <c r="J756" s="185"/>
      <c r="K756" s="185"/>
      <c r="L756" s="185"/>
      <c r="M756" s="185"/>
      <c r="N756" s="185"/>
      <c r="O756" s="185"/>
      <c r="P756" s="185"/>
      <c r="Q756" s="185"/>
      <c r="R756" s="185"/>
    </row>
    <row r="757" spans="1:18">
      <c r="A757" s="185"/>
      <c r="B757" s="185"/>
      <c r="C757" s="185"/>
      <c r="D757" s="185"/>
      <c r="E757" s="185"/>
      <c r="F757" s="185"/>
      <c r="G757" s="185"/>
      <c r="H757" s="185"/>
      <c r="I757" s="185"/>
      <c r="J757" s="185"/>
      <c r="K757" s="185"/>
      <c r="L757" s="185"/>
      <c r="M757" s="185"/>
      <c r="N757" s="185"/>
      <c r="O757" s="185"/>
      <c r="P757" s="185"/>
      <c r="Q757" s="185"/>
      <c r="R757" s="185"/>
    </row>
    <row r="758" spans="1:18">
      <c r="A758" s="185"/>
      <c r="B758" s="185"/>
      <c r="C758" s="185"/>
      <c r="D758" s="185"/>
      <c r="E758" s="185"/>
      <c r="F758" s="185"/>
      <c r="G758" s="185"/>
      <c r="H758" s="185"/>
      <c r="I758" s="185"/>
      <c r="J758" s="185"/>
      <c r="K758" s="185"/>
      <c r="L758" s="185"/>
      <c r="M758" s="185"/>
      <c r="N758" s="185"/>
      <c r="O758" s="185"/>
      <c r="P758" s="185"/>
      <c r="Q758" s="185"/>
      <c r="R758" s="185"/>
    </row>
    <row r="759" spans="1:18">
      <c r="A759" s="185"/>
      <c r="B759" s="185"/>
      <c r="C759" s="185"/>
      <c r="D759" s="185"/>
      <c r="E759" s="185"/>
      <c r="F759" s="185"/>
      <c r="G759" s="185"/>
      <c r="H759" s="185"/>
      <c r="I759" s="185"/>
      <c r="J759" s="185"/>
      <c r="K759" s="185"/>
      <c r="L759" s="185"/>
      <c r="M759" s="185"/>
      <c r="N759" s="185"/>
      <c r="O759" s="185"/>
      <c r="P759" s="185"/>
      <c r="Q759" s="185"/>
      <c r="R759" s="185"/>
    </row>
    <row r="760" spans="1:18">
      <c r="A760" s="185"/>
      <c r="B760" s="185"/>
      <c r="C760" s="185"/>
      <c r="D760" s="185"/>
      <c r="E760" s="185"/>
      <c r="F760" s="185"/>
      <c r="G760" s="185"/>
      <c r="H760" s="185"/>
      <c r="I760" s="185"/>
      <c r="J760" s="185"/>
      <c r="K760" s="185"/>
      <c r="L760" s="185"/>
      <c r="M760" s="185"/>
      <c r="N760" s="185"/>
      <c r="O760" s="185"/>
      <c r="P760" s="185"/>
      <c r="Q760" s="185"/>
      <c r="R760" s="185"/>
    </row>
    <row r="761" spans="1:18">
      <c r="A761" s="185"/>
      <c r="B761" s="185"/>
      <c r="C761" s="185"/>
      <c r="D761" s="185"/>
      <c r="E761" s="185"/>
      <c r="F761" s="185"/>
      <c r="G761" s="185"/>
      <c r="H761" s="185"/>
      <c r="I761" s="185"/>
      <c r="J761" s="185"/>
      <c r="K761" s="185"/>
      <c r="L761" s="185"/>
      <c r="M761" s="185"/>
      <c r="N761" s="185"/>
      <c r="O761" s="185"/>
      <c r="P761" s="185"/>
      <c r="Q761" s="185"/>
      <c r="R761" s="185"/>
    </row>
    <row r="762" spans="1:18">
      <c r="A762" s="185"/>
      <c r="B762" s="185"/>
      <c r="C762" s="185"/>
      <c r="D762" s="185"/>
      <c r="E762" s="185"/>
      <c r="F762" s="185"/>
      <c r="G762" s="185"/>
      <c r="H762" s="185"/>
      <c r="I762" s="185"/>
      <c r="J762" s="185"/>
      <c r="K762" s="185"/>
      <c r="L762" s="185"/>
      <c r="M762" s="185"/>
      <c r="N762" s="185"/>
      <c r="O762" s="185"/>
      <c r="P762" s="185"/>
      <c r="Q762" s="185"/>
      <c r="R762" s="185"/>
    </row>
    <row r="763" spans="1:18">
      <c r="A763" s="185"/>
      <c r="B763" s="185"/>
      <c r="C763" s="185"/>
      <c r="D763" s="185"/>
      <c r="E763" s="185"/>
      <c r="F763" s="185"/>
      <c r="G763" s="185"/>
      <c r="H763" s="185"/>
      <c r="I763" s="185"/>
      <c r="J763" s="185"/>
      <c r="K763" s="185"/>
      <c r="L763" s="185"/>
      <c r="M763" s="185"/>
      <c r="N763" s="185"/>
      <c r="O763" s="185"/>
      <c r="P763" s="185"/>
      <c r="Q763" s="185"/>
      <c r="R763" s="185"/>
    </row>
    <row r="764" spans="1:18">
      <c r="A764" s="185"/>
      <c r="B764" s="185"/>
      <c r="C764" s="185"/>
      <c r="D764" s="185"/>
      <c r="E764" s="185"/>
      <c r="F764" s="185"/>
      <c r="G764" s="185"/>
      <c r="H764" s="185"/>
      <c r="I764" s="185"/>
      <c r="J764" s="185"/>
      <c r="K764" s="185"/>
      <c r="L764" s="185"/>
      <c r="M764" s="185"/>
      <c r="N764" s="185"/>
      <c r="O764" s="185"/>
      <c r="P764" s="185"/>
      <c r="Q764" s="185"/>
      <c r="R764" s="185"/>
    </row>
    <row r="765" spans="1:18">
      <c r="A765" s="185"/>
      <c r="B765" s="185"/>
      <c r="C765" s="185"/>
      <c r="D765" s="185"/>
      <c r="E765" s="185"/>
      <c r="F765" s="185"/>
      <c r="G765" s="185"/>
      <c r="H765" s="185"/>
      <c r="I765" s="185"/>
      <c r="J765" s="185"/>
      <c r="K765" s="185"/>
      <c r="L765" s="185"/>
      <c r="M765" s="185"/>
      <c r="N765" s="185"/>
      <c r="O765" s="185"/>
      <c r="P765" s="185"/>
      <c r="Q765" s="185"/>
      <c r="R765" s="185"/>
    </row>
    <row r="766" spans="1:18">
      <c r="A766" s="185"/>
      <c r="B766" s="185"/>
      <c r="C766" s="185"/>
      <c r="D766" s="185"/>
      <c r="E766" s="185"/>
      <c r="F766" s="185"/>
      <c r="G766" s="185"/>
      <c r="H766" s="185"/>
      <c r="I766" s="185"/>
      <c r="J766" s="185"/>
      <c r="K766" s="185"/>
      <c r="L766" s="185"/>
      <c r="M766" s="185"/>
      <c r="N766" s="185"/>
      <c r="O766" s="185"/>
      <c r="P766" s="185"/>
      <c r="Q766" s="185"/>
      <c r="R766" s="185"/>
    </row>
    <row r="767" spans="1:18">
      <c r="A767" s="185"/>
      <c r="B767" s="185"/>
      <c r="C767" s="185"/>
      <c r="D767" s="185"/>
      <c r="E767" s="185"/>
      <c r="F767" s="185"/>
      <c r="G767" s="185"/>
      <c r="H767" s="185"/>
      <c r="I767" s="185"/>
      <c r="J767" s="185"/>
      <c r="K767" s="185"/>
      <c r="L767" s="185"/>
      <c r="M767" s="185"/>
      <c r="N767" s="185"/>
      <c r="O767" s="185"/>
      <c r="P767" s="185"/>
      <c r="Q767" s="185"/>
      <c r="R767" s="185"/>
    </row>
    <row r="768" spans="1:18">
      <c r="A768" s="185"/>
      <c r="B768" s="185"/>
      <c r="C768" s="185"/>
      <c r="D768" s="185"/>
      <c r="E768" s="185"/>
      <c r="F768" s="185"/>
      <c r="G768" s="185"/>
      <c r="H768" s="185"/>
      <c r="I768" s="185"/>
      <c r="J768" s="185"/>
      <c r="K768" s="185"/>
      <c r="L768" s="185"/>
      <c r="M768" s="185"/>
      <c r="N768" s="185"/>
      <c r="O768" s="185"/>
      <c r="P768" s="185"/>
      <c r="Q768" s="185"/>
      <c r="R768" s="185"/>
    </row>
    <row r="769" spans="1:18">
      <c r="A769" s="185"/>
      <c r="B769" s="185"/>
      <c r="C769" s="185"/>
      <c r="D769" s="185"/>
      <c r="E769" s="185"/>
      <c r="F769" s="185"/>
      <c r="G769" s="185"/>
      <c r="H769" s="185"/>
      <c r="I769" s="185"/>
      <c r="J769" s="185"/>
      <c r="K769" s="185"/>
      <c r="L769" s="185"/>
      <c r="M769" s="185"/>
      <c r="N769" s="185"/>
      <c r="O769" s="185"/>
      <c r="P769" s="185"/>
      <c r="Q769" s="185"/>
      <c r="R769" s="185"/>
    </row>
    <row r="770" spans="1:18">
      <c r="A770" s="185"/>
      <c r="B770" s="185"/>
      <c r="C770" s="185"/>
      <c r="D770" s="185"/>
      <c r="E770" s="185"/>
      <c r="F770" s="185"/>
      <c r="G770" s="185"/>
      <c r="H770" s="185"/>
      <c r="I770" s="185"/>
      <c r="J770" s="185"/>
      <c r="K770" s="185"/>
      <c r="L770" s="185"/>
      <c r="M770" s="185"/>
      <c r="N770" s="185"/>
      <c r="O770" s="185"/>
      <c r="P770" s="185"/>
      <c r="Q770" s="185"/>
      <c r="R770" s="185"/>
    </row>
    <row r="771" spans="1:18">
      <c r="A771" s="185"/>
      <c r="B771" s="185"/>
      <c r="C771" s="185"/>
      <c r="D771" s="185"/>
      <c r="E771" s="185"/>
      <c r="F771" s="185"/>
      <c r="G771" s="185"/>
      <c r="H771" s="185"/>
      <c r="I771" s="185"/>
      <c r="J771" s="185"/>
      <c r="K771" s="185"/>
      <c r="L771" s="185"/>
      <c r="M771" s="185"/>
      <c r="N771" s="185"/>
      <c r="O771" s="185"/>
      <c r="P771" s="185"/>
      <c r="Q771" s="185"/>
      <c r="R771" s="185"/>
    </row>
    <row r="772" spans="1:18">
      <c r="A772" s="185"/>
      <c r="B772" s="185"/>
      <c r="C772" s="185"/>
      <c r="D772" s="185"/>
      <c r="E772" s="185"/>
      <c r="F772" s="185"/>
      <c r="G772" s="185"/>
      <c r="H772" s="185"/>
      <c r="I772" s="185"/>
      <c r="J772" s="185"/>
      <c r="K772" s="185"/>
      <c r="L772" s="185"/>
      <c r="M772" s="185"/>
      <c r="N772" s="185"/>
      <c r="O772" s="185"/>
      <c r="P772" s="185"/>
      <c r="Q772" s="185"/>
      <c r="R772" s="185"/>
    </row>
    <row r="773" spans="1:18">
      <c r="A773" s="185"/>
      <c r="B773" s="185"/>
      <c r="C773" s="185"/>
      <c r="D773" s="185"/>
      <c r="E773" s="185"/>
      <c r="F773" s="185"/>
      <c r="G773" s="185"/>
      <c r="H773" s="185"/>
      <c r="I773" s="185"/>
      <c r="J773" s="185"/>
      <c r="K773" s="185"/>
      <c r="L773" s="185"/>
      <c r="M773" s="185"/>
      <c r="N773" s="185"/>
      <c r="O773" s="185"/>
      <c r="P773" s="185"/>
      <c r="Q773" s="185"/>
      <c r="R773" s="185"/>
    </row>
    <row r="774" spans="1:18">
      <c r="A774" s="185"/>
      <c r="B774" s="185"/>
      <c r="C774" s="185"/>
      <c r="D774" s="185"/>
      <c r="E774" s="185"/>
      <c r="F774" s="185"/>
      <c r="G774" s="185"/>
      <c r="H774" s="185"/>
      <c r="I774" s="185"/>
      <c r="J774" s="185"/>
      <c r="K774" s="185"/>
      <c r="L774" s="185"/>
      <c r="M774" s="185"/>
      <c r="N774" s="185"/>
      <c r="O774" s="185"/>
      <c r="P774" s="185"/>
      <c r="Q774" s="185"/>
      <c r="R774" s="185"/>
    </row>
    <row r="775" spans="1:18">
      <c r="A775" s="185"/>
      <c r="B775" s="185"/>
      <c r="C775" s="185"/>
      <c r="D775" s="185"/>
      <c r="E775" s="185"/>
      <c r="F775" s="185"/>
      <c r="G775" s="185"/>
      <c r="H775" s="185"/>
      <c r="I775" s="185"/>
      <c r="J775" s="185"/>
      <c r="K775" s="185"/>
      <c r="L775" s="185"/>
      <c r="M775" s="185"/>
      <c r="N775" s="185"/>
      <c r="O775" s="185"/>
      <c r="P775" s="185"/>
      <c r="Q775" s="185"/>
      <c r="R775" s="185"/>
    </row>
    <row r="776" spans="1:18">
      <c r="A776" s="185"/>
      <c r="B776" s="185"/>
      <c r="C776" s="185"/>
      <c r="D776" s="185"/>
      <c r="E776" s="185"/>
      <c r="F776" s="185"/>
      <c r="G776" s="185"/>
      <c r="H776" s="185"/>
      <c r="I776" s="185"/>
      <c r="J776" s="185"/>
      <c r="K776" s="185"/>
      <c r="L776" s="185"/>
      <c r="M776" s="185"/>
      <c r="N776" s="185"/>
      <c r="O776" s="185"/>
      <c r="P776" s="185"/>
      <c r="Q776" s="185"/>
      <c r="R776" s="185"/>
    </row>
    <row r="777" spans="1:18">
      <c r="A777" s="185"/>
      <c r="B777" s="185"/>
      <c r="C777" s="185"/>
      <c r="D777" s="185"/>
      <c r="E777" s="185"/>
      <c r="F777" s="185"/>
      <c r="G777" s="185"/>
      <c r="H777" s="185"/>
      <c r="I777" s="185"/>
      <c r="J777" s="185"/>
      <c r="K777" s="185"/>
      <c r="L777" s="185"/>
      <c r="M777" s="185"/>
      <c r="N777" s="185"/>
      <c r="O777" s="185"/>
      <c r="P777" s="185"/>
      <c r="Q777" s="185"/>
      <c r="R777" s="185"/>
    </row>
    <row r="778" spans="1:18">
      <c r="A778" s="185"/>
      <c r="B778" s="185"/>
      <c r="C778" s="185"/>
      <c r="D778" s="185"/>
      <c r="E778" s="185"/>
      <c r="F778" s="185"/>
      <c r="G778" s="185"/>
      <c r="H778" s="185"/>
      <c r="I778" s="185"/>
      <c r="J778" s="185"/>
      <c r="K778" s="185"/>
      <c r="L778" s="185"/>
      <c r="M778" s="185"/>
      <c r="N778" s="185"/>
      <c r="O778" s="185"/>
      <c r="P778" s="185"/>
      <c r="Q778" s="185"/>
      <c r="R778" s="185"/>
    </row>
    <row r="779" spans="1:18">
      <c r="A779" s="185"/>
      <c r="B779" s="185"/>
      <c r="C779" s="185"/>
      <c r="D779" s="185"/>
      <c r="E779" s="185"/>
      <c r="F779" s="185"/>
      <c r="G779" s="185"/>
      <c r="H779" s="185"/>
      <c r="I779" s="185"/>
      <c r="J779" s="185"/>
      <c r="K779" s="185"/>
      <c r="L779" s="185"/>
      <c r="M779" s="185"/>
      <c r="N779" s="185"/>
      <c r="O779" s="185"/>
      <c r="P779" s="185"/>
      <c r="Q779" s="185"/>
      <c r="R779" s="185"/>
    </row>
    <row r="780" spans="1:18">
      <c r="A780" s="185"/>
      <c r="B780" s="185"/>
      <c r="C780" s="185"/>
      <c r="D780" s="185"/>
      <c r="E780" s="185"/>
      <c r="F780" s="185"/>
      <c r="G780" s="185"/>
      <c r="H780" s="185"/>
      <c r="I780" s="185"/>
      <c r="J780" s="185"/>
      <c r="K780" s="185"/>
      <c r="L780" s="185"/>
      <c r="M780" s="185"/>
      <c r="N780" s="185"/>
      <c r="O780" s="185"/>
      <c r="P780" s="185"/>
      <c r="Q780" s="185"/>
      <c r="R780" s="185"/>
    </row>
    <row r="781" spans="1:18">
      <c r="A781" s="185"/>
      <c r="B781" s="185"/>
      <c r="C781" s="185"/>
      <c r="D781" s="185"/>
      <c r="E781" s="185"/>
      <c r="F781" s="185"/>
      <c r="G781" s="185"/>
      <c r="H781" s="185"/>
      <c r="I781" s="185"/>
      <c r="J781" s="185"/>
      <c r="K781" s="185"/>
      <c r="L781" s="185"/>
      <c r="M781" s="185"/>
      <c r="N781" s="185"/>
      <c r="O781" s="185"/>
      <c r="P781" s="185"/>
      <c r="Q781" s="185"/>
      <c r="R781" s="185"/>
    </row>
    <row r="782" spans="1:18">
      <c r="A782" s="185"/>
      <c r="B782" s="185"/>
      <c r="C782" s="185"/>
      <c r="D782" s="185"/>
      <c r="E782" s="185"/>
      <c r="F782" s="185"/>
      <c r="G782" s="185"/>
      <c r="H782" s="185"/>
      <c r="I782" s="185"/>
      <c r="J782" s="185"/>
      <c r="K782" s="185"/>
      <c r="L782" s="185"/>
      <c r="M782" s="185"/>
      <c r="N782" s="185"/>
      <c r="O782" s="185"/>
      <c r="P782" s="185"/>
      <c r="Q782" s="185"/>
      <c r="R782" s="185"/>
    </row>
    <row r="783" spans="1:18">
      <c r="A783" s="185"/>
      <c r="B783" s="185"/>
      <c r="C783" s="185"/>
      <c r="D783" s="185"/>
      <c r="E783" s="185"/>
      <c r="F783" s="185"/>
      <c r="G783" s="185"/>
      <c r="H783" s="185"/>
      <c r="I783" s="185"/>
      <c r="J783" s="185"/>
      <c r="K783" s="185"/>
      <c r="L783" s="185"/>
      <c r="M783" s="185"/>
      <c r="N783" s="185"/>
      <c r="O783" s="185"/>
      <c r="P783" s="185"/>
      <c r="Q783" s="185"/>
      <c r="R783" s="185"/>
    </row>
    <row r="784" spans="1:18">
      <c r="A784" s="185"/>
      <c r="B784" s="185"/>
      <c r="C784" s="185"/>
      <c r="D784" s="185"/>
      <c r="E784" s="185"/>
      <c r="F784" s="185"/>
      <c r="G784" s="185"/>
      <c r="H784" s="185"/>
      <c r="I784" s="185"/>
      <c r="J784" s="185"/>
      <c r="K784" s="185"/>
      <c r="L784" s="185"/>
      <c r="M784" s="185"/>
      <c r="N784" s="185"/>
      <c r="O784" s="185"/>
      <c r="P784" s="185"/>
      <c r="Q784" s="185"/>
      <c r="R784" s="185"/>
    </row>
    <row r="785" spans="1:18">
      <c r="A785" s="185"/>
      <c r="B785" s="185"/>
      <c r="C785" s="185"/>
      <c r="D785" s="185"/>
      <c r="E785" s="185"/>
      <c r="F785" s="185"/>
      <c r="G785" s="185"/>
      <c r="H785" s="185"/>
      <c r="I785" s="185"/>
      <c r="J785" s="185"/>
      <c r="K785" s="185"/>
      <c r="L785" s="185"/>
      <c r="M785" s="185"/>
      <c r="N785" s="185"/>
      <c r="O785" s="185"/>
      <c r="P785" s="185"/>
      <c r="Q785" s="185"/>
      <c r="R785" s="185"/>
    </row>
    <row r="786" spans="1:18">
      <c r="A786" s="185"/>
      <c r="B786" s="185"/>
      <c r="C786" s="185"/>
      <c r="D786" s="185"/>
      <c r="E786" s="185"/>
      <c r="F786" s="185"/>
      <c r="G786" s="185"/>
      <c r="H786" s="185"/>
      <c r="I786" s="185"/>
      <c r="J786" s="185"/>
      <c r="K786" s="185"/>
      <c r="L786" s="185"/>
      <c r="M786" s="185"/>
      <c r="N786" s="185"/>
      <c r="O786" s="185"/>
      <c r="P786" s="185"/>
      <c r="Q786" s="185"/>
      <c r="R786" s="185"/>
    </row>
    <row r="787" spans="1:18">
      <c r="A787" s="185"/>
      <c r="B787" s="185"/>
      <c r="C787" s="185"/>
      <c r="D787" s="185"/>
      <c r="E787" s="185"/>
      <c r="F787" s="185"/>
      <c r="G787" s="185"/>
      <c r="H787" s="185"/>
      <c r="I787" s="185"/>
      <c r="J787" s="185"/>
      <c r="K787" s="185"/>
      <c r="L787" s="185"/>
      <c r="M787" s="185"/>
      <c r="N787" s="185"/>
      <c r="O787" s="185"/>
      <c r="P787" s="185"/>
      <c r="Q787" s="185"/>
      <c r="R787" s="185"/>
    </row>
    <row r="788" spans="1:18">
      <c r="A788" s="185"/>
      <c r="B788" s="185"/>
      <c r="C788" s="185"/>
      <c r="D788" s="185"/>
      <c r="E788" s="185"/>
      <c r="F788" s="185"/>
      <c r="G788" s="185"/>
      <c r="H788" s="185"/>
      <c r="I788" s="185"/>
      <c r="J788" s="185"/>
      <c r="K788" s="185"/>
      <c r="L788" s="185"/>
      <c r="M788" s="185"/>
      <c r="N788" s="185"/>
      <c r="O788" s="185"/>
      <c r="P788" s="185"/>
      <c r="Q788" s="185"/>
      <c r="R788" s="185"/>
    </row>
    <row r="789" spans="1:18">
      <c r="A789" s="185"/>
      <c r="B789" s="185"/>
      <c r="C789" s="185"/>
      <c r="D789" s="185"/>
      <c r="E789" s="185"/>
      <c r="F789" s="185"/>
      <c r="G789" s="185"/>
      <c r="H789" s="185"/>
      <c r="I789" s="185"/>
      <c r="J789" s="185"/>
      <c r="K789" s="185"/>
      <c r="L789" s="185"/>
      <c r="M789" s="185"/>
      <c r="N789" s="185"/>
      <c r="O789" s="185"/>
      <c r="P789" s="185"/>
      <c r="Q789" s="185"/>
      <c r="R789" s="185"/>
    </row>
    <row r="790" spans="1:18">
      <c r="A790" s="185"/>
      <c r="B790" s="185"/>
      <c r="C790" s="185"/>
      <c r="D790" s="185"/>
      <c r="E790" s="185"/>
      <c r="F790" s="185"/>
      <c r="G790" s="185"/>
      <c r="H790" s="185"/>
      <c r="I790" s="185"/>
      <c r="J790" s="185"/>
      <c r="K790" s="185"/>
      <c r="L790" s="185"/>
      <c r="M790" s="185"/>
      <c r="N790" s="185"/>
      <c r="O790" s="185"/>
      <c r="P790" s="185"/>
      <c r="Q790" s="185"/>
      <c r="R790" s="185"/>
    </row>
    <row r="791" spans="1:18">
      <c r="A791" s="185"/>
      <c r="B791" s="185"/>
      <c r="C791" s="185"/>
      <c r="D791" s="185"/>
      <c r="E791" s="185"/>
      <c r="F791" s="185"/>
      <c r="G791" s="185"/>
      <c r="H791" s="185"/>
      <c r="I791" s="185"/>
      <c r="J791" s="185"/>
      <c r="K791" s="185"/>
      <c r="L791" s="185"/>
      <c r="M791" s="185"/>
      <c r="N791" s="185"/>
      <c r="O791" s="185"/>
      <c r="P791" s="185"/>
      <c r="Q791" s="185"/>
      <c r="R791" s="185"/>
    </row>
    <row r="792" spans="1:18">
      <c r="A792" s="185"/>
      <c r="B792" s="185"/>
      <c r="C792" s="185"/>
      <c r="D792" s="185"/>
      <c r="E792" s="185"/>
      <c r="F792" s="185"/>
      <c r="G792" s="185"/>
      <c r="H792" s="185"/>
      <c r="I792" s="185"/>
      <c r="J792" s="185"/>
      <c r="K792" s="185"/>
      <c r="L792" s="185"/>
      <c r="M792" s="185"/>
      <c r="N792" s="185"/>
      <c r="O792" s="185"/>
      <c r="P792" s="185"/>
      <c r="Q792" s="185"/>
      <c r="R792" s="185"/>
    </row>
    <row r="793" spans="1:18">
      <c r="A793" s="185"/>
      <c r="B793" s="185"/>
      <c r="C793" s="185"/>
      <c r="D793" s="185"/>
      <c r="E793" s="185"/>
      <c r="F793" s="185"/>
      <c r="G793" s="185"/>
      <c r="H793" s="185"/>
      <c r="I793" s="185"/>
      <c r="J793" s="185"/>
      <c r="K793" s="185"/>
      <c r="L793" s="185"/>
      <c r="M793" s="185"/>
      <c r="N793" s="185"/>
      <c r="O793" s="185"/>
      <c r="P793" s="185"/>
      <c r="Q793" s="185"/>
      <c r="R793" s="185"/>
    </row>
    <row r="794" spans="1:18">
      <c r="A794" s="185"/>
      <c r="B794" s="185"/>
      <c r="C794" s="185"/>
      <c r="D794" s="185"/>
      <c r="E794" s="185"/>
      <c r="F794" s="185"/>
      <c r="G794" s="185"/>
      <c r="H794" s="185"/>
      <c r="I794" s="185"/>
      <c r="J794" s="185"/>
      <c r="K794" s="185"/>
      <c r="L794" s="185"/>
      <c r="M794" s="185"/>
      <c r="N794" s="185"/>
      <c r="O794" s="185"/>
      <c r="P794" s="185"/>
      <c r="Q794" s="185"/>
      <c r="R794" s="185"/>
    </row>
    <row r="795" spans="1:18">
      <c r="A795" s="185"/>
      <c r="B795" s="185"/>
      <c r="C795" s="185"/>
      <c r="D795" s="185"/>
      <c r="E795" s="185"/>
      <c r="F795" s="185"/>
      <c r="G795" s="185"/>
      <c r="H795" s="185"/>
      <c r="I795" s="185"/>
      <c r="J795" s="185"/>
      <c r="K795" s="185"/>
      <c r="L795" s="185"/>
      <c r="M795" s="185"/>
      <c r="N795" s="185"/>
      <c r="O795" s="185"/>
      <c r="P795" s="185"/>
      <c r="Q795" s="185"/>
      <c r="R795" s="185"/>
    </row>
    <row r="796" spans="1:18">
      <c r="A796" s="185"/>
      <c r="B796" s="185"/>
      <c r="C796" s="185"/>
      <c r="D796" s="185"/>
      <c r="E796" s="185"/>
      <c r="F796" s="185"/>
      <c r="G796" s="185"/>
      <c r="H796" s="185"/>
      <c r="I796" s="185"/>
      <c r="J796" s="185"/>
      <c r="K796" s="185"/>
      <c r="L796" s="185"/>
      <c r="M796" s="185"/>
      <c r="N796" s="185"/>
      <c r="O796" s="185"/>
      <c r="P796" s="185"/>
      <c r="Q796" s="185"/>
      <c r="R796" s="185"/>
    </row>
    <row r="797" spans="1:18">
      <c r="A797" s="185"/>
      <c r="B797" s="185"/>
      <c r="C797" s="185"/>
      <c r="D797" s="185"/>
      <c r="E797" s="185"/>
      <c r="F797" s="185"/>
      <c r="G797" s="185"/>
      <c r="H797" s="185"/>
      <c r="I797" s="185"/>
      <c r="J797" s="185"/>
      <c r="K797" s="185"/>
      <c r="L797" s="185"/>
      <c r="M797" s="185"/>
      <c r="N797" s="185"/>
      <c r="O797" s="185"/>
      <c r="P797" s="185"/>
      <c r="Q797" s="185"/>
      <c r="R797" s="185"/>
    </row>
    <row r="798" spans="1:18">
      <c r="A798" s="185"/>
      <c r="B798" s="185"/>
      <c r="C798" s="185"/>
      <c r="D798" s="185"/>
      <c r="E798" s="185"/>
      <c r="F798" s="185"/>
      <c r="G798" s="185"/>
      <c r="H798" s="185"/>
      <c r="I798" s="185"/>
      <c r="J798" s="185"/>
      <c r="K798" s="185"/>
      <c r="L798" s="185"/>
      <c r="M798" s="185"/>
      <c r="N798" s="185"/>
      <c r="O798" s="185"/>
      <c r="P798" s="185"/>
      <c r="Q798" s="185"/>
      <c r="R798" s="185"/>
    </row>
    <row r="799" spans="1:18">
      <c r="A799" s="185"/>
      <c r="B799" s="185"/>
      <c r="C799" s="185"/>
      <c r="D799" s="185"/>
      <c r="E799" s="185"/>
      <c r="F799" s="185"/>
      <c r="G799" s="185"/>
      <c r="H799" s="185"/>
      <c r="I799" s="185"/>
      <c r="J799" s="185"/>
      <c r="K799" s="185"/>
      <c r="L799" s="185"/>
      <c r="M799" s="185"/>
      <c r="N799" s="185"/>
      <c r="O799" s="185"/>
      <c r="P799" s="185"/>
      <c r="Q799" s="185"/>
      <c r="R799" s="185"/>
    </row>
    <row r="800" spans="1:18">
      <c r="A800" s="185"/>
      <c r="B800" s="185"/>
      <c r="C800" s="185"/>
      <c r="D800" s="185"/>
      <c r="E800" s="185"/>
      <c r="F800" s="185"/>
      <c r="G800" s="185"/>
      <c r="H800" s="185"/>
      <c r="I800" s="185"/>
      <c r="J800" s="185"/>
      <c r="K800" s="185"/>
      <c r="L800" s="185"/>
      <c r="M800" s="185"/>
      <c r="N800" s="185"/>
      <c r="O800" s="185"/>
      <c r="P800" s="185"/>
      <c r="Q800" s="185"/>
      <c r="R800" s="185"/>
    </row>
    <row r="801" spans="1:18">
      <c r="A801" s="185"/>
      <c r="B801" s="185"/>
      <c r="C801" s="185"/>
      <c r="D801" s="185"/>
      <c r="E801" s="185"/>
      <c r="F801" s="185"/>
      <c r="G801" s="185"/>
      <c r="H801" s="185"/>
      <c r="I801" s="185"/>
      <c r="J801" s="185"/>
      <c r="K801" s="185"/>
      <c r="L801" s="185"/>
      <c r="M801" s="185"/>
      <c r="N801" s="185"/>
      <c r="O801" s="185"/>
      <c r="P801" s="185"/>
      <c r="Q801" s="185"/>
      <c r="R801" s="185"/>
    </row>
    <row r="802" spans="1:18">
      <c r="A802" s="185"/>
      <c r="B802" s="185"/>
      <c r="C802" s="185"/>
      <c r="D802" s="185"/>
      <c r="E802" s="185"/>
      <c r="F802" s="185"/>
      <c r="G802" s="185"/>
      <c r="H802" s="185"/>
      <c r="I802" s="185"/>
      <c r="J802" s="185"/>
      <c r="K802" s="185"/>
      <c r="L802" s="185"/>
      <c r="M802" s="185"/>
      <c r="N802" s="185"/>
      <c r="O802" s="185"/>
      <c r="P802" s="185"/>
      <c r="Q802" s="185"/>
      <c r="R802" s="185"/>
    </row>
    <row r="803" spans="1:18">
      <c r="A803" s="185"/>
      <c r="B803" s="185"/>
      <c r="C803" s="185"/>
      <c r="D803" s="185"/>
      <c r="E803" s="185"/>
      <c r="F803" s="185"/>
      <c r="G803" s="185"/>
      <c r="H803" s="185"/>
      <c r="I803" s="185"/>
      <c r="J803" s="185"/>
      <c r="K803" s="185"/>
      <c r="L803" s="185"/>
      <c r="M803" s="185"/>
      <c r="N803" s="185"/>
      <c r="O803" s="185"/>
      <c r="P803" s="185"/>
      <c r="Q803" s="185"/>
      <c r="R803" s="185"/>
    </row>
    <row r="804" spans="1:18">
      <c r="A804" s="185"/>
      <c r="B804" s="185"/>
      <c r="C804" s="185"/>
      <c r="D804" s="185"/>
      <c r="E804" s="185"/>
      <c r="F804" s="185"/>
      <c r="G804" s="185"/>
      <c r="H804" s="185"/>
      <c r="I804" s="185"/>
      <c r="J804" s="185"/>
      <c r="K804" s="185"/>
      <c r="L804" s="185"/>
      <c r="M804" s="185"/>
      <c r="N804" s="185"/>
      <c r="O804" s="185"/>
      <c r="P804" s="185"/>
      <c r="Q804" s="185"/>
      <c r="R804" s="185"/>
    </row>
    <row r="805" spans="1:18">
      <c r="A805" s="185"/>
      <c r="B805" s="185"/>
      <c r="C805" s="185"/>
      <c r="D805" s="185"/>
      <c r="E805" s="185"/>
      <c r="F805" s="185"/>
      <c r="G805" s="185"/>
      <c r="H805" s="185"/>
      <c r="I805" s="185"/>
      <c r="J805" s="185"/>
      <c r="K805" s="185"/>
      <c r="L805" s="185"/>
      <c r="M805" s="185"/>
      <c r="N805" s="185"/>
      <c r="O805" s="185"/>
      <c r="P805" s="185"/>
      <c r="Q805" s="185"/>
      <c r="R805" s="185"/>
    </row>
    <row r="806" spans="1:18">
      <c r="A806" s="185"/>
      <c r="B806" s="185"/>
      <c r="C806" s="185"/>
      <c r="D806" s="185"/>
      <c r="E806" s="185"/>
      <c r="F806" s="185"/>
      <c r="G806" s="185"/>
      <c r="H806" s="185"/>
      <c r="I806" s="185"/>
      <c r="J806" s="185"/>
      <c r="K806" s="185"/>
      <c r="L806" s="185"/>
      <c r="M806" s="185"/>
      <c r="N806" s="185"/>
      <c r="O806" s="185"/>
      <c r="P806" s="185"/>
      <c r="Q806" s="185"/>
      <c r="R806" s="185"/>
    </row>
    <row r="807" spans="1:18">
      <c r="A807" s="185"/>
      <c r="B807" s="185"/>
      <c r="C807" s="185"/>
      <c r="D807" s="185"/>
      <c r="E807" s="185"/>
      <c r="F807" s="185"/>
      <c r="G807" s="185"/>
      <c r="H807" s="185"/>
      <c r="I807" s="185"/>
      <c r="J807" s="185"/>
      <c r="K807" s="185"/>
      <c r="L807" s="185"/>
      <c r="M807" s="185"/>
      <c r="N807" s="185"/>
      <c r="O807" s="185"/>
      <c r="P807" s="185"/>
      <c r="Q807" s="185"/>
      <c r="R807" s="185"/>
    </row>
    <row r="808" spans="1:18">
      <c r="A808" s="185"/>
      <c r="B808" s="185"/>
      <c r="C808" s="185"/>
      <c r="D808" s="185"/>
      <c r="E808" s="185"/>
      <c r="F808" s="185"/>
      <c r="G808" s="185"/>
      <c r="H808" s="185"/>
      <c r="I808" s="185"/>
      <c r="J808" s="185"/>
      <c r="K808" s="185"/>
      <c r="L808" s="185"/>
      <c r="M808" s="185"/>
      <c r="N808" s="185"/>
      <c r="O808" s="185"/>
      <c r="P808" s="185"/>
      <c r="Q808" s="185"/>
      <c r="R808" s="185"/>
    </row>
    <row r="809" spans="1:18">
      <c r="A809" s="185"/>
      <c r="B809" s="185"/>
      <c r="C809" s="185"/>
      <c r="D809" s="185"/>
      <c r="E809" s="185"/>
      <c r="F809" s="185"/>
      <c r="G809" s="185"/>
      <c r="H809" s="185"/>
      <c r="I809" s="185"/>
      <c r="J809" s="185"/>
      <c r="K809" s="185"/>
      <c r="L809" s="185"/>
      <c r="M809" s="185"/>
      <c r="N809" s="185"/>
      <c r="O809" s="185"/>
      <c r="P809" s="185"/>
      <c r="Q809" s="185"/>
      <c r="R809" s="185"/>
    </row>
    <row r="810" spans="1:18">
      <c r="A810" s="185"/>
      <c r="B810" s="185"/>
      <c r="C810" s="185"/>
      <c r="D810" s="185"/>
      <c r="E810" s="185"/>
      <c r="F810" s="185"/>
      <c r="G810" s="185"/>
      <c r="H810" s="185"/>
      <c r="I810" s="185"/>
      <c r="J810" s="185"/>
      <c r="K810" s="185"/>
      <c r="L810" s="185"/>
      <c r="M810" s="185"/>
      <c r="N810" s="185"/>
      <c r="O810" s="185"/>
      <c r="P810" s="185"/>
      <c r="Q810" s="185"/>
      <c r="R810" s="185"/>
    </row>
    <row r="811" spans="1:18">
      <c r="A811" s="185"/>
      <c r="B811" s="185"/>
      <c r="C811" s="185"/>
      <c r="D811" s="185"/>
      <c r="E811" s="185"/>
      <c r="F811" s="185"/>
      <c r="G811" s="185"/>
      <c r="H811" s="185"/>
      <c r="I811" s="185"/>
      <c r="J811" s="185"/>
      <c r="K811" s="185"/>
      <c r="L811" s="185"/>
      <c r="M811" s="185"/>
      <c r="N811" s="185"/>
      <c r="O811" s="185"/>
      <c r="P811" s="185"/>
      <c r="Q811" s="185"/>
      <c r="R811" s="185"/>
    </row>
    <row r="812" spans="1:18">
      <c r="A812" s="185"/>
      <c r="B812" s="185"/>
      <c r="C812" s="185"/>
      <c r="D812" s="185"/>
      <c r="E812" s="185"/>
      <c r="F812" s="185"/>
      <c r="G812" s="185"/>
      <c r="H812" s="185"/>
      <c r="I812" s="185"/>
      <c r="J812" s="185"/>
      <c r="K812" s="185"/>
      <c r="L812" s="185"/>
      <c r="M812" s="185"/>
      <c r="N812" s="185"/>
      <c r="O812" s="185"/>
      <c r="P812" s="185"/>
      <c r="Q812" s="185"/>
      <c r="R812" s="185"/>
    </row>
    <row r="813" spans="1:18">
      <c r="A813" s="185"/>
      <c r="B813" s="185"/>
      <c r="C813" s="185"/>
      <c r="D813" s="185"/>
      <c r="E813" s="185"/>
      <c r="F813" s="185"/>
      <c r="G813" s="185"/>
      <c r="H813" s="185"/>
      <c r="I813" s="185"/>
      <c r="J813" s="185"/>
      <c r="K813" s="185"/>
      <c r="L813" s="185"/>
      <c r="M813" s="185"/>
      <c r="N813" s="185"/>
      <c r="O813" s="185"/>
      <c r="P813" s="185"/>
      <c r="Q813" s="185"/>
      <c r="R813" s="185"/>
    </row>
    <row r="814" spans="1:18">
      <c r="A814" s="185"/>
      <c r="B814" s="185"/>
      <c r="C814" s="185"/>
      <c r="D814" s="185"/>
      <c r="E814" s="185"/>
      <c r="F814" s="185"/>
      <c r="G814" s="185"/>
      <c r="H814" s="185"/>
      <c r="I814" s="185"/>
      <c r="J814" s="185"/>
      <c r="K814" s="185"/>
      <c r="L814" s="185"/>
      <c r="M814" s="185"/>
      <c r="N814" s="185"/>
      <c r="O814" s="185"/>
      <c r="P814" s="185"/>
      <c r="Q814" s="185"/>
      <c r="R814" s="185"/>
    </row>
    <row r="815" spans="1:18">
      <c r="A815" s="185"/>
      <c r="B815" s="185"/>
      <c r="C815" s="185"/>
      <c r="D815" s="185"/>
      <c r="E815" s="185"/>
      <c r="F815" s="185"/>
      <c r="G815" s="185"/>
      <c r="H815" s="185"/>
      <c r="I815" s="185"/>
      <c r="J815" s="185"/>
      <c r="K815" s="185"/>
      <c r="L815" s="185"/>
      <c r="M815" s="185"/>
      <c r="N815" s="185"/>
      <c r="O815" s="185"/>
      <c r="P815" s="185"/>
      <c r="Q815" s="185"/>
      <c r="R815" s="185"/>
    </row>
    <row r="816" spans="1:18">
      <c r="A816" s="185"/>
      <c r="B816" s="185"/>
      <c r="C816" s="185"/>
      <c r="D816" s="185"/>
      <c r="E816" s="185"/>
      <c r="F816" s="185"/>
      <c r="G816" s="185"/>
      <c r="H816" s="185"/>
      <c r="I816" s="185"/>
      <c r="J816" s="185"/>
      <c r="K816" s="185"/>
      <c r="L816" s="185"/>
      <c r="M816" s="185"/>
      <c r="N816" s="185"/>
      <c r="O816" s="185"/>
      <c r="P816" s="185"/>
      <c r="Q816" s="185"/>
      <c r="R816" s="185"/>
    </row>
    <row r="817" spans="1:18">
      <c r="A817" s="185"/>
      <c r="B817" s="185"/>
      <c r="C817" s="185"/>
      <c r="D817" s="185"/>
      <c r="E817" s="185"/>
      <c r="F817" s="185"/>
      <c r="G817" s="185"/>
      <c r="H817" s="185"/>
      <c r="I817" s="185"/>
      <c r="J817" s="185"/>
      <c r="K817" s="185"/>
      <c r="L817" s="185"/>
      <c r="M817" s="185"/>
      <c r="N817" s="185"/>
      <c r="O817" s="185"/>
      <c r="P817" s="185"/>
      <c r="Q817" s="185"/>
      <c r="R817" s="185"/>
    </row>
    <row r="818" spans="1:18">
      <c r="A818" s="185"/>
      <c r="B818" s="185"/>
      <c r="C818" s="185"/>
      <c r="D818" s="185"/>
      <c r="E818" s="185"/>
      <c r="F818" s="185"/>
      <c r="G818" s="185"/>
      <c r="H818" s="185"/>
      <c r="I818" s="185"/>
      <c r="J818" s="185"/>
      <c r="K818" s="185"/>
      <c r="L818" s="185"/>
      <c r="M818" s="185"/>
      <c r="N818" s="185"/>
      <c r="O818" s="185"/>
      <c r="P818" s="185"/>
      <c r="Q818" s="185"/>
      <c r="R818" s="185"/>
    </row>
    <row r="819" spans="1:18">
      <c r="A819" s="185"/>
      <c r="B819" s="185"/>
      <c r="C819" s="185"/>
      <c r="D819" s="185"/>
      <c r="E819" s="185"/>
      <c r="F819" s="185"/>
      <c r="G819" s="185"/>
      <c r="H819" s="185"/>
      <c r="I819" s="185"/>
      <c r="J819" s="185"/>
      <c r="K819" s="185"/>
      <c r="L819" s="185"/>
      <c r="M819" s="185"/>
      <c r="N819" s="185"/>
      <c r="O819" s="185"/>
      <c r="P819" s="185"/>
      <c r="Q819" s="185"/>
      <c r="R819" s="185"/>
    </row>
    <row r="820" spans="1:18">
      <c r="A820" s="185"/>
      <c r="B820" s="185"/>
      <c r="C820" s="185"/>
      <c r="D820" s="185"/>
      <c r="E820" s="185"/>
      <c r="F820" s="185"/>
      <c r="G820" s="185"/>
      <c r="H820" s="185"/>
      <c r="I820" s="185"/>
      <c r="J820" s="185"/>
      <c r="K820" s="185"/>
      <c r="L820" s="185"/>
      <c r="M820" s="185"/>
      <c r="N820" s="185"/>
      <c r="O820" s="185"/>
      <c r="P820" s="185"/>
      <c r="Q820" s="185"/>
      <c r="R820" s="185"/>
    </row>
    <row r="821" spans="1:18">
      <c r="A821" s="185"/>
      <c r="B821" s="185"/>
      <c r="C821" s="185"/>
      <c r="D821" s="185"/>
      <c r="E821" s="185"/>
      <c r="F821" s="185"/>
      <c r="G821" s="185"/>
      <c r="H821" s="185"/>
      <c r="I821" s="185"/>
      <c r="J821" s="185"/>
      <c r="K821" s="185"/>
      <c r="L821" s="185"/>
      <c r="M821" s="185"/>
      <c r="N821" s="185"/>
      <c r="O821" s="185"/>
      <c r="P821" s="185"/>
      <c r="Q821" s="185"/>
      <c r="R821" s="185"/>
    </row>
    <row r="822" spans="1:18">
      <c r="A822" s="185"/>
      <c r="B822" s="185"/>
      <c r="C822" s="185"/>
      <c r="D822" s="185"/>
      <c r="E822" s="185"/>
      <c r="F822" s="185"/>
      <c r="G822" s="185"/>
      <c r="H822" s="185"/>
      <c r="I822" s="185"/>
      <c r="J822" s="185"/>
      <c r="K822" s="185"/>
      <c r="L822" s="185"/>
      <c r="M822" s="185"/>
      <c r="N822" s="185"/>
      <c r="O822" s="185"/>
      <c r="P822" s="185"/>
      <c r="Q822" s="185"/>
      <c r="R822" s="185"/>
    </row>
    <row r="823" spans="1:18">
      <c r="A823" s="185"/>
      <c r="B823" s="185"/>
      <c r="C823" s="185"/>
      <c r="D823" s="185"/>
      <c r="E823" s="185"/>
      <c r="F823" s="185"/>
      <c r="G823" s="185"/>
      <c r="H823" s="185"/>
      <c r="I823" s="185"/>
      <c r="J823" s="185"/>
      <c r="K823" s="185"/>
      <c r="L823" s="185"/>
      <c r="M823" s="185"/>
      <c r="N823" s="185"/>
      <c r="O823" s="185"/>
      <c r="P823" s="185"/>
      <c r="Q823" s="185"/>
      <c r="R823" s="185"/>
    </row>
    <row r="824" spans="1:18">
      <c r="A824" s="185"/>
      <c r="B824" s="185"/>
      <c r="C824" s="185"/>
      <c r="D824" s="185"/>
      <c r="E824" s="185"/>
      <c r="F824" s="185"/>
      <c r="G824" s="185"/>
      <c r="H824" s="185"/>
      <c r="I824" s="185"/>
      <c r="J824" s="185"/>
      <c r="K824" s="185"/>
      <c r="L824" s="185"/>
      <c r="M824" s="185"/>
      <c r="N824" s="185"/>
      <c r="O824" s="185"/>
      <c r="P824" s="185"/>
      <c r="Q824" s="185"/>
      <c r="R824" s="185"/>
    </row>
  </sheetData>
  <customSheetViews>
    <customSheetView guid="{60A1409A-66AA-463E-93B8-ECD35AF44482}" scale="75" colorId="22">
      <selection activeCell="C38" sqref="C38"/>
      <colBreaks count="1" manualBreakCount="1">
        <brk id="6" max="1048575" man="1"/>
      </colBreaks>
      <pageMargins left="0.57999999999999996" right="0" top="0.3" bottom="0.3" header="0.5" footer="0.5"/>
      <pageSetup scale="72" orientation="portrait" r:id="rId1"/>
      <headerFooter alignWithMargins="0"/>
    </customSheetView>
    <customSheetView guid="{DF531E20-5321-459E-ADC3-AB7A1AE91EEB}" scale="75" colorId="22" showPageBreaks="1" printArea="1">
      <selection activeCell="C38" sqref="C38"/>
      <colBreaks count="1" manualBreakCount="1">
        <brk id="6" max="1048575" man="1"/>
      </colBreaks>
      <pageMargins left="0.57999999999999996" right="0" top="0.3" bottom="0.3" header="0.5" footer="0.5"/>
      <pageSetup scale="72" orientation="portrait" r:id="rId2"/>
      <headerFooter alignWithMargins="0"/>
    </customSheetView>
    <customSheetView guid="{D9BAA3C6-1D9B-487C-B947-51E67F089DA8}" scale="75" colorId="22">
      <selection activeCell="I11" sqref="I11:I35"/>
      <colBreaks count="1" manualBreakCount="1">
        <brk id="6" max="1048575" man="1"/>
      </colBreaks>
      <pageMargins left="0.57999999999999996" right="0" top="0.3" bottom="0.3" header="0.5" footer="0.5"/>
      <pageSetup scale="69" orientation="portrait" r:id="rId3"/>
      <headerFooter alignWithMargins="0"/>
    </customSheetView>
    <customSheetView guid="{FE043F0F-666D-484B-8A7C-7EC2529158CA}" scale="75" colorId="22" showPageBreaks="1" printArea="1">
      <selection activeCell="I11" sqref="I11:I35"/>
      <colBreaks count="1" manualBreakCount="1">
        <brk id="6" max="1048575" man="1"/>
      </colBreaks>
      <pageMargins left="0.57999999999999996" right="0" top="0.3" bottom="0.3" header="0.5" footer="0.5"/>
      <pageSetup scale="69" orientation="portrait" r:id="rId4"/>
      <headerFooter alignWithMargins="0"/>
    </customSheetView>
  </customSheetViews>
  <mergeCells count="2">
    <mergeCell ref="G59:H59"/>
    <mergeCell ref="H56:N58"/>
  </mergeCells>
  <phoneticPr fontId="0" type="noConversion"/>
  <pageMargins left="0.57999999999999996" right="0" top="0.3" bottom="0.3" header="0.5" footer="0.5"/>
  <pageSetup scale="69" orientation="portrait" r:id="rId5"/>
  <headerFooter alignWithMargins="0"/>
  <colBreaks count="1" manualBreakCount="1">
    <brk id="6" max="1048575" man="1"/>
  </colBreaks>
  <customProperties>
    <customPr name="_pios_id" r:id="rId6"/>
  </customProperties>
</worksheet>
</file>

<file path=xl/worksheets/sheet53.xml><?xml version="1.0" encoding="utf-8"?>
<worksheet xmlns="http://schemas.openxmlformats.org/spreadsheetml/2006/main" xmlns:r="http://schemas.openxmlformats.org/officeDocument/2006/relationships">
  <sheetPr transitionEvaluation="1" codeName="Sheet52">
    <pageSetUpPr fitToPage="1"/>
  </sheetPr>
  <dimension ref="A1:F123"/>
  <sheetViews>
    <sheetView defaultGridColor="0" colorId="22" workbookViewId="0"/>
  </sheetViews>
  <sheetFormatPr defaultColWidth="9.77734375" defaultRowHeight="15"/>
  <cols>
    <col min="1" max="1" width="4.77734375" style="1068" customWidth="1"/>
    <col min="2" max="2" width="47.77734375" style="1068" customWidth="1"/>
    <col min="3" max="3" width="22.77734375" style="1068" customWidth="1"/>
    <col min="4" max="4" width="13.77734375" style="1068" customWidth="1"/>
    <col min="5" max="5" width="21.44140625" style="1068" customWidth="1"/>
    <col min="6" max="16384" width="9.77734375" style="1068"/>
  </cols>
  <sheetData>
    <row r="1" spans="1:6" ht="15.75" thickBot="1">
      <c r="A1" s="1237" t="str">
        <f>'Data sheet'!A53</f>
        <v>Annual Report of New York American Water Company, Inc.  (f/k/a Aqua New York of Sea Cliff)                                          Year Ended  December 31, 2013</v>
      </c>
    </row>
    <row r="2" spans="1:6">
      <c r="A2" s="1238"/>
      <c r="B2" s="1239"/>
      <c r="C2" s="1239"/>
      <c r="D2" s="1239"/>
      <c r="E2" s="1240"/>
    </row>
    <row r="3" spans="1:6" ht="15.75">
      <c r="A3" s="1048" t="s">
        <v>3078</v>
      </c>
      <c r="B3" s="1049"/>
      <c r="C3" s="1049"/>
      <c r="D3" s="1049"/>
      <c r="E3" s="1050"/>
    </row>
    <row r="4" spans="1:6">
      <c r="A4" s="1301"/>
      <c r="B4" s="1302"/>
      <c r="C4" s="1302"/>
      <c r="D4" s="1303"/>
      <c r="E4" s="1304"/>
    </row>
    <row r="5" spans="1:6">
      <c r="A5" s="1305"/>
      <c r="B5" s="1056"/>
      <c r="C5" s="1056"/>
      <c r="D5" s="1056"/>
      <c r="E5" s="1057"/>
    </row>
    <row r="6" spans="1:6">
      <c r="A6" s="1306" t="s">
        <v>2263</v>
      </c>
      <c r="B6" s="1249" t="s">
        <v>1788</v>
      </c>
      <c r="C6" s="1049"/>
      <c r="D6" s="1049"/>
      <c r="E6" s="1063" t="s">
        <v>863</v>
      </c>
    </row>
    <row r="7" spans="1:6">
      <c r="A7" s="1307" t="s">
        <v>2286</v>
      </c>
      <c r="B7" s="1244" t="s">
        <v>3377</v>
      </c>
      <c r="C7" s="1308"/>
      <c r="D7" s="1308"/>
      <c r="E7" s="1060" t="s">
        <v>3378</v>
      </c>
    </row>
    <row r="8" spans="1:6">
      <c r="A8" s="1309">
        <v>1</v>
      </c>
      <c r="B8" s="1302" t="s">
        <v>3079</v>
      </c>
      <c r="C8" s="1302"/>
      <c r="D8" s="1302"/>
      <c r="E8" s="1310">
        <v>431</v>
      </c>
    </row>
    <row r="9" spans="1:6">
      <c r="A9" s="1309">
        <v>2</v>
      </c>
      <c r="B9" s="1302" t="s">
        <v>3080</v>
      </c>
      <c r="C9" s="1302"/>
      <c r="D9" s="1302"/>
      <c r="E9" s="1311"/>
    </row>
    <row r="10" spans="1:6">
      <c r="A10" s="1305">
        <v>3</v>
      </c>
      <c r="B10" s="1056" t="s">
        <v>133</v>
      </c>
      <c r="C10" s="1056"/>
      <c r="D10" s="1056"/>
      <c r="E10" s="666"/>
    </row>
    <row r="11" spans="1:6">
      <c r="A11" s="1309"/>
      <c r="B11" s="1302" t="s">
        <v>134</v>
      </c>
      <c r="C11" s="1302"/>
      <c r="D11" s="1302"/>
      <c r="E11" s="1311"/>
    </row>
    <row r="12" spans="1:6">
      <c r="A12" s="1305">
        <v>4</v>
      </c>
      <c r="B12" s="1056" t="s">
        <v>135</v>
      </c>
      <c r="C12" s="1056"/>
      <c r="D12" s="1056"/>
      <c r="E12" s="666"/>
    </row>
    <row r="13" spans="1:6">
      <c r="A13" s="1305"/>
      <c r="B13" s="1056" t="s">
        <v>204</v>
      </c>
      <c r="C13" s="1056"/>
      <c r="D13" s="1056"/>
      <c r="E13" s="666"/>
    </row>
    <row r="14" spans="1:6">
      <c r="A14" s="1309"/>
      <c r="B14" s="1302" t="s">
        <v>1632</v>
      </c>
      <c r="C14" s="1302"/>
      <c r="D14" s="1302"/>
      <c r="E14" s="1311"/>
    </row>
    <row r="15" spans="1:6">
      <c r="A15" s="1305">
        <v>5</v>
      </c>
      <c r="B15" s="1056"/>
      <c r="C15" s="1056"/>
      <c r="D15" s="1253"/>
      <c r="E15" s="666"/>
    </row>
    <row r="16" spans="1:6">
      <c r="A16" s="1305">
        <v>6</v>
      </c>
      <c r="B16" s="1378" t="s">
        <v>4008</v>
      </c>
      <c r="C16" s="1056"/>
      <c r="D16" s="1056"/>
      <c r="E16" s="1284">
        <f>23611-1</f>
        <v>23610</v>
      </c>
      <c r="F16" s="2347"/>
    </row>
    <row r="17" spans="1:5">
      <c r="A17" s="1305">
        <v>7</v>
      </c>
      <c r="B17" s="1056" t="s">
        <v>4009</v>
      </c>
      <c r="C17" s="1056"/>
      <c r="D17" s="1056"/>
      <c r="E17" s="1284">
        <v>330</v>
      </c>
    </row>
    <row r="18" spans="1:5">
      <c r="A18" s="1305">
        <v>8</v>
      </c>
      <c r="B18" s="1056" t="s">
        <v>2835</v>
      </c>
      <c r="C18" s="1056"/>
      <c r="D18" s="1056"/>
      <c r="E18" s="1284" t="s">
        <v>2835</v>
      </c>
    </row>
    <row r="19" spans="1:5">
      <c r="A19" s="1305">
        <v>9</v>
      </c>
      <c r="B19" s="1378" t="s">
        <v>2835</v>
      </c>
      <c r="C19" s="1056"/>
      <c r="D19" s="1056"/>
      <c r="E19" s="1284" t="s">
        <v>2835</v>
      </c>
    </row>
    <row r="20" spans="1:5">
      <c r="A20" s="1305">
        <v>10</v>
      </c>
      <c r="B20" s="1454"/>
      <c r="C20" s="1056"/>
      <c r="D20" s="1056"/>
      <c r="E20" s="1284"/>
    </row>
    <row r="21" spans="1:5">
      <c r="A21" s="1305">
        <v>11</v>
      </c>
      <c r="B21" s="1454"/>
      <c r="C21" s="1056"/>
      <c r="D21" s="1056"/>
      <c r="E21" s="1284"/>
    </row>
    <row r="22" spans="1:5">
      <c r="A22" s="1305">
        <v>12</v>
      </c>
      <c r="B22" s="1056"/>
      <c r="C22" s="1056"/>
      <c r="D22" s="1056"/>
      <c r="E22" s="1284"/>
    </row>
    <row r="23" spans="1:5">
      <c r="A23" s="1305">
        <v>13</v>
      </c>
      <c r="B23" s="1056"/>
      <c r="C23" s="1056"/>
      <c r="D23" s="1056"/>
      <c r="E23" s="1284"/>
    </row>
    <row r="24" spans="1:5">
      <c r="A24" s="1305">
        <v>14</v>
      </c>
      <c r="B24" s="1056"/>
      <c r="C24" s="1056"/>
      <c r="D24" s="1056"/>
      <c r="E24" s="1284"/>
    </row>
    <row r="25" spans="1:5">
      <c r="A25" s="1305">
        <v>15</v>
      </c>
      <c r="B25" s="1056"/>
      <c r="C25" s="1056"/>
      <c r="D25" s="1056"/>
      <c r="E25" s="1284"/>
    </row>
    <row r="26" spans="1:5">
      <c r="A26" s="1305">
        <v>16</v>
      </c>
      <c r="B26" s="1056"/>
      <c r="C26" s="1056"/>
      <c r="D26" s="1056"/>
      <c r="E26" s="1284"/>
    </row>
    <row r="27" spans="1:5">
      <c r="A27" s="1305">
        <v>17</v>
      </c>
      <c r="B27" s="1056"/>
      <c r="C27" s="1056"/>
      <c r="D27" s="1056"/>
      <c r="E27" s="1284"/>
    </row>
    <row r="28" spans="1:5">
      <c r="A28" s="1305">
        <v>18</v>
      </c>
      <c r="B28" s="1056"/>
      <c r="C28" s="1056"/>
      <c r="D28" s="1056"/>
      <c r="E28" s="1284"/>
    </row>
    <row r="29" spans="1:5">
      <c r="A29" s="1305">
        <v>19</v>
      </c>
      <c r="B29" s="1056"/>
      <c r="C29" s="1056"/>
      <c r="D29" s="1056"/>
      <c r="E29" s="1284"/>
    </row>
    <row r="30" spans="1:5">
      <c r="A30" s="1305">
        <v>20</v>
      </c>
      <c r="B30" s="1056"/>
      <c r="C30" s="1056"/>
      <c r="D30" s="1056"/>
      <c r="E30" s="1284"/>
    </row>
    <row r="31" spans="1:5">
      <c r="A31" s="1305">
        <v>21</v>
      </c>
      <c r="B31" s="1056"/>
      <c r="C31" s="1056"/>
      <c r="D31" s="1056"/>
      <c r="E31" s="1284"/>
    </row>
    <row r="32" spans="1:5">
      <c r="A32" s="1305">
        <v>22</v>
      </c>
      <c r="B32" s="1056"/>
      <c r="C32" s="1056"/>
      <c r="D32" s="1056"/>
      <c r="E32" s="1284"/>
    </row>
    <row r="33" spans="1:5">
      <c r="A33" s="1305">
        <v>23</v>
      </c>
      <c r="B33" s="1056"/>
      <c r="C33" s="1056"/>
      <c r="D33" s="1253"/>
      <c r="E33" s="1312"/>
    </row>
    <row r="34" spans="1:5">
      <c r="A34" s="1305">
        <v>24</v>
      </c>
      <c r="B34" s="1056"/>
      <c r="C34" s="1056"/>
      <c r="D34" s="1253"/>
      <c r="E34" s="1284"/>
    </row>
    <row r="35" spans="1:5">
      <c r="A35" s="1305">
        <v>25</v>
      </c>
      <c r="B35" s="1056"/>
      <c r="C35" s="1056"/>
      <c r="D35" s="1056"/>
      <c r="E35" s="1284"/>
    </row>
    <row r="36" spans="1:5">
      <c r="A36" s="1305">
        <v>26</v>
      </c>
      <c r="B36" s="1056"/>
      <c r="C36" s="1056"/>
      <c r="D36" s="1056"/>
      <c r="E36" s="1284"/>
    </row>
    <row r="37" spans="1:5">
      <c r="A37" s="1305">
        <v>27</v>
      </c>
      <c r="B37" s="1056"/>
      <c r="C37" s="1056"/>
      <c r="D37" s="1056"/>
      <c r="E37" s="1284"/>
    </row>
    <row r="38" spans="1:5">
      <c r="A38" s="1305">
        <v>28</v>
      </c>
      <c r="B38" s="1056"/>
      <c r="C38" s="1056"/>
      <c r="D38" s="1056"/>
      <c r="E38" s="1284"/>
    </row>
    <row r="39" spans="1:5">
      <c r="A39" s="1305">
        <v>29</v>
      </c>
      <c r="B39" s="1056"/>
      <c r="C39" s="1056"/>
      <c r="D39" s="1056"/>
      <c r="E39" s="1284"/>
    </row>
    <row r="40" spans="1:5">
      <c r="A40" s="1305">
        <v>30</v>
      </c>
      <c r="B40" s="1056"/>
      <c r="C40" s="1056"/>
      <c r="D40" s="1056"/>
      <c r="E40" s="1284"/>
    </row>
    <row r="41" spans="1:5">
      <c r="A41" s="1305">
        <v>31</v>
      </c>
      <c r="B41" s="1056"/>
      <c r="C41" s="1056"/>
      <c r="D41" s="1056"/>
      <c r="E41" s="1284"/>
    </row>
    <row r="42" spans="1:5">
      <c r="A42" s="1305">
        <v>32</v>
      </c>
      <c r="B42" s="1056"/>
      <c r="C42" s="1056"/>
      <c r="D42" s="1056"/>
      <c r="E42" s="1284"/>
    </row>
    <row r="43" spans="1:5">
      <c r="A43" s="1305">
        <v>33</v>
      </c>
      <c r="B43" s="1056"/>
      <c r="C43" s="1056"/>
      <c r="D43" s="1056"/>
      <c r="E43" s="1284"/>
    </row>
    <row r="44" spans="1:5">
      <c r="A44" s="1305">
        <v>34</v>
      </c>
      <c r="B44" s="1056"/>
      <c r="C44" s="1056"/>
      <c r="D44" s="1056"/>
      <c r="E44" s="1284"/>
    </row>
    <row r="45" spans="1:5">
      <c r="A45" s="1305">
        <v>35</v>
      </c>
      <c r="B45" s="1056"/>
      <c r="C45" s="1056"/>
      <c r="D45" s="1056"/>
      <c r="E45" s="1284"/>
    </row>
    <row r="46" spans="1:5">
      <c r="A46" s="1305">
        <v>36</v>
      </c>
      <c r="B46" s="1056"/>
      <c r="C46" s="1056"/>
      <c r="D46" s="1056"/>
      <c r="E46" s="1284"/>
    </row>
    <row r="47" spans="1:5">
      <c r="A47" s="1305">
        <v>37</v>
      </c>
      <c r="B47" s="1056"/>
      <c r="C47" s="1056"/>
      <c r="D47" s="1056"/>
      <c r="E47" s="1284"/>
    </row>
    <row r="48" spans="1:5">
      <c r="A48" s="1305">
        <v>38</v>
      </c>
      <c r="B48" s="1056"/>
      <c r="C48" s="1056"/>
      <c r="D48" s="1056"/>
      <c r="E48" s="1284"/>
    </row>
    <row r="49" spans="1:5">
      <c r="A49" s="1305">
        <v>39</v>
      </c>
      <c r="B49" s="1056"/>
      <c r="C49" s="1056"/>
      <c r="D49" s="1056"/>
      <c r="E49" s="1284"/>
    </row>
    <row r="50" spans="1:5">
      <c r="A50" s="1305">
        <v>40</v>
      </c>
      <c r="B50" s="1056"/>
      <c r="C50" s="1056"/>
      <c r="D50" s="1056"/>
      <c r="E50" s="1284"/>
    </row>
    <row r="51" spans="1:5">
      <c r="A51" s="1305">
        <v>41</v>
      </c>
      <c r="B51" s="1056"/>
      <c r="C51" s="1056"/>
      <c r="D51" s="1253"/>
      <c r="E51" s="1284"/>
    </row>
    <row r="52" spans="1:5">
      <c r="A52" s="1305">
        <v>42</v>
      </c>
      <c r="B52" s="1056"/>
      <c r="C52" s="1056"/>
      <c r="D52" s="1056"/>
      <c r="E52" s="1284"/>
    </row>
    <row r="53" spans="1:5">
      <c r="A53" s="1305">
        <v>43</v>
      </c>
      <c r="B53" s="1056"/>
      <c r="C53" s="1056"/>
      <c r="D53" s="1056"/>
      <c r="E53" s="1284"/>
    </row>
    <row r="54" spans="1:5">
      <c r="A54" s="1305">
        <v>44</v>
      </c>
      <c r="B54" s="1056"/>
      <c r="C54" s="1056"/>
      <c r="D54" s="1056"/>
      <c r="E54" s="1284"/>
    </row>
    <row r="55" spans="1:5">
      <c r="A55" s="1305">
        <v>45</v>
      </c>
      <c r="B55" s="1056"/>
      <c r="C55" s="1056"/>
      <c r="D55" s="1056"/>
      <c r="E55" s="1284"/>
    </row>
    <row r="56" spans="1:5">
      <c r="A56" s="1305">
        <v>46</v>
      </c>
      <c r="B56" s="1056"/>
      <c r="C56" s="1056"/>
      <c r="D56" s="1056"/>
      <c r="E56" s="1284"/>
    </row>
    <row r="57" spans="1:5">
      <c r="A57" s="1305">
        <v>47</v>
      </c>
      <c r="B57" s="1056"/>
      <c r="C57" s="1056"/>
      <c r="D57" s="1056"/>
      <c r="E57" s="1284"/>
    </row>
    <row r="58" spans="1:5">
      <c r="A58" s="1305">
        <v>48</v>
      </c>
      <c r="B58" s="1056"/>
      <c r="C58" s="1056"/>
      <c r="D58" s="1056"/>
      <c r="E58" s="1284"/>
    </row>
    <row r="59" spans="1:5" ht="15.75" thickBot="1">
      <c r="A59" s="1313">
        <v>49</v>
      </c>
      <c r="B59" s="1314" t="s">
        <v>892</v>
      </c>
      <c r="C59" s="1314"/>
      <c r="D59" s="1315"/>
      <c r="E59" s="1235">
        <f>SUM(E8:E58)</f>
        <v>24371</v>
      </c>
    </row>
    <row r="60" spans="1:5">
      <c r="A60" s="1253"/>
      <c r="B60" s="1249"/>
      <c r="C60" s="1253"/>
      <c r="D60" s="1056"/>
      <c r="E60" s="1056" t="s">
        <v>110</v>
      </c>
    </row>
    <row r="61" spans="1:5">
      <c r="A61" s="1049" t="s">
        <v>1633</v>
      </c>
      <c r="B61" s="1249"/>
      <c r="C61" s="1049"/>
      <c r="D61" s="1049"/>
      <c r="E61" s="1049"/>
    </row>
    <row r="62" spans="1:5">
      <c r="A62" s="1056"/>
      <c r="B62" s="1249"/>
      <c r="C62" s="1049"/>
      <c r="D62" s="1056"/>
      <c r="E62" s="1056"/>
    </row>
    <row r="64" spans="1:5" ht="15.75">
      <c r="A64" s="1253"/>
      <c r="B64" s="1299" t="s">
        <v>901</v>
      </c>
    </row>
    <row r="67" spans="1:5" ht="15.75" thickBot="1">
      <c r="A67" s="1316"/>
    </row>
    <row r="68" spans="1:5">
      <c r="A68" s="1045"/>
      <c r="B68" s="1046"/>
      <c r="C68" s="1046"/>
      <c r="D68" s="1046"/>
      <c r="E68" s="1047"/>
    </row>
    <row r="69" spans="1:5" ht="15.75">
      <c r="A69" s="1048" t="s">
        <v>3078</v>
      </c>
      <c r="B69" s="1049"/>
      <c r="C69" s="1049"/>
      <c r="D69" s="1049"/>
      <c r="E69" s="1050"/>
    </row>
    <row r="70" spans="1:5">
      <c r="A70" s="1061"/>
      <c r="B70" s="1056"/>
      <c r="C70" s="1056"/>
      <c r="D70" s="1056"/>
      <c r="E70" s="1317"/>
    </row>
    <row r="71" spans="1:5">
      <c r="A71" s="1318" t="s">
        <v>2263</v>
      </c>
      <c r="B71" s="1319" t="s">
        <v>1788</v>
      </c>
      <c r="C71" s="1320"/>
      <c r="D71" s="1320"/>
      <c r="E71" s="1321" t="s">
        <v>863</v>
      </c>
    </row>
    <row r="72" spans="1:5">
      <c r="A72" s="1307" t="s">
        <v>2286</v>
      </c>
      <c r="B72" s="1244" t="s">
        <v>3377</v>
      </c>
      <c r="C72" s="1308"/>
      <c r="D72" s="1308"/>
      <c r="E72" s="1060" t="s">
        <v>3378</v>
      </c>
    </row>
    <row r="73" spans="1:5">
      <c r="A73" s="1306">
        <v>1</v>
      </c>
      <c r="B73" s="1056"/>
      <c r="C73" s="1056"/>
      <c r="D73" s="1056"/>
      <c r="E73" s="666"/>
    </row>
    <row r="74" spans="1:5">
      <c r="A74" s="1306">
        <v>2</v>
      </c>
      <c r="B74" s="1056"/>
      <c r="C74" s="1056"/>
      <c r="D74" s="1056"/>
      <c r="E74" s="666"/>
    </row>
    <row r="75" spans="1:5">
      <c r="A75" s="1306">
        <v>3</v>
      </c>
      <c r="B75" s="1056"/>
      <c r="C75" s="1056"/>
      <c r="D75" s="1056"/>
      <c r="E75" s="666"/>
    </row>
    <row r="76" spans="1:5">
      <c r="A76" s="1306">
        <v>4</v>
      </c>
      <c r="B76" s="1056"/>
      <c r="C76" s="1056"/>
      <c r="D76" s="1056"/>
      <c r="E76" s="666"/>
    </row>
    <row r="77" spans="1:5">
      <c r="A77" s="1306">
        <v>5</v>
      </c>
      <c r="B77" s="1316"/>
      <c r="C77" s="1316"/>
      <c r="D77" s="1316"/>
      <c r="E77" s="666"/>
    </row>
    <row r="78" spans="1:5">
      <c r="A78" s="1306">
        <v>6</v>
      </c>
      <c r="B78" s="1056"/>
      <c r="C78" s="1056"/>
      <c r="D78" s="1056"/>
      <c r="E78" s="666"/>
    </row>
    <row r="79" spans="1:5">
      <c r="A79" s="1306">
        <v>7</v>
      </c>
      <c r="B79" s="1056"/>
      <c r="C79" s="1056"/>
      <c r="D79" s="1056"/>
      <c r="E79" s="666"/>
    </row>
    <row r="80" spans="1:5">
      <c r="A80" s="1306">
        <v>8</v>
      </c>
      <c r="B80" s="1056"/>
      <c r="C80" s="1056"/>
      <c r="D80" s="1056"/>
      <c r="E80" s="666"/>
    </row>
    <row r="81" spans="1:5">
      <c r="A81" s="1306">
        <v>9</v>
      </c>
      <c r="B81" s="1056"/>
      <c r="C81" s="1056"/>
      <c r="D81" s="1253"/>
      <c r="E81" s="666"/>
    </row>
    <row r="82" spans="1:5">
      <c r="A82" s="1306">
        <v>10</v>
      </c>
      <c r="B82" s="1056"/>
      <c r="C82" s="1056"/>
      <c r="D82" s="1056"/>
      <c r="E82" s="1284"/>
    </row>
    <row r="83" spans="1:5">
      <c r="A83" s="1306">
        <v>11</v>
      </c>
      <c r="B83" s="1056"/>
      <c r="C83" s="1056"/>
      <c r="D83" s="1056"/>
      <c r="E83" s="1284"/>
    </row>
    <row r="84" spans="1:5">
      <c r="A84" s="1306">
        <v>12</v>
      </c>
      <c r="B84" s="1056"/>
      <c r="C84" s="1056"/>
      <c r="D84" s="1056"/>
      <c r="E84" s="1284"/>
    </row>
    <row r="85" spans="1:5">
      <c r="A85" s="1306">
        <v>13</v>
      </c>
      <c r="B85" s="1056"/>
      <c r="C85" s="1056"/>
      <c r="D85" s="1056"/>
      <c r="E85" s="1284"/>
    </row>
    <row r="86" spans="1:5">
      <c r="A86" s="1306">
        <v>14</v>
      </c>
      <c r="B86" s="1056"/>
      <c r="C86" s="1056"/>
      <c r="D86" s="1056"/>
      <c r="E86" s="1284"/>
    </row>
    <row r="87" spans="1:5">
      <c r="A87" s="1306">
        <v>15</v>
      </c>
      <c r="B87" s="1056"/>
      <c r="C87" s="1056"/>
      <c r="D87" s="1056"/>
      <c r="E87" s="1284"/>
    </row>
    <row r="88" spans="1:5">
      <c r="A88" s="1306">
        <v>16</v>
      </c>
      <c r="B88" s="1056"/>
      <c r="C88" s="1056"/>
      <c r="D88" s="1056"/>
      <c r="E88" s="1284"/>
    </row>
    <row r="89" spans="1:5">
      <c r="A89" s="1306">
        <v>17</v>
      </c>
      <c r="B89" s="1056"/>
      <c r="C89" s="1056"/>
      <c r="D89" s="1056"/>
      <c r="E89" s="1284"/>
    </row>
    <row r="90" spans="1:5">
      <c r="A90" s="1306">
        <v>18</v>
      </c>
      <c r="B90" s="1056"/>
      <c r="C90" s="1056"/>
      <c r="D90" s="1056"/>
      <c r="E90" s="1284"/>
    </row>
    <row r="91" spans="1:5">
      <c r="A91" s="1306">
        <v>19</v>
      </c>
      <c r="B91" s="1056"/>
      <c r="C91" s="1056"/>
      <c r="D91" s="1056"/>
      <c r="E91" s="1284"/>
    </row>
    <row r="92" spans="1:5">
      <c r="A92" s="1306">
        <v>20</v>
      </c>
      <c r="B92" s="1056"/>
      <c r="C92" s="1056"/>
      <c r="D92" s="1056"/>
      <c r="E92" s="1284"/>
    </row>
    <row r="93" spans="1:5">
      <c r="A93" s="1306">
        <v>21</v>
      </c>
      <c r="B93" s="1056"/>
      <c r="C93" s="1056"/>
      <c r="D93" s="1056"/>
      <c r="E93" s="1284"/>
    </row>
    <row r="94" spans="1:5">
      <c r="A94" s="1306">
        <v>22</v>
      </c>
      <c r="B94" s="1056"/>
      <c r="C94" s="1056"/>
      <c r="D94" s="1253"/>
      <c r="E94" s="1284"/>
    </row>
    <row r="95" spans="1:5">
      <c r="A95" s="1306">
        <v>23</v>
      </c>
      <c r="B95" s="1056"/>
      <c r="C95" s="1056"/>
      <c r="D95" s="1253"/>
      <c r="E95" s="1284"/>
    </row>
    <row r="96" spans="1:5">
      <c r="A96" s="1306">
        <v>24</v>
      </c>
      <c r="B96" s="1056"/>
      <c r="C96" s="1056"/>
      <c r="D96" s="1056"/>
      <c r="E96" s="1284"/>
    </row>
    <row r="97" spans="1:5">
      <c r="A97" s="1306">
        <v>25</v>
      </c>
      <c r="B97" s="1056"/>
      <c r="C97" s="1056"/>
      <c r="D97" s="1056"/>
      <c r="E97" s="1284"/>
    </row>
    <row r="98" spans="1:5">
      <c r="A98" s="1306">
        <v>26</v>
      </c>
      <c r="B98" s="1056"/>
      <c r="C98" s="1056"/>
      <c r="D98" s="1056"/>
      <c r="E98" s="1284"/>
    </row>
    <row r="99" spans="1:5">
      <c r="A99" s="1306">
        <v>27</v>
      </c>
      <c r="B99" s="1056"/>
      <c r="C99" s="1056"/>
      <c r="D99" s="1056"/>
      <c r="E99" s="1284"/>
    </row>
    <row r="100" spans="1:5">
      <c r="A100" s="1306">
        <v>28</v>
      </c>
      <c r="B100" s="1056"/>
      <c r="C100" s="1056"/>
      <c r="D100" s="1056"/>
      <c r="E100" s="1284"/>
    </row>
    <row r="101" spans="1:5">
      <c r="A101" s="1306">
        <v>29</v>
      </c>
      <c r="B101" s="1056"/>
      <c r="C101" s="1056"/>
      <c r="D101" s="1056"/>
      <c r="E101" s="1284"/>
    </row>
    <row r="102" spans="1:5">
      <c r="A102" s="1306">
        <v>30</v>
      </c>
      <c r="B102" s="1056"/>
      <c r="C102" s="1056"/>
      <c r="D102" s="1056"/>
      <c r="E102" s="1284"/>
    </row>
    <row r="103" spans="1:5">
      <c r="A103" s="1306">
        <v>31</v>
      </c>
      <c r="B103" s="1056"/>
      <c r="C103" s="1056"/>
      <c r="D103" s="1056"/>
      <c r="E103" s="1284"/>
    </row>
    <row r="104" spans="1:5">
      <c r="A104" s="1306">
        <v>32</v>
      </c>
      <c r="B104" s="1056"/>
      <c r="C104" s="1056"/>
      <c r="D104" s="1056"/>
      <c r="E104" s="1284"/>
    </row>
    <row r="105" spans="1:5">
      <c r="A105" s="1306">
        <v>33</v>
      </c>
      <c r="B105" s="1056"/>
      <c r="C105" s="1056"/>
      <c r="D105" s="1056"/>
      <c r="E105" s="1284"/>
    </row>
    <row r="106" spans="1:5">
      <c r="A106" s="1306">
        <v>34</v>
      </c>
      <c r="B106" s="1056"/>
      <c r="C106" s="1056"/>
      <c r="D106" s="1056"/>
      <c r="E106" s="1284"/>
    </row>
    <row r="107" spans="1:5">
      <c r="A107" s="1306">
        <v>35</v>
      </c>
      <c r="B107" s="1056"/>
      <c r="C107" s="1056"/>
      <c r="D107" s="1253"/>
      <c r="E107" s="1284"/>
    </row>
    <row r="108" spans="1:5">
      <c r="A108" s="1306">
        <v>36</v>
      </c>
      <c r="B108" s="1056"/>
      <c r="C108" s="1056"/>
      <c r="D108" s="1056"/>
      <c r="E108" s="1284"/>
    </row>
    <row r="109" spans="1:5">
      <c r="A109" s="1306">
        <v>37</v>
      </c>
      <c r="B109" s="1056"/>
      <c r="C109" s="1056"/>
      <c r="D109" s="1056"/>
      <c r="E109" s="1284"/>
    </row>
    <row r="110" spans="1:5">
      <c r="A110" s="1306">
        <v>38</v>
      </c>
      <c r="B110" s="1056"/>
      <c r="C110" s="1056"/>
      <c r="D110" s="1056"/>
      <c r="E110" s="1284"/>
    </row>
    <row r="111" spans="1:5">
      <c r="A111" s="1306">
        <v>39</v>
      </c>
      <c r="B111" s="1056"/>
      <c r="C111" s="1056"/>
      <c r="D111" s="1056"/>
      <c r="E111" s="1284"/>
    </row>
    <row r="112" spans="1:5">
      <c r="A112" s="1306">
        <v>40</v>
      </c>
      <c r="B112" s="1056"/>
      <c r="C112" s="1056"/>
      <c r="D112" s="1056"/>
      <c r="E112" s="1284"/>
    </row>
    <row r="113" spans="1:5">
      <c r="A113" s="1306">
        <v>41</v>
      </c>
      <c r="B113" s="1056"/>
      <c r="C113" s="1056"/>
      <c r="D113" s="1056"/>
      <c r="E113" s="1284"/>
    </row>
    <row r="114" spans="1:5">
      <c r="A114" s="1306">
        <v>42</v>
      </c>
      <c r="B114" s="1056"/>
      <c r="C114" s="1056"/>
      <c r="D114" s="1056"/>
      <c r="E114" s="1284"/>
    </row>
    <row r="115" spans="1:5">
      <c r="A115" s="1306">
        <v>43</v>
      </c>
      <c r="B115" s="1056"/>
      <c r="C115" s="1056"/>
      <c r="D115" s="1056"/>
      <c r="E115" s="1284"/>
    </row>
    <row r="116" spans="1:5">
      <c r="A116" s="1306">
        <v>44</v>
      </c>
      <c r="B116" s="1056"/>
      <c r="C116" s="1056"/>
      <c r="D116" s="1056"/>
      <c r="E116" s="1284"/>
    </row>
    <row r="117" spans="1:5">
      <c r="A117" s="1306">
        <v>45</v>
      </c>
      <c r="B117" s="1056"/>
      <c r="C117" s="1056"/>
      <c r="D117" s="1056"/>
      <c r="E117" s="1284"/>
    </row>
    <row r="118" spans="1:5">
      <c r="A118" s="1306">
        <v>46</v>
      </c>
      <c r="B118" s="1056"/>
      <c r="C118" s="1056"/>
      <c r="D118" s="1056"/>
      <c r="E118" s="1284"/>
    </row>
    <row r="119" spans="1:5">
      <c r="A119" s="1306">
        <v>47</v>
      </c>
      <c r="B119" s="1056"/>
      <c r="C119" s="1056"/>
      <c r="D119" s="1056"/>
      <c r="E119" s="1284"/>
    </row>
    <row r="120" spans="1:5">
      <c r="A120" s="1306">
        <v>48</v>
      </c>
      <c r="B120" s="1056"/>
      <c r="C120" s="1056"/>
      <c r="D120" s="1253"/>
      <c r="E120" s="666"/>
    </row>
    <row r="121" spans="1:5" ht="15.75" thickBot="1">
      <c r="A121" s="1322">
        <v>49</v>
      </c>
      <c r="B121" s="1314"/>
      <c r="C121" s="1314"/>
      <c r="D121" s="1314"/>
      <c r="E121" s="1323"/>
    </row>
    <row r="122" spans="1:5">
      <c r="A122" s="1056" t="s">
        <v>110</v>
      </c>
      <c r="B122" s="1249"/>
      <c r="C122" s="1049"/>
      <c r="D122" s="1056"/>
      <c r="E122" s="1056"/>
    </row>
    <row r="123" spans="1:5">
      <c r="A123" s="1049" t="s">
        <v>2626</v>
      </c>
      <c r="B123" s="1249"/>
      <c r="C123" s="1249"/>
      <c r="D123" s="1249"/>
      <c r="E123" s="1249"/>
    </row>
  </sheetData>
  <customSheetViews>
    <customSheetView guid="{60A1409A-66AA-463E-93B8-ECD35AF44482}" scale="75" colorId="22" fitToPage="1">
      <selection activeCell="F16" sqref="F16"/>
      <pageMargins left="0.87" right="0.4" top="0.3" bottom="0.3" header="0.5" footer="0.5"/>
      <pageSetup scale="72" fitToHeight="2" orientation="portrait" r:id="rId1"/>
      <headerFooter alignWithMargins="0"/>
    </customSheetView>
    <customSheetView guid="{DF531E20-5321-459E-ADC3-AB7A1AE91EEB}" scale="75" colorId="22" showPageBreaks="1" fitToPage="1" printArea="1">
      <selection activeCell="F16" sqref="F16"/>
      <pageMargins left="0.87" right="0.4" top="0.3" bottom="0.3" header="0.5" footer="0.5"/>
      <pageSetup scale="72" fitToHeight="2" orientation="portrait" r:id="rId2"/>
      <headerFooter alignWithMargins="0"/>
    </customSheetView>
    <customSheetView guid="{D9BAA3C6-1D9B-487C-B947-51E67F089DA8}" colorId="22" fitToPage="1">
      <selection activeCell="D25" sqref="D25"/>
      <pageMargins left="0.87" right="0.4" top="0.3" bottom="0.3" header="0.5" footer="0.5"/>
      <pageSetup scale="69" fitToHeight="2" orientation="portrait" r:id="rId3"/>
      <headerFooter alignWithMargins="0"/>
    </customSheetView>
    <customSheetView guid="{FE043F0F-666D-484B-8A7C-7EC2529158CA}" colorId="22" showPageBreaks="1" fitToPage="1" printArea="1">
      <selection activeCell="D25" sqref="D25"/>
      <pageMargins left="0.87" right="0.4" top="0.3" bottom="0.3" header="0.5" footer="0.5"/>
      <pageSetup scale="10" fitToHeight="2" orientation="portrait" r:id="rId4"/>
      <headerFooter alignWithMargins="0"/>
    </customSheetView>
  </customSheetViews>
  <phoneticPr fontId="0" type="noConversion"/>
  <pageMargins left="0.87" right="0.4" top="0.3" bottom="0.3" header="0.5" footer="0.5"/>
  <pageSetup scale="69" fitToHeight="2" orientation="portrait" r:id="rId5"/>
  <headerFooter alignWithMargins="0"/>
  <customProperties>
    <customPr name="_pios_id" r:id="rId6"/>
  </customProperties>
</worksheet>
</file>

<file path=xl/worksheets/sheet54.xml><?xml version="1.0" encoding="utf-8"?>
<worksheet xmlns="http://schemas.openxmlformats.org/spreadsheetml/2006/main" xmlns:r="http://schemas.openxmlformats.org/officeDocument/2006/relationships">
  <sheetPr transitionEvaluation="1" codeName="Sheet53"/>
  <dimension ref="A1:G139"/>
  <sheetViews>
    <sheetView defaultGridColor="0" topLeftCell="A7" colorId="22" zoomScale="75" zoomScaleNormal="87" workbookViewId="0"/>
  </sheetViews>
  <sheetFormatPr defaultColWidth="9.77734375" defaultRowHeight="15"/>
  <cols>
    <col min="1" max="1" width="4.77734375" customWidth="1"/>
    <col min="2" max="2" width="40.77734375" customWidth="1"/>
    <col min="3" max="3" width="17.77734375" customWidth="1"/>
    <col min="4" max="4" width="16.77734375" customWidth="1"/>
    <col min="5" max="5" width="33.21875" customWidth="1"/>
  </cols>
  <sheetData>
    <row r="1" spans="1:5" ht="15.75" thickBot="1">
      <c r="A1" s="1237" t="str">
        <f>'Data sheet'!A53</f>
        <v>Annual Report of New York American Water Company, Inc.  (f/k/a Aqua New York of Sea Cliff)                                          Year Ended  December 31, 2013</v>
      </c>
    </row>
    <row r="2" spans="1:5">
      <c r="A2" s="53"/>
      <c r="B2" s="54"/>
      <c r="C2" s="54"/>
      <c r="D2" s="54"/>
      <c r="E2" s="55"/>
    </row>
    <row r="3" spans="1:5" ht="15.75">
      <c r="A3" s="92" t="s">
        <v>1634</v>
      </c>
      <c r="B3" s="90"/>
      <c r="C3" s="90"/>
      <c r="D3" s="90"/>
      <c r="E3" s="107"/>
    </row>
    <row r="4" spans="1:5">
      <c r="A4" s="71"/>
      <c r="B4" s="72"/>
      <c r="C4" s="60"/>
      <c r="D4" s="103"/>
      <c r="E4" s="255"/>
    </row>
    <row r="5" spans="1:5">
      <c r="A5" s="336"/>
      <c r="B5" s="60"/>
      <c r="C5" s="64"/>
      <c r="D5" s="64"/>
      <c r="E5" s="67"/>
    </row>
    <row r="6" spans="1:5">
      <c r="A6" s="83" t="s">
        <v>2334</v>
      </c>
      <c r="B6" s="60" t="s">
        <v>1635</v>
      </c>
      <c r="C6" s="60"/>
      <c r="D6" s="60"/>
      <c r="E6" s="61"/>
    </row>
    <row r="7" spans="1:5">
      <c r="A7" s="83"/>
      <c r="B7" s="60" t="s">
        <v>1636</v>
      </c>
      <c r="C7" s="60"/>
      <c r="D7" s="60"/>
      <c r="E7" s="61"/>
    </row>
    <row r="8" spans="1:5">
      <c r="A8" s="83"/>
      <c r="B8" s="60" t="s">
        <v>1637</v>
      </c>
      <c r="C8" s="60"/>
      <c r="D8" s="60"/>
      <c r="E8" s="61"/>
    </row>
    <row r="9" spans="1:5">
      <c r="A9" s="83"/>
      <c r="B9" s="60" t="s">
        <v>1638</v>
      </c>
      <c r="C9" s="60"/>
      <c r="D9" s="60"/>
      <c r="E9" s="61"/>
    </row>
    <row r="10" spans="1:5">
      <c r="A10" s="83" t="s">
        <v>418</v>
      </c>
      <c r="B10" s="60" t="s">
        <v>3359</v>
      </c>
      <c r="C10" s="60"/>
      <c r="D10" s="60"/>
      <c r="E10" s="61"/>
    </row>
    <row r="11" spans="1:5">
      <c r="A11" s="83"/>
      <c r="B11" s="60" t="s">
        <v>2933</v>
      </c>
      <c r="C11" s="60"/>
      <c r="D11" s="60"/>
      <c r="E11" s="61"/>
    </row>
    <row r="12" spans="1:5">
      <c r="A12" s="83"/>
      <c r="B12" s="60" t="s">
        <v>3625</v>
      </c>
      <c r="C12" s="60"/>
      <c r="D12" s="60"/>
      <c r="E12" s="61"/>
    </row>
    <row r="13" spans="1:5">
      <c r="A13" s="83"/>
      <c r="B13" s="60" t="s">
        <v>3740</v>
      </c>
      <c r="C13" s="60"/>
      <c r="D13" s="60"/>
      <c r="E13" s="61"/>
    </row>
    <row r="14" spans="1:5">
      <c r="A14" s="83" t="s">
        <v>3619</v>
      </c>
      <c r="B14" s="60" t="s">
        <v>2165</v>
      </c>
      <c r="C14" s="60"/>
      <c r="D14" s="60"/>
      <c r="E14" s="61"/>
    </row>
    <row r="15" spans="1:5">
      <c r="A15" s="83"/>
      <c r="B15" s="60" t="s">
        <v>1771</v>
      </c>
      <c r="C15" s="60"/>
      <c r="D15" s="60"/>
      <c r="E15" s="61"/>
    </row>
    <row r="16" spans="1:5">
      <c r="A16" s="338"/>
      <c r="B16" s="72" t="s">
        <v>1772</v>
      </c>
      <c r="C16" s="72"/>
      <c r="D16" s="72"/>
      <c r="E16" s="74"/>
    </row>
    <row r="17" spans="1:5">
      <c r="A17" s="356" t="s">
        <v>2263</v>
      </c>
      <c r="B17" s="90" t="s">
        <v>1773</v>
      </c>
      <c r="C17" s="90"/>
      <c r="D17" s="90"/>
      <c r="E17" s="659" t="s">
        <v>863</v>
      </c>
    </row>
    <row r="18" spans="1:5">
      <c r="A18" s="356" t="s">
        <v>3901</v>
      </c>
      <c r="B18" s="90" t="s">
        <v>3377</v>
      </c>
      <c r="C18" s="90"/>
      <c r="D18" s="90"/>
      <c r="E18" s="659" t="s">
        <v>3378</v>
      </c>
    </row>
    <row r="19" spans="1:5">
      <c r="A19" s="397"/>
      <c r="B19" s="72"/>
      <c r="C19" s="72"/>
      <c r="D19" s="72"/>
      <c r="E19" s="125"/>
    </row>
    <row r="20" spans="1:5">
      <c r="A20" s="397">
        <v>1</v>
      </c>
      <c r="B20" s="72" t="s">
        <v>1774</v>
      </c>
      <c r="C20" s="72"/>
      <c r="D20" s="72"/>
      <c r="E20" s="565">
        <f>+'116119'!G114</f>
        <v>401991.11999999982</v>
      </c>
    </row>
    <row r="21" spans="1:5">
      <c r="A21" s="397">
        <v>2</v>
      </c>
      <c r="B21" s="72" t="s">
        <v>966</v>
      </c>
      <c r="C21" s="72"/>
      <c r="D21" s="72"/>
      <c r="E21" s="2546"/>
    </row>
    <row r="22" spans="1:5">
      <c r="A22" s="397">
        <v>3</v>
      </c>
      <c r="B22" s="72"/>
      <c r="C22" s="72"/>
      <c r="D22" s="72"/>
      <c r="E22" s="2547"/>
    </row>
    <row r="23" spans="1:5" ht="15.75">
      <c r="A23" s="397">
        <v>4</v>
      </c>
      <c r="B23" s="2548" t="s">
        <v>4018</v>
      </c>
      <c r="C23" s="72"/>
      <c r="D23" s="72"/>
      <c r="E23" s="2549"/>
    </row>
    <row r="24" spans="1:5">
      <c r="A24" s="397">
        <v>5</v>
      </c>
      <c r="B24" s="72" t="s">
        <v>1096</v>
      </c>
      <c r="C24" s="72"/>
      <c r="D24" s="72"/>
      <c r="E24" s="2550"/>
    </row>
    <row r="25" spans="1:5">
      <c r="A25" s="397">
        <v>6</v>
      </c>
      <c r="B25" s="72"/>
      <c r="C25" s="72"/>
      <c r="D25" s="72"/>
      <c r="E25" s="378"/>
    </row>
    <row r="26" spans="1:5">
      <c r="A26" s="397">
        <v>7</v>
      </c>
      <c r="B26" s="72"/>
      <c r="C26" s="72"/>
      <c r="D26" s="72"/>
      <c r="E26" s="378"/>
    </row>
    <row r="27" spans="1:5">
      <c r="A27" s="397">
        <v>8</v>
      </c>
      <c r="B27" s="72"/>
      <c r="C27" s="72"/>
      <c r="D27" s="72"/>
      <c r="E27" s="376"/>
    </row>
    <row r="28" spans="1:5" ht="15.75">
      <c r="A28" s="397">
        <v>9</v>
      </c>
      <c r="B28" s="2551" t="s">
        <v>3175</v>
      </c>
      <c r="C28" s="72"/>
      <c r="D28" s="72"/>
      <c r="E28" s="2552"/>
    </row>
    <row r="29" spans="1:5">
      <c r="A29" s="397">
        <v>10</v>
      </c>
      <c r="B29" s="660" t="s">
        <v>4019</v>
      </c>
      <c r="C29" s="72"/>
      <c r="D29" s="72"/>
      <c r="E29" s="2553"/>
    </row>
    <row r="30" spans="1:5">
      <c r="A30" s="397">
        <v>11</v>
      </c>
      <c r="B30" s="660" t="s">
        <v>4020</v>
      </c>
      <c r="C30" s="72"/>
      <c r="D30" s="72"/>
      <c r="E30" s="378"/>
    </row>
    <row r="31" spans="1:5">
      <c r="A31" s="397">
        <v>12</v>
      </c>
      <c r="B31" s="660" t="s">
        <v>4021</v>
      </c>
      <c r="C31" s="72"/>
      <c r="D31" s="72"/>
      <c r="E31" s="378"/>
    </row>
    <row r="32" spans="1:5">
      <c r="A32" s="397">
        <v>13</v>
      </c>
      <c r="B32" s="660" t="s">
        <v>4022</v>
      </c>
      <c r="C32" s="72"/>
      <c r="D32" s="72"/>
      <c r="E32" s="378"/>
    </row>
    <row r="33" spans="1:5">
      <c r="A33" s="397">
        <v>14</v>
      </c>
      <c r="B33" s="660" t="s">
        <v>4023</v>
      </c>
      <c r="C33" s="72"/>
      <c r="D33" s="72"/>
      <c r="E33" s="378"/>
    </row>
    <row r="34" spans="1:5">
      <c r="A34" s="397">
        <v>15</v>
      </c>
      <c r="B34" s="660" t="s">
        <v>1643</v>
      </c>
      <c r="C34" s="72"/>
      <c r="D34" s="72"/>
      <c r="E34" s="376"/>
    </row>
    <row r="35" spans="1:5" ht="15.75">
      <c r="A35" s="397">
        <v>16</v>
      </c>
      <c r="B35" s="2551" t="s">
        <v>3176</v>
      </c>
      <c r="C35" s="72"/>
      <c r="D35" s="72"/>
      <c r="E35" s="2554"/>
    </row>
    <row r="36" spans="1:5">
      <c r="A36" s="397">
        <v>17</v>
      </c>
      <c r="B36" s="660" t="s">
        <v>4024</v>
      </c>
      <c r="C36" s="72"/>
      <c r="D36" s="72"/>
      <c r="E36" s="304"/>
    </row>
    <row r="37" spans="1:5">
      <c r="A37" s="397">
        <v>18</v>
      </c>
      <c r="B37" s="660"/>
      <c r="C37" s="72"/>
      <c r="D37" s="72"/>
      <c r="E37" s="378"/>
    </row>
    <row r="38" spans="1:5">
      <c r="A38" s="397">
        <v>19</v>
      </c>
      <c r="B38" s="660"/>
      <c r="C38" s="72"/>
      <c r="D38" s="72"/>
      <c r="E38" s="378"/>
    </row>
    <row r="39" spans="1:5">
      <c r="A39" s="397">
        <v>20</v>
      </c>
      <c r="B39" s="660"/>
      <c r="C39" s="72"/>
      <c r="D39" s="72"/>
      <c r="E39" s="378"/>
    </row>
    <row r="40" spans="1:5" ht="15.75">
      <c r="A40" s="397">
        <v>21</v>
      </c>
      <c r="B40" s="2551" t="s">
        <v>832</v>
      </c>
      <c r="C40" s="72"/>
      <c r="D40" s="72"/>
      <c r="E40" s="2554"/>
    </row>
    <row r="41" spans="1:5">
      <c r="A41" s="397">
        <v>22</v>
      </c>
      <c r="B41" s="660" t="s">
        <v>327</v>
      </c>
      <c r="C41" s="72"/>
      <c r="D41" s="72"/>
      <c r="E41" s="2550"/>
    </row>
    <row r="42" spans="1:5">
      <c r="A42" s="397">
        <v>23</v>
      </c>
      <c r="B42" s="660" t="s">
        <v>4025</v>
      </c>
      <c r="C42" s="72"/>
      <c r="D42" s="72"/>
      <c r="E42" s="378"/>
    </row>
    <row r="43" spans="1:5">
      <c r="A43" s="397">
        <v>24</v>
      </c>
      <c r="B43" s="660" t="s">
        <v>896</v>
      </c>
      <c r="C43" s="72"/>
      <c r="D43" s="72"/>
      <c r="E43" s="378"/>
    </row>
    <row r="44" spans="1:5">
      <c r="A44" s="397">
        <v>25</v>
      </c>
      <c r="B44" s="660" t="s">
        <v>4026</v>
      </c>
      <c r="C44" s="72"/>
      <c r="D44" s="72"/>
      <c r="E44" s="378"/>
    </row>
    <row r="45" spans="1:5">
      <c r="A45" s="397">
        <v>26</v>
      </c>
      <c r="B45" s="660" t="s">
        <v>4027</v>
      </c>
      <c r="C45" s="72"/>
      <c r="D45" s="72"/>
      <c r="E45" s="378"/>
    </row>
    <row r="46" spans="1:5">
      <c r="A46" s="397">
        <v>27</v>
      </c>
      <c r="B46" s="660" t="s">
        <v>753</v>
      </c>
      <c r="C46" s="72"/>
      <c r="D46" s="72"/>
      <c r="E46" s="347"/>
    </row>
    <row r="47" spans="1:5">
      <c r="A47" s="342">
        <v>28</v>
      </c>
      <c r="B47" s="660"/>
      <c r="C47" s="72"/>
      <c r="D47" s="72"/>
      <c r="E47" s="378"/>
    </row>
    <row r="48" spans="1:5">
      <c r="A48" s="397">
        <v>29</v>
      </c>
      <c r="B48" s="660" t="s">
        <v>4028</v>
      </c>
      <c r="C48" s="72"/>
      <c r="D48" s="72"/>
      <c r="E48" s="2555"/>
    </row>
    <row r="49" spans="1:7">
      <c r="A49" s="356">
        <v>30</v>
      </c>
      <c r="B49" s="81" t="s">
        <v>1056</v>
      </c>
      <c r="C49" s="60"/>
      <c r="D49" s="60"/>
      <c r="E49" s="376"/>
    </row>
    <row r="50" spans="1:7">
      <c r="A50" s="356">
        <v>31</v>
      </c>
      <c r="B50" s="81"/>
      <c r="C50" s="60"/>
      <c r="D50" s="60"/>
      <c r="E50" s="376"/>
    </row>
    <row r="51" spans="1:7">
      <c r="A51" s="356">
        <v>32</v>
      </c>
      <c r="B51" s="81" t="s">
        <v>4028</v>
      </c>
      <c r="C51" s="60"/>
      <c r="D51" s="60"/>
      <c r="E51" s="376"/>
    </row>
    <row r="52" spans="1:7">
      <c r="A52" s="356">
        <v>31</v>
      </c>
      <c r="B52" s="1010" t="s">
        <v>4029</v>
      </c>
      <c r="C52" s="60"/>
      <c r="D52" s="60" t="s">
        <v>2835</v>
      </c>
      <c r="E52" s="376"/>
    </row>
    <row r="53" spans="1:7">
      <c r="A53" s="356">
        <v>32</v>
      </c>
      <c r="B53" s="81"/>
      <c r="C53" s="60"/>
      <c r="D53" s="60" t="s">
        <v>2835</v>
      </c>
      <c r="E53" s="376"/>
    </row>
    <row r="54" spans="1:7">
      <c r="A54" s="356">
        <v>33</v>
      </c>
      <c r="B54" s="81" t="s">
        <v>4030</v>
      </c>
      <c r="C54" s="60"/>
      <c r="D54" s="60" t="s">
        <v>2835</v>
      </c>
      <c r="E54" s="376"/>
    </row>
    <row r="55" spans="1:7">
      <c r="A55" s="356">
        <v>34</v>
      </c>
      <c r="B55" s="81" t="s">
        <v>4031</v>
      </c>
      <c r="C55" s="60"/>
      <c r="D55" s="60"/>
      <c r="E55" s="2556"/>
    </row>
    <row r="56" spans="1:7">
      <c r="A56" s="356">
        <v>35</v>
      </c>
      <c r="B56" s="81" t="s">
        <v>32</v>
      </c>
      <c r="C56" s="60"/>
      <c r="D56" s="60"/>
      <c r="E56" s="376"/>
      <c r="F56" s="1038"/>
      <c r="G56" s="1038"/>
    </row>
    <row r="57" spans="1:7">
      <c r="A57" s="356">
        <v>36</v>
      </c>
      <c r="B57" s="81"/>
      <c r="C57" s="60"/>
      <c r="D57" s="60"/>
      <c r="E57" s="376"/>
    </row>
    <row r="58" spans="1:7">
      <c r="A58" s="356">
        <v>37</v>
      </c>
      <c r="B58" s="81"/>
      <c r="C58" s="60"/>
      <c r="D58" s="60"/>
      <c r="E58" s="376"/>
    </row>
    <row r="59" spans="1:7">
      <c r="A59" s="356">
        <v>38</v>
      </c>
      <c r="B59" s="81"/>
      <c r="C59" s="60"/>
      <c r="D59" s="60"/>
      <c r="E59" s="376"/>
    </row>
    <row r="60" spans="1:7" ht="20.25">
      <c r="A60" s="356">
        <v>39</v>
      </c>
      <c r="B60" s="81"/>
      <c r="C60" s="60"/>
      <c r="D60" s="60"/>
      <c r="E60" s="2557" t="s">
        <v>4032</v>
      </c>
    </row>
    <row r="61" spans="1:7" ht="20.25">
      <c r="A61" s="356">
        <v>40</v>
      </c>
      <c r="B61" s="81"/>
      <c r="C61" s="60"/>
      <c r="D61" s="60"/>
      <c r="E61" s="2557" t="s">
        <v>4033</v>
      </c>
    </row>
    <row r="62" spans="1:7">
      <c r="A62" s="356">
        <v>41</v>
      </c>
      <c r="B62" s="81"/>
      <c r="C62" s="60"/>
      <c r="D62" s="60"/>
      <c r="E62" s="376"/>
    </row>
    <row r="63" spans="1:7">
      <c r="A63" s="356">
        <v>42</v>
      </c>
      <c r="B63" s="81"/>
      <c r="C63" s="60"/>
      <c r="D63" s="60"/>
      <c r="E63" s="376"/>
    </row>
    <row r="64" spans="1:7">
      <c r="A64" s="356">
        <v>43</v>
      </c>
      <c r="B64" s="81"/>
      <c r="C64" s="60"/>
      <c r="D64" s="60"/>
      <c r="E64" s="376"/>
    </row>
    <row r="65" spans="1:5">
      <c r="A65" s="356">
        <v>44</v>
      </c>
      <c r="B65" s="81"/>
      <c r="C65" s="60"/>
      <c r="D65" s="60"/>
      <c r="E65" s="376"/>
    </row>
    <row r="66" spans="1:5" ht="15.75" thickBot="1">
      <c r="A66" s="377">
        <v>45</v>
      </c>
      <c r="B66" s="661"/>
      <c r="C66" s="86"/>
      <c r="D66" s="86"/>
      <c r="E66" s="658"/>
    </row>
    <row r="67" spans="1:5">
      <c r="A67" s="60" t="s">
        <v>110</v>
      </c>
      <c r="B67" s="60"/>
      <c r="C67" s="60"/>
      <c r="D67" s="60"/>
    </row>
    <row r="68" spans="1:5">
      <c r="A68" s="90" t="s">
        <v>1057</v>
      </c>
      <c r="B68" s="90"/>
      <c r="C68" s="90"/>
      <c r="D68" s="90"/>
      <c r="E68" s="90"/>
    </row>
    <row r="69" spans="1:5">
      <c r="A69" s="60"/>
      <c r="B69" s="60"/>
      <c r="C69" s="60"/>
      <c r="D69" s="60"/>
      <c r="E69" s="60"/>
    </row>
    <row r="70" spans="1:5">
      <c r="A70" s="60"/>
      <c r="B70" s="60"/>
      <c r="C70" s="60"/>
      <c r="D70" s="60"/>
      <c r="E70" s="60"/>
    </row>
    <row r="71" spans="1:5" ht="15.75">
      <c r="A71" s="60"/>
      <c r="B71" s="380" t="s">
        <v>1760</v>
      </c>
      <c r="C71" s="60"/>
      <c r="D71" s="60"/>
      <c r="E71" s="60"/>
    </row>
    <row r="72" spans="1:5">
      <c r="A72" s="60"/>
      <c r="B72" s="60"/>
      <c r="C72" s="60"/>
      <c r="D72" s="60"/>
      <c r="E72" s="60"/>
    </row>
    <row r="73" spans="1:5" ht="16.5" thickBot="1">
      <c r="A73" s="389"/>
      <c r="B73" s="60"/>
      <c r="C73" s="60"/>
      <c r="D73" s="103"/>
    </row>
    <row r="74" spans="1:5">
      <c r="A74" s="360"/>
      <c r="B74" s="105"/>
      <c r="C74" s="105"/>
      <c r="D74" s="105"/>
      <c r="E74" s="106"/>
    </row>
    <row r="75" spans="1:5" ht="15.75">
      <c r="A75" s="92" t="s">
        <v>1634</v>
      </c>
      <c r="B75" s="90"/>
      <c r="C75" s="90"/>
      <c r="D75" s="90"/>
      <c r="E75" s="107"/>
    </row>
    <row r="76" spans="1:5">
      <c r="A76" s="338"/>
      <c r="B76" s="72"/>
      <c r="C76" s="72"/>
      <c r="D76" s="72"/>
      <c r="E76" s="74"/>
    </row>
    <row r="77" spans="1:5">
      <c r="A77" s="83"/>
      <c r="B77" s="90" t="s">
        <v>1773</v>
      </c>
      <c r="C77" s="90"/>
      <c r="D77" s="90"/>
      <c r="E77" s="659" t="s">
        <v>863</v>
      </c>
    </row>
    <row r="78" spans="1:5">
      <c r="A78" s="338"/>
      <c r="B78" s="108" t="s">
        <v>3377</v>
      </c>
      <c r="C78" s="108"/>
      <c r="D78" s="108"/>
      <c r="E78" s="662" t="s">
        <v>3378</v>
      </c>
    </row>
    <row r="79" spans="1:5">
      <c r="A79" s="83"/>
      <c r="B79" s="60"/>
      <c r="C79" s="60"/>
      <c r="D79" s="60"/>
      <c r="E79" s="376"/>
    </row>
    <row r="80" spans="1:5">
      <c r="A80" s="83"/>
      <c r="B80" s="60"/>
      <c r="C80" s="60"/>
      <c r="D80" s="60"/>
      <c r="E80" s="376"/>
    </row>
    <row r="81" spans="1:5">
      <c r="A81" s="83"/>
      <c r="B81" s="60"/>
      <c r="C81" s="60"/>
      <c r="D81" s="60"/>
      <c r="E81" s="376"/>
    </row>
    <row r="82" spans="1:5">
      <c r="A82" s="83"/>
      <c r="B82" s="60"/>
      <c r="C82" s="60"/>
      <c r="D82" s="60"/>
      <c r="E82" s="376"/>
    </row>
    <row r="83" spans="1:5">
      <c r="A83" s="83"/>
      <c r="B83" s="60"/>
      <c r="C83" s="60"/>
      <c r="D83" s="60"/>
      <c r="E83" s="376"/>
    </row>
    <row r="84" spans="1:5">
      <c r="A84" s="83"/>
      <c r="B84" s="60"/>
      <c r="C84" s="60"/>
      <c r="D84" s="60"/>
      <c r="E84" s="376"/>
    </row>
    <row r="85" spans="1:5">
      <c r="A85" s="83"/>
      <c r="B85" s="60"/>
      <c r="C85" s="60"/>
      <c r="D85" s="60"/>
      <c r="E85" s="376"/>
    </row>
    <row r="86" spans="1:5">
      <c r="A86" s="83"/>
      <c r="B86" s="60"/>
      <c r="C86" s="60"/>
      <c r="D86" s="60"/>
      <c r="E86" s="376"/>
    </row>
    <row r="87" spans="1:5">
      <c r="A87" s="83"/>
      <c r="B87" s="60"/>
      <c r="C87" s="60"/>
      <c r="D87" s="60"/>
      <c r="E87" s="376"/>
    </row>
    <row r="88" spans="1:5">
      <c r="A88" s="83"/>
      <c r="B88" s="60"/>
      <c r="C88" s="60"/>
      <c r="D88" s="60"/>
      <c r="E88" s="376"/>
    </row>
    <row r="89" spans="1:5">
      <c r="A89" s="83"/>
      <c r="B89" s="60"/>
      <c r="C89" s="60"/>
      <c r="D89" s="60"/>
      <c r="E89" s="376"/>
    </row>
    <row r="90" spans="1:5">
      <c r="A90" s="83"/>
      <c r="B90" s="60"/>
      <c r="C90" s="60"/>
      <c r="D90" s="60"/>
      <c r="E90" s="376"/>
    </row>
    <row r="91" spans="1:5">
      <c r="A91" s="83"/>
      <c r="B91" s="90"/>
      <c r="C91" s="90"/>
      <c r="D91" s="90"/>
      <c r="E91" s="663"/>
    </row>
    <row r="92" spans="1:5">
      <c r="A92" s="83"/>
      <c r="B92" s="90"/>
      <c r="C92" s="90"/>
      <c r="D92" s="90"/>
      <c r="E92" s="663"/>
    </row>
    <row r="93" spans="1:5">
      <c r="A93" s="83"/>
      <c r="B93" s="60"/>
      <c r="C93" s="60"/>
      <c r="D93" s="60"/>
      <c r="E93" s="376"/>
    </row>
    <row r="94" spans="1:5">
      <c r="A94" s="83"/>
      <c r="B94" s="60"/>
      <c r="C94" s="60"/>
      <c r="D94" s="60"/>
      <c r="E94" s="376"/>
    </row>
    <row r="95" spans="1:5">
      <c r="A95" s="83"/>
      <c r="B95" s="60"/>
      <c r="C95" s="60"/>
      <c r="D95" s="60"/>
      <c r="E95" s="664"/>
    </row>
    <row r="96" spans="1:5">
      <c r="A96" s="83"/>
      <c r="B96" s="60"/>
      <c r="C96" s="60"/>
      <c r="D96" s="60"/>
      <c r="E96" s="665"/>
    </row>
    <row r="97" spans="1:5">
      <c r="A97" s="83"/>
      <c r="B97" s="60"/>
      <c r="C97" s="60"/>
      <c r="D97" s="60"/>
      <c r="E97" s="665"/>
    </row>
    <row r="98" spans="1:5">
      <c r="A98" s="83"/>
      <c r="B98" s="60"/>
      <c r="C98" s="60"/>
      <c r="D98" s="60"/>
      <c r="E98" s="557"/>
    </row>
    <row r="99" spans="1:5">
      <c r="A99" s="83"/>
      <c r="B99" s="60"/>
      <c r="C99" s="60"/>
      <c r="D99" s="60"/>
      <c r="E99" s="666"/>
    </row>
    <row r="100" spans="1:5">
      <c r="A100" s="83"/>
      <c r="B100" s="60"/>
      <c r="C100" s="60"/>
      <c r="D100" s="60"/>
      <c r="E100" s="666"/>
    </row>
    <row r="101" spans="1:5">
      <c r="A101" s="83"/>
      <c r="B101" s="60"/>
      <c r="C101" s="60"/>
      <c r="D101" s="60"/>
      <c r="E101" s="666"/>
    </row>
    <row r="102" spans="1:5">
      <c r="A102" s="83"/>
      <c r="B102" s="81"/>
      <c r="C102" s="60"/>
      <c r="D102" s="60"/>
      <c r="E102" s="664"/>
    </row>
    <row r="103" spans="1:5">
      <c r="A103" s="83"/>
      <c r="B103" s="81"/>
      <c r="C103" s="60"/>
      <c r="D103" s="60"/>
      <c r="E103" s="666"/>
    </row>
    <row r="104" spans="1:5">
      <c r="A104" s="83"/>
      <c r="B104" s="81"/>
      <c r="C104" s="60"/>
      <c r="D104" s="60"/>
      <c r="E104" s="666"/>
    </row>
    <row r="105" spans="1:5">
      <c r="A105" s="83"/>
      <c r="B105" s="81"/>
      <c r="C105" s="60"/>
      <c r="D105" s="60"/>
      <c r="E105" s="666"/>
    </row>
    <row r="106" spans="1:5">
      <c r="A106" s="83"/>
      <c r="B106" s="81"/>
      <c r="C106" s="60"/>
      <c r="D106" s="60"/>
      <c r="E106" s="666"/>
    </row>
    <row r="107" spans="1:5">
      <c r="A107" s="83"/>
      <c r="B107" s="81"/>
      <c r="C107" s="60"/>
      <c r="D107" s="60"/>
      <c r="E107" s="664"/>
    </row>
    <row r="108" spans="1:5">
      <c r="A108" s="83"/>
      <c r="B108" s="81"/>
      <c r="C108" s="60"/>
      <c r="D108" s="60"/>
      <c r="E108" s="667"/>
    </row>
    <row r="109" spans="1:5">
      <c r="A109" s="83"/>
      <c r="B109" s="81"/>
      <c r="C109" s="60"/>
      <c r="D109" s="60"/>
      <c r="E109" s="666"/>
    </row>
    <row r="110" spans="1:5">
      <c r="A110" s="83"/>
      <c r="B110" s="81"/>
      <c r="C110" s="60"/>
      <c r="D110" s="60"/>
      <c r="E110" s="666"/>
    </row>
    <row r="111" spans="1:5">
      <c r="A111" s="83"/>
      <c r="B111" s="81"/>
      <c r="C111" s="60"/>
      <c r="D111" s="60"/>
      <c r="E111" s="666"/>
    </row>
    <row r="112" spans="1:5">
      <c r="A112" s="83"/>
      <c r="B112" s="81"/>
      <c r="C112" s="60"/>
      <c r="D112" s="60"/>
      <c r="E112" s="664"/>
    </row>
    <row r="113" spans="1:5">
      <c r="A113" s="83"/>
      <c r="B113" s="81"/>
      <c r="C113" s="60"/>
      <c r="D113" s="60"/>
      <c r="E113" s="557"/>
    </row>
    <row r="114" spans="1:5">
      <c r="A114" s="83"/>
      <c r="B114" s="81"/>
      <c r="C114" s="60"/>
      <c r="D114" s="60"/>
      <c r="E114" s="666"/>
    </row>
    <row r="115" spans="1:5">
      <c r="A115" s="83"/>
      <c r="B115" s="81"/>
      <c r="C115" s="60"/>
      <c r="D115" s="60"/>
      <c r="E115" s="666"/>
    </row>
    <row r="116" spans="1:5">
      <c r="A116" s="83"/>
      <c r="B116" s="81"/>
      <c r="C116" s="60"/>
      <c r="D116" s="60"/>
      <c r="E116" s="666"/>
    </row>
    <row r="117" spans="1:5">
      <c r="A117" s="83"/>
      <c r="B117" s="81"/>
      <c r="C117" s="60"/>
      <c r="D117" s="60"/>
      <c r="E117" s="666"/>
    </row>
    <row r="118" spans="1:5">
      <c r="A118" s="83"/>
      <c r="B118" s="81"/>
      <c r="C118" s="60"/>
      <c r="D118" s="60"/>
      <c r="E118" s="666"/>
    </row>
    <row r="119" spans="1:5">
      <c r="A119" s="83"/>
      <c r="B119" s="81"/>
      <c r="C119" s="60"/>
      <c r="D119" s="60"/>
      <c r="E119" s="666"/>
    </row>
    <row r="120" spans="1:5">
      <c r="A120" s="83"/>
      <c r="B120" s="81"/>
      <c r="C120" s="60"/>
      <c r="D120" s="60"/>
      <c r="E120" s="666"/>
    </row>
    <row r="121" spans="1:5">
      <c r="A121" s="83"/>
      <c r="B121" s="81"/>
      <c r="C121" s="60"/>
      <c r="D121" s="60"/>
      <c r="E121" s="666"/>
    </row>
    <row r="122" spans="1:5">
      <c r="A122" s="83"/>
      <c r="B122" s="81"/>
      <c r="C122" s="60"/>
      <c r="D122" s="60"/>
      <c r="E122" s="666"/>
    </row>
    <row r="123" spans="1:5">
      <c r="A123" s="83"/>
      <c r="B123" s="81"/>
      <c r="C123" s="60"/>
      <c r="D123" s="60"/>
      <c r="E123" s="666"/>
    </row>
    <row r="124" spans="1:5">
      <c r="A124" s="83"/>
      <c r="B124" s="81"/>
      <c r="C124" s="60"/>
      <c r="D124" s="60"/>
      <c r="E124" s="666"/>
    </row>
    <row r="125" spans="1:5">
      <c r="A125" s="83"/>
      <c r="B125" s="81"/>
      <c r="C125" s="60"/>
      <c r="D125" s="60"/>
      <c r="E125" s="666"/>
    </row>
    <row r="126" spans="1:5">
      <c r="A126" s="83"/>
      <c r="B126" s="81"/>
      <c r="C126" s="60"/>
      <c r="D126" s="60"/>
      <c r="E126" s="666"/>
    </row>
    <row r="127" spans="1:5">
      <c r="A127" s="83"/>
      <c r="B127" s="81"/>
      <c r="C127" s="60"/>
      <c r="D127" s="60"/>
      <c r="E127" s="666"/>
    </row>
    <row r="128" spans="1:5">
      <c r="A128" s="83"/>
      <c r="B128" s="81"/>
      <c r="C128" s="60"/>
      <c r="D128" s="60"/>
      <c r="E128" s="666"/>
    </row>
    <row r="129" spans="1:5">
      <c r="A129" s="83"/>
      <c r="B129" s="81"/>
      <c r="C129" s="60"/>
      <c r="D129" s="60"/>
      <c r="E129" s="666"/>
    </row>
    <row r="130" spans="1:5">
      <c r="A130" s="83"/>
      <c r="B130" s="81"/>
      <c r="C130" s="60"/>
      <c r="D130" s="60"/>
      <c r="E130" s="666"/>
    </row>
    <row r="131" spans="1:5">
      <c r="A131" s="83"/>
      <c r="B131" s="81"/>
      <c r="C131" s="60"/>
      <c r="D131" s="60"/>
      <c r="E131" s="666"/>
    </row>
    <row r="132" spans="1:5">
      <c r="A132" s="83"/>
      <c r="B132" s="81"/>
      <c r="C132" s="60"/>
      <c r="D132" s="60"/>
      <c r="E132" s="666"/>
    </row>
    <row r="133" spans="1:5">
      <c r="A133" s="83"/>
      <c r="B133" s="81"/>
      <c r="C133" s="60"/>
      <c r="D133" s="60"/>
      <c r="E133" s="376"/>
    </row>
    <row r="134" spans="1:5">
      <c r="A134" s="83"/>
      <c r="B134" s="81"/>
      <c r="C134" s="60"/>
      <c r="D134" s="60"/>
      <c r="E134" s="376"/>
    </row>
    <row r="135" spans="1:5">
      <c r="A135" s="83"/>
      <c r="B135" s="81"/>
      <c r="C135" s="60"/>
      <c r="D135" s="60"/>
      <c r="E135" s="376"/>
    </row>
    <row r="136" spans="1:5">
      <c r="A136" s="83"/>
      <c r="B136" s="81"/>
      <c r="C136" s="60"/>
      <c r="D136" s="60"/>
      <c r="E136" s="376"/>
    </row>
    <row r="137" spans="1:5" ht="15.75" thickBot="1">
      <c r="A137" s="369"/>
      <c r="B137" s="661"/>
      <c r="C137" s="86"/>
      <c r="D137" s="86"/>
      <c r="E137" s="658"/>
    </row>
    <row r="138" spans="1:5">
      <c r="A138" s="60"/>
      <c r="B138" s="60"/>
      <c r="C138" s="60"/>
      <c r="D138" s="60"/>
      <c r="E138" s="60"/>
    </row>
    <row r="139" spans="1:5">
      <c r="A139" s="90" t="s">
        <v>1058</v>
      </c>
      <c r="B139" s="90"/>
      <c r="C139" s="90"/>
      <c r="D139" s="90"/>
      <c r="E139" s="90"/>
    </row>
  </sheetData>
  <customSheetViews>
    <customSheetView guid="{60A1409A-66AA-463E-93B8-ECD35AF44482}" scale="75" colorId="22">
      <selection activeCell="E14" sqref="E14"/>
      <rowBreaks count="1" manualBreakCount="1">
        <brk id="66" max="16383" man="1"/>
      </rowBreaks>
      <pageMargins left="0.4" right="0.4" top="0.3" bottom="0.3" header="0" footer="0"/>
      <printOptions horizontalCentered="1" verticalCentered="1"/>
      <pageSetup scale="72" fitToHeight="2" orientation="portrait" r:id="rId1"/>
      <headerFooter alignWithMargins="0"/>
    </customSheetView>
    <customSheetView guid="{DF531E20-5321-459E-ADC3-AB7A1AE91EEB}" scale="75" colorId="22" showPageBreaks="1" printArea="1">
      <selection activeCell="E14" sqref="E14"/>
      <rowBreaks count="1" manualBreakCount="1">
        <brk id="66" max="16383" man="1"/>
      </rowBreaks>
      <pageMargins left="0.4" right="0.4" top="0.3" bottom="0.3" header="0" footer="0"/>
      <printOptions horizontalCentered="1" verticalCentered="1"/>
      <pageSetup scale="72" fitToHeight="2" orientation="portrait" r:id="rId2"/>
      <headerFooter alignWithMargins="0"/>
    </customSheetView>
    <customSheetView guid="{D9BAA3C6-1D9B-487C-B947-51E67F089DA8}" scale="75" colorId="22">
      <selection activeCell="I53" sqref="I53"/>
      <rowBreaks count="1" manualBreakCount="1">
        <brk id="66" max="16383" man="1"/>
      </rowBreaks>
      <pageMargins left="0.4" right="0.4" top="0.3" bottom="0.3" header="0" footer="0"/>
      <printOptions horizontalCentered="1" verticalCentered="1"/>
      <pageSetup scale="72" fitToHeight="2" orientation="portrait" r:id="rId3"/>
      <headerFooter alignWithMargins="0"/>
    </customSheetView>
    <customSheetView guid="{FE043F0F-666D-484B-8A7C-7EC2529158CA}" scale="75" colorId="22" showPageBreaks="1" printArea="1">
      <selection activeCell="I53" sqref="I53"/>
      <rowBreaks count="1" manualBreakCount="1">
        <brk id="66" max="16383" man="1"/>
      </rowBreaks>
      <pageMargins left="0.4" right="0.4" top="0.3" bottom="0.3" header="0" footer="0"/>
      <printOptions horizontalCentered="1" verticalCentered="1"/>
      <pageSetup scale="72" fitToHeight="2" orientation="portrait" r:id="rId4"/>
      <headerFooter alignWithMargins="0"/>
    </customSheetView>
  </customSheetViews>
  <phoneticPr fontId="0" type="noConversion"/>
  <printOptions horizontalCentered="1" verticalCentered="1"/>
  <pageMargins left="0.4" right="0.4" top="0.3" bottom="0.3" header="0" footer="0"/>
  <pageSetup scale="72" fitToHeight="2" orientation="portrait" r:id="rId5"/>
  <headerFooter alignWithMargins="0"/>
  <rowBreaks count="1" manualBreakCount="1">
    <brk id="66" max="16383" man="1"/>
  </rowBreaks>
  <customProperties>
    <customPr name="_pios_id" r:id="rId6"/>
  </customProperties>
</worksheet>
</file>

<file path=xl/worksheets/sheet55.xml><?xml version="1.0" encoding="utf-8"?>
<worksheet xmlns="http://schemas.openxmlformats.org/spreadsheetml/2006/main" xmlns:r="http://schemas.openxmlformats.org/officeDocument/2006/relationships">
  <sheetPr>
    <pageSetUpPr fitToPage="1"/>
  </sheetPr>
  <dimension ref="A1:P81"/>
  <sheetViews>
    <sheetView workbookViewId="0">
      <selection activeCell="H6" sqref="H6"/>
    </sheetView>
  </sheetViews>
  <sheetFormatPr defaultRowHeight="14.25"/>
  <cols>
    <col min="1" max="6" width="8.88671875" style="430"/>
    <col min="7" max="7" width="29.33203125" style="430" customWidth="1"/>
    <col min="8" max="8" width="12.44140625" style="430" customWidth="1"/>
    <col min="9" max="9" width="17.21875" style="430" customWidth="1"/>
    <col min="10" max="10" width="8.88671875" style="430"/>
    <col min="11" max="11" width="15.6640625" style="430" bestFit="1" customWidth="1"/>
    <col min="12" max="16384" width="8.88671875" style="430"/>
  </cols>
  <sheetData>
    <row r="1" spans="1:12">
      <c r="A1" s="1237" t="str">
        <f>'Data sheet'!A53</f>
        <v>Annual Report of New York American Water Company, Inc.  (f/k/a Aqua New York of Sea Cliff)                                          Year Ended  December 31, 2013</v>
      </c>
    </row>
    <row r="2" spans="1:12">
      <c r="A2" s="2779" t="s">
        <v>4034</v>
      </c>
      <c r="B2" s="2779"/>
      <c r="C2" s="2779"/>
      <c r="D2" s="2779"/>
      <c r="E2" s="2779"/>
      <c r="F2" s="2779"/>
      <c r="G2" s="2779"/>
      <c r="H2" s="2779"/>
      <c r="I2" s="2779"/>
    </row>
    <row r="3" spans="1:12">
      <c r="A3" s="2779" t="s">
        <v>4035</v>
      </c>
      <c r="B3" s="2779"/>
      <c r="C3" s="2779"/>
      <c r="D3" s="2779"/>
      <c r="E3" s="2779"/>
      <c r="F3" s="2779"/>
      <c r="G3" s="2779"/>
      <c r="H3" s="2779"/>
      <c r="I3" s="2779"/>
    </row>
    <row r="5" spans="1:12">
      <c r="A5" s="2558" t="s">
        <v>3440</v>
      </c>
      <c r="B5" s="2559" t="s">
        <v>4036</v>
      </c>
      <c r="C5" s="2559"/>
      <c r="D5" s="2559"/>
      <c r="E5" s="2559"/>
      <c r="F5" s="2559"/>
      <c r="G5" s="2559"/>
      <c r="H5" s="2559" t="s">
        <v>4254</v>
      </c>
      <c r="I5" s="2560"/>
    </row>
    <row r="6" spans="1:12">
      <c r="A6" s="828"/>
      <c r="B6" s="334" t="s">
        <v>4037</v>
      </c>
      <c r="C6" s="334"/>
      <c r="D6" s="334"/>
      <c r="E6" s="334"/>
      <c r="F6" s="334"/>
      <c r="G6" s="334"/>
      <c r="H6" s="334"/>
      <c r="I6" s="2561"/>
    </row>
    <row r="7" spans="1:12">
      <c r="A7" s="828"/>
      <c r="B7" s="334" t="s">
        <v>4038</v>
      </c>
      <c r="C7" s="334"/>
      <c r="D7" s="334"/>
      <c r="E7" s="334"/>
      <c r="F7" s="334"/>
      <c r="G7" s="334"/>
      <c r="H7" s="334"/>
      <c r="I7" s="2561"/>
    </row>
    <row r="8" spans="1:12">
      <c r="A8" s="828"/>
      <c r="B8" s="334" t="s">
        <v>4039</v>
      </c>
      <c r="C8" s="334"/>
      <c r="D8" s="334"/>
      <c r="E8" s="334"/>
      <c r="F8" s="334"/>
      <c r="G8" s="334"/>
      <c r="H8" s="334"/>
      <c r="I8" s="2561"/>
    </row>
    <row r="9" spans="1:12">
      <c r="A9" s="828" t="s">
        <v>418</v>
      </c>
      <c r="B9" s="334" t="s">
        <v>4040</v>
      </c>
      <c r="C9" s="334"/>
      <c r="D9" s="334"/>
      <c r="E9" s="334"/>
      <c r="F9" s="334"/>
      <c r="G9" s="334"/>
      <c r="H9" s="334"/>
      <c r="I9" s="2561"/>
    </row>
    <row r="10" spans="1:12">
      <c r="A10" s="2562"/>
      <c r="B10" s="334" t="s">
        <v>4041</v>
      </c>
      <c r="C10" s="334"/>
      <c r="D10" s="334"/>
      <c r="E10" s="334"/>
      <c r="F10" s="334"/>
      <c r="G10" s="334"/>
      <c r="H10" s="334"/>
      <c r="I10" s="2561"/>
    </row>
    <row r="11" spans="1:12">
      <c r="A11" s="2562"/>
      <c r="B11" s="334" t="s">
        <v>4042</v>
      </c>
      <c r="C11" s="334"/>
      <c r="D11" s="334"/>
      <c r="E11" s="334"/>
      <c r="F11" s="334"/>
      <c r="G11" s="334"/>
      <c r="H11" s="334"/>
      <c r="I11" s="2561"/>
    </row>
    <row r="12" spans="1:12">
      <c r="A12" s="2562"/>
      <c r="B12" s="334" t="s">
        <v>4043</v>
      </c>
      <c r="C12" s="334"/>
      <c r="D12" s="334"/>
      <c r="E12" s="334"/>
      <c r="F12" s="334"/>
      <c r="G12" s="334"/>
      <c r="H12" s="334"/>
      <c r="I12" s="2561"/>
    </row>
    <row r="13" spans="1:12">
      <c r="A13" s="2562"/>
      <c r="B13" s="334" t="s">
        <v>4044</v>
      </c>
      <c r="C13" s="334"/>
      <c r="D13" s="334"/>
      <c r="E13" s="334"/>
      <c r="F13" s="334"/>
      <c r="G13" s="334"/>
      <c r="H13" s="334"/>
      <c r="I13" s="2561"/>
    </row>
    <row r="14" spans="1:12">
      <c r="A14" s="2562"/>
      <c r="B14" s="334"/>
      <c r="C14" s="334"/>
      <c r="D14" s="334"/>
      <c r="E14" s="334"/>
      <c r="F14" s="334"/>
      <c r="G14" s="334"/>
      <c r="H14" s="334"/>
      <c r="I14" s="2561"/>
    </row>
    <row r="15" spans="1:12">
      <c r="A15" s="2563" t="s">
        <v>4045</v>
      </c>
      <c r="B15" s="2564"/>
      <c r="C15" s="2564"/>
      <c r="D15" s="2564"/>
      <c r="E15" s="2564"/>
      <c r="F15" s="2564"/>
      <c r="G15" s="2565"/>
      <c r="H15" s="2566" t="s">
        <v>4046</v>
      </c>
      <c r="I15" s="2567" t="s">
        <v>161</v>
      </c>
    </row>
    <row r="16" spans="1:12">
      <c r="A16" s="2568" t="s">
        <v>4047</v>
      </c>
      <c r="B16" s="1375"/>
      <c r="C16" s="2569"/>
      <c r="D16" s="2569"/>
      <c r="E16" s="2569"/>
      <c r="F16" s="2569"/>
      <c r="G16" s="2570"/>
      <c r="H16" s="2571"/>
      <c r="I16" s="2572">
        <f>+'116119'!G114</f>
        <v>401991.11999999982</v>
      </c>
      <c r="J16" s="1237"/>
      <c r="K16" s="1237"/>
      <c r="L16" s="2607"/>
    </row>
    <row r="17" spans="1:16">
      <c r="A17" s="2568"/>
      <c r="B17" s="1375"/>
      <c r="C17" s="2571"/>
      <c r="D17" s="2571"/>
      <c r="E17" s="2571"/>
      <c r="F17" s="2571"/>
      <c r="G17" s="2574"/>
      <c r="H17" s="2571"/>
      <c r="I17" s="2575"/>
      <c r="J17" s="1237"/>
      <c r="K17" s="1237"/>
      <c r="L17" s="2607"/>
    </row>
    <row r="18" spans="1:16">
      <c r="A18" s="2568" t="s">
        <v>4048</v>
      </c>
      <c r="B18" s="1375"/>
      <c r="C18" s="1375"/>
      <c r="D18" s="1375"/>
      <c r="E18" s="1375"/>
      <c r="F18" s="1375"/>
      <c r="G18" s="2574"/>
      <c r="H18" s="2571"/>
      <c r="I18" s="2575">
        <v>244793</v>
      </c>
      <c r="J18" s="1237"/>
      <c r="K18" s="1237"/>
      <c r="L18" s="2607"/>
      <c r="M18" s="1237"/>
      <c r="N18" s="1237"/>
      <c r="O18" s="1237"/>
      <c r="P18" s="1237"/>
    </row>
    <row r="19" spans="1:16">
      <c r="A19" s="2568" t="s">
        <v>4049</v>
      </c>
      <c r="B19" s="1375"/>
      <c r="C19" s="1375"/>
      <c r="D19" s="1375"/>
      <c r="E19" s="1375"/>
      <c r="F19" s="1375"/>
      <c r="G19" s="2574"/>
      <c r="H19" s="2571"/>
      <c r="I19" s="2575">
        <f>7241-1+42223</f>
        <v>49463</v>
      </c>
      <c r="J19" s="1237"/>
      <c r="K19" s="1237"/>
      <c r="L19" s="2607"/>
      <c r="M19" s="1237"/>
      <c r="N19" s="1237"/>
      <c r="O19" s="1237"/>
      <c r="P19" s="1237"/>
    </row>
    <row r="20" spans="1:16">
      <c r="A20" s="2568"/>
      <c r="B20" s="1375"/>
      <c r="C20" s="1375"/>
      <c r="D20" s="1375"/>
      <c r="E20" s="1375" t="s">
        <v>4050</v>
      </c>
      <c r="F20" s="1375"/>
      <c r="G20" s="2574"/>
      <c r="H20" s="2571"/>
      <c r="I20" s="2608">
        <f>SUM(I16:I19)</f>
        <v>696247.11999999988</v>
      </c>
      <c r="L20" s="2573"/>
    </row>
    <row r="21" spans="1:16">
      <c r="A21" s="2568"/>
      <c r="B21" s="2576"/>
      <c r="C21" s="2571"/>
      <c r="D21" s="2571"/>
      <c r="E21" s="2571"/>
      <c r="F21" s="2571"/>
      <c r="G21" s="2574"/>
      <c r="H21" s="2571"/>
      <c r="I21" s="2577"/>
      <c r="L21" s="2573"/>
    </row>
    <row r="22" spans="1:16" ht="15.75">
      <c r="A22" s="2568" t="s">
        <v>4051</v>
      </c>
      <c r="B22" s="2578"/>
      <c r="C22" s="2571"/>
      <c r="D22" s="2571"/>
      <c r="E22" s="2571"/>
      <c r="F22" s="2571"/>
      <c r="G22" s="2574"/>
      <c r="H22" s="2571"/>
      <c r="I22" s="2577"/>
      <c r="L22" s="2573"/>
    </row>
    <row r="23" spans="1:16" ht="15">
      <c r="A23" s="2568"/>
      <c r="B23" s="2576" t="s">
        <v>4052</v>
      </c>
      <c r="C23" s="2571"/>
      <c r="D23" s="2571"/>
      <c r="E23" s="2571"/>
      <c r="F23" s="2571"/>
      <c r="G23" s="2574"/>
      <c r="H23" s="2571"/>
      <c r="I23" s="2609">
        <v>175</v>
      </c>
      <c r="L23" s="2573"/>
    </row>
    <row r="24" spans="1:16" ht="15">
      <c r="A24" s="2568"/>
      <c r="B24" s="2576" t="s">
        <v>4147</v>
      </c>
      <c r="C24" s="2571"/>
      <c r="D24" s="2571"/>
      <c r="E24" s="2571"/>
      <c r="F24" s="2571"/>
      <c r="G24" s="2574"/>
      <c r="H24" s="2571"/>
      <c r="I24" s="2609">
        <f>3+90</f>
        <v>93</v>
      </c>
      <c r="L24" s="2573"/>
    </row>
    <row r="25" spans="1:16">
      <c r="A25" s="2568"/>
      <c r="B25" s="2571"/>
      <c r="C25" s="2571"/>
      <c r="D25" s="2571"/>
      <c r="E25" s="2571" t="s">
        <v>4053</v>
      </c>
      <c r="F25" s="2571"/>
      <c r="G25" s="2574"/>
      <c r="H25" s="2571"/>
      <c r="I25" s="2579">
        <f>SUM(I23:I24)</f>
        <v>268</v>
      </c>
      <c r="L25" s="2573"/>
    </row>
    <row r="26" spans="1:16">
      <c r="A26" s="2568"/>
      <c r="B26" s="2571"/>
      <c r="C26" s="2571"/>
      <c r="D26" s="2571"/>
      <c r="E26" s="2571"/>
      <c r="F26" s="2571"/>
      <c r="G26" s="2574"/>
      <c r="H26" s="2571"/>
      <c r="I26" s="2577"/>
      <c r="L26" s="2573"/>
    </row>
    <row r="27" spans="1:16">
      <c r="A27" s="2568" t="s">
        <v>4054</v>
      </c>
      <c r="B27" s="2576"/>
      <c r="C27" s="2571"/>
      <c r="D27" s="2571"/>
      <c r="E27" s="2571"/>
      <c r="F27" s="2571"/>
      <c r="G27" s="2574"/>
      <c r="H27" s="2571"/>
      <c r="I27" s="2610">
        <f>+I20+I25</f>
        <v>696515.11999999988</v>
      </c>
      <c r="L27" s="2573"/>
    </row>
    <row r="28" spans="1:16">
      <c r="A28" s="2568"/>
      <c r="B28" s="2576"/>
      <c r="C28" s="2571"/>
      <c r="D28" s="2571"/>
      <c r="E28" s="2571"/>
      <c r="F28" s="2571"/>
      <c r="G28" s="2574"/>
      <c r="H28" s="2571"/>
      <c r="I28" s="2577"/>
      <c r="L28" s="2573"/>
    </row>
    <row r="29" spans="1:16">
      <c r="A29" s="2568" t="s">
        <v>4055</v>
      </c>
      <c r="B29" s="2576"/>
      <c r="C29" s="2571"/>
      <c r="D29" s="2571"/>
      <c r="E29" s="2571"/>
      <c r="F29" s="2571"/>
      <c r="G29" s="2574"/>
      <c r="H29" s="2571"/>
      <c r="I29" s="2577"/>
      <c r="L29" s="2573"/>
    </row>
    <row r="30" spans="1:16">
      <c r="A30" s="2568"/>
      <c r="B30" s="2576" t="s">
        <v>4025</v>
      </c>
      <c r="C30" s="2571"/>
      <c r="D30" s="2571"/>
      <c r="E30" s="2571"/>
      <c r="F30" s="2571"/>
      <c r="G30" s="2574"/>
      <c r="H30" s="2571"/>
      <c r="I30" s="2577">
        <v>8068</v>
      </c>
      <c r="L30" s="2573"/>
    </row>
    <row r="31" spans="1:16">
      <c r="A31" s="2568"/>
      <c r="B31" s="2576" t="s">
        <v>4150</v>
      </c>
      <c r="C31" s="2571"/>
      <c r="D31" s="2571"/>
      <c r="E31" s="2571"/>
      <c r="F31" s="2571"/>
      <c r="G31" s="2574"/>
      <c r="H31" s="2571"/>
      <c r="I31" s="2577">
        <v>101</v>
      </c>
      <c r="L31" s="2573"/>
    </row>
    <row r="32" spans="1:16">
      <c r="A32" s="2568"/>
      <c r="B32" s="2576" t="s">
        <v>4148</v>
      </c>
      <c r="C32" s="2571"/>
      <c r="D32" s="2571"/>
      <c r="E32" s="2571"/>
      <c r="F32" s="2571"/>
      <c r="G32" s="2574"/>
      <c r="H32" s="2571"/>
      <c r="I32" s="2577">
        <f>-2275+3649</f>
        <v>1374</v>
      </c>
      <c r="L32" s="2573"/>
    </row>
    <row r="33" spans="1:12">
      <c r="A33" s="2568"/>
      <c r="B33" s="2576" t="s">
        <v>4056</v>
      </c>
      <c r="C33" s="2571"/>
      <c r="D33" s="2571"/>
      <c r="E33" s="2571"/>
      <c r="F33" s="2571"/>
      <c r="G33" s="2574"/>
      <c r="H33" s="2571"/>
      <c r="I33" s="2577">
        <v>2865</v>
      </c>
      <c r="L33" s="2573"/>
    </row>
    <row r="34" spans="1:12">
      <c r="A34" s="2568"/>
      <c r="B34" s="2576" t="s">
        <v>4057</v>
      </c>
      <c r="C34" s="2571"/>
      <c r="D34" s="2571"/>
      <c r="E34" s="2571"/>
      <c r="F34" s="2571"/>
      <c r="G34" s="2574"/>
      <c r="H34" s="2571"/>
      <c r="I34" s="2577">
        <f>-341008+874</f>
        <v>-340134</v>
      </c>
      <c r="L34" s="2573"/>
    </row>
    <row r="35" spans="1:12">
      <c r="A35" s="2568"/>
      <c r="B35" s="2576" t="s">
        <v>4149</v>
      </c>
      <c r="C35" s="2571"/>
      <c r="D35" s="2571"/>
      <c r="E35" s="2571"/>
      <c r="F35" s="2571"/>
      <c r="G35" s="2574"/>
      <c r="H35" s="2571"/>
      <c r="I35" s="2577">
        <v>-4323</v>
      </c>
      <c r="L35" s="2573"/>
    </row>
    <row r="36" spans="1:12">
      <c r="A36" s="2568"/>
      <c r="B36" s="2576" t="s">
        <v>4058</v>
      </c>
      <c r="C36" s="2571"/>
      <c r="D36" s="2571"/>
      <c r="E36" s="2571"/>
      <c r="F36" s="2571"/>
      <c r="G36" s="2574"/>
      <c r="H36" s="2571"/>
      <c r="I36" s="2577">
        <v>-15891</v>
      </c>
      <c r="L36" s="2573"/>
    </row>
    <row r="37" spans="1:12">
      <c r="A37" s="2568"/>
      <c r="B37" s="2576" t="s">
        <v>4059</v>
      </c>
      <c r="C37" s="2571"/>
      <c r="D37" s="2571"/>
      <c r="E37" s="2571"/>
      <c r="F37" s="2571"/>
      <c r="G37" s="2574"/>
      <c r="H37" s="2571"/>
      <c r="I37" s="2577">
        <v>-2803</v>
      </c>
      <c r="L37" s="2573"/>
    </row>
    <row r="38" spans="1:12">
      <c r="A38" s="2568"/>
      <c r="B38" s="2576" t="s">
        <v>4060</v>
      </c>
      <c r="C38" s="2571"/>
      <c r="D38" s="2571"/>
      <c r="E38" s="2571"/>
      <c r="F38" s="2571"/>
      <c r="G38" s="2574"/>
      <c r="H38" s="2571"/>
      <c r="I38" s="2577">
        <v>-77738</v>
      </c>
      <c r="L38" s="2573"/>
    </row>
    <row r="39" spans="1:12">
      <c r="A39" s="2568"/>
      <c r="B39" s="2580" t="s">
        <v>4061</v>
      </c>
      <c r="C39" s="2571"/>
      <c r="D39" s="2571"/>
      <c r="E39" s="2571"/>
      <c r="F39" s="2571"/>
      <c r="G39" s="2574"/>
      <c r="H39" s="2571"/>
      <c r="I39" s="2577">
        <v>-160939</v>
      </c>
      <c r="L39" s="2573"/>
    </row>
    <row r="40" spans="1:12">
      <c r="A40" s="2568"/>
      <c r="B40" s="2580" t="s">
        <v>4062</v>
      </c>
      <c r="C40" s="1375"/>
      <c r="D40" s="2581"/>
      <c r="E40" s="1375"/>
      <c r="F40" s="2582"/>
      <c r="G40" s="2583"/>
      <c r="H40" s="2571"/>
      <c r="I40" s="2577">
        <v>-73879</v>
      </c>
      <c r="L40" s="2573"/>
    </row>
    <row r="41" spans="1:12">
      <c r="A41" s="2568"/>
      <c r="B41" s="2576" t="s">
        <v>4063</v>
      </c>
      <c r="C41" s="2571"/>
      <c r="D41" s="2584"/>
      <c r="E41" s="2571"/>
      <c r="F41" s="2585"/>
      <c r="G41" s="2586"/>
      <c r="H41" s="2571"/>
      <c r="I41" s="2577">
        <v>4414</v>
      </c>
      <c r="L41" s="2573"/>
    </row>
    <row r="42" spans="1:12">
      <c r="A42" s="2568"/>
      <c r="B42" s="2576" t="s">
        <v>4064</v>
      </c>
      <c r="C42" s="2571"/>
      <c r="D42" s="2584"/>
      <c r="E42" s="2571"/>
      <c r="F42" s="2585"/>
      <c r="G42" s="2586"/>
      <c r="H42" s="2571"/>
      <c r="I42" s="2577">
        <v>-91450</v>
      </c>
      <c r="L42" s="2573"/>
    </row>
    <row r="43" spans="1:12">
      <c r="A43" s="2568"/>
      <c r="B43" s="2576" t="s">
        <v>4065</v>
      </c>
      <c r="C43" s="2571"/>
      <c r="D43" s="2584"/>
      <c r="E43" s="2571"/>
      <c r="F43" s="2585"/>
      <c r="G43" s="2586"/>
      <c r="H43" s="2571"/>
      <c r="I43" s="2577">
        <v>-191033</v>
      </c>
      <c r="L43" s="2573"/>
    </row>
    <row r="44" spans="1:12">
      <c r="A44" s="2568"/>
      <c r="B44" s="2576" t="s">
        <v>4066</v>
      </c>
      <c r="C44" s="2571"/>
      <c r="D44" s="2584"/>
      <c r="E44" s="2571"/>
      <c r="F44" s="2585"/>
      <c r="G44" s="2586"/>
      <c r="H44" s="2571"/>
      <c r="I44" s="2577">
        <v>-19509</v>
      </c>
      <c r="L44" s="2573"/>
    </row>
    <row r="45" spans="1:12">
      <c r="A45" s="2568"/>
      <c r="B45" s="2576" t="s">
        <v>4067</v>
      </c>
      <c r="C45" s="2571"/>
      <c r="D45" s="2584"/>
      <c r="E45" s="2571"/>
      <c r="F45" s="2585"/>
      <c r="G45" s="2586"/>
      <c r="H45" s="2571"/>
      <c r="I45" s="2577">
        <f>-440-257988</f>
        <v>-258428</v>
      </c>
      <c r="L45" s="2573"/>
    </row>
    <row r="46" spans="1:12">
      <c r="A46" s="2568"/>
      <c r="B46" s="2576" t="s">
        <v>2204</v>
      </c>
      <c r="C46" s="2571"/>
      <c r="D46" s="2584"/>
      <c r="E46" s="2571"/>
      <c r="F46" s="2585"/>
      <c r="G46" s="2586"/>
      <c r="H46" s="2571"/>
      <c r="I46" s="2577">
        <f>66+1079+4</f>
        <v>1149</v>
      </c>
      <c r="L46" s="2573"/>
    </row>
    <row r="47" spans="1:12">
      <c r="A47" s="2568"/>
      <c r="B47" s="2571"/>
      <c r="C47" s="2571"/>
      <c r="D47" s="2584"/>
      <c r="E47" s="2571" t="s">
        <v>4068</v>
      </c>
      <c r="F47" s="2585"/>
      <c r="G47" s="2586"/>
      <c r="H47" s="2571"/>
      <c r="I47" s="2587">
        <f>SUM(I30:I46)</f>
        <v>-1218156</v>
      </c>
      <c r="K47" s="2573"/>
      <c r="L47" s="2573"/>
    </row>
    <row r="48" spans="1:12">
      <c r="A48" s="2568"/>
      <c r="B48" s="2571"/>
      <c r="C48" s="2571"/>
      <c r="D48" s="2584"/>
      <c r="E48" s="2571"/>
      <c r="F48" s="2585"/>
      <c r="G48" s="2586"/>
      <c r="H48" s="2571"/>
      <c r="I48" s="2588"/>
    </row>
    <row r="49" spans="1:11">
      <c r="A49" s="2568" t="s">
        <v>4069</v>
      </c>
      <c r="B49" s="2571"/>
      <c r="C49" s="2571"/>
      <c r="D49" s="2584"/>
      <c r="E49" s="2571"/>
      <c r="F49" s="2585"/>
      <c r="G49" s="2586"/>
      <c r="H49" s="2571"/>
      <c r="I49" s="2575">
        <f>+I27+I47</f>
        <v>-521640.88000000012</v>
      </c>
      <c r="K49" s="2611"/>
    </row>
    <row r="50" spans="1:11">
      <c r="A50" s="2568"/>
      <c r="B50" s="2571"/>
      <c r="C50" s="2571"/>
      <c r="D50" s="2584"/>
      <c r="E50" s="2571"/>
      <c r="F50" s="2585"/>
      <c r="G50" s="2586"/>
      <c r="H50" s="2571"/>
      <c r="I50" s="2575"/>
    </row>
    <row r="51" spans="1:11">
      <c r="A51" s="2568" t="s">
        <v>4070</v>
      </c>
      <c r="B51" s="2571"/>
      <c r="C51" s="2571"/>
      <c r="D51" s="2584"/>
      <c r="E51" s="2571"/>
      <c r="F51" s="2585"/>
      <c r="G51" s="2586"/>
      <c r="H51" s="2571"/>
      <c r="I51" s="2575">
        <v>290777</v>
      </c>
    </row>
    <row r="52" spans="1:11">
      <c r="A52" s="2568" t="s">
        <v>4071</v>
      </c>
      <c r="B52" s="2571"/>
      <c r="C52" s="2571"/>
      <c r="D52" s="2584"/>
      <c r="E52" s="2571"/>
      <c r="F52" s="2585"/>
      <c r="G52" s="2586"/>
      <c r="H52" s="2571"/>
      <c r="I52" s="2588">
        <f>+I49+I51</f>
        <v>-230863.88000000012</v>
      </c>
    </row>
    <row r="53" spans="1:11">
      <c r="A53" s="2568" t="s">
        <v>4151</v>
      </c>
      <c r="B53" s="2571"/>
      <c r="C53" s="2571"/>
      <c r="D53" s="2584"/>
      <c r="E53" s="2571"/>
      <c r="F53" s="2585"/>
      <c r="G53" s="2586"/>
      <c r="H53" s="2571"/>
      <c r="I53" s="2589">
        <v>314770</v>
      </c>
    </row>
    <row r="54" spans="1:11">
      <c r="A54" s="2568"/>
      <c r="B54" s="2571"/>
      <c r="C54" s="2571"/>
      <c r="D54" s="2584"/>
      <c r="E54" s="2571"/>
      <c r="F54" s="2585"/>
      <c r="G54" s="2586"/>
      <c r="H54" s="2574"/>
      <c r="I54" s="2590"/>
    </row>
    <row r="55" spans="1:11">
      <c r="A55" s="2568" t="s">
        <v>4072</v>
      </c>
      <c r="B55" s="2571"/>
      <c r="C55" s="2571"/>
      <c r="D55" s="2584"/>
      <c r="E55" s="2571"/>
      <c r="F55" s="2585"/>
      <c r="G55" s="2586"/>
      <c r="H55" s="2574"/>
      <c r="I55" s="2590">
        <f>+I52+I53</f>
        <v>83906.119999999879</v>
      </c>
    </row>
    <row r="56" spans="1:11">
      <c r="A56" s="2568"/>
      <c r="B56" s="2571"/>
      <c r="C56" s="2571"/>
      <c r="D56" s="2584"/>
      <c r="E56" s="2571"/>
      <c r="F56" s="2585"/>
      <c r="G56" s="2586"/>
      <c r="H56" s="2574"/>
      <c r="I56" s="2590"/>
    </row>
    <row r="57" spans="1:11">
      <c r="A57" s="2568" t="s">
        <v>4085</v>
      </c>
      <c r="B57" s="2571"/>
      <c r="C57" s="2571"/>
      <c r="D57" s="2584"/>
      <c r="E57" s="2571"/>
      <c r="F57" s="2585"/>
      <c r="G57" s="2586"/>
      <c r="H57" s="2574"/>
      <c r="I57" s="2590">
        <f>+I55*0.0863</f>
        <v>7241.09815599999</v>
      </c>
    </row>
    <row r="58" spans="1:11">
      <c r="A58" s="2568"/>
      <c r="B58" s="2571"/>
      <c r="C58" s="2571"/>
      <c r="D58" s="2584"/>
      <c r="E58" s="2571"/>
      <c r="F58" s="2585"/>
      <c r="G58" s="2586"/>
      <c r="H58" s="2574"/>
      <c r="I58" s="2590"/>
    </row>
    <row r="59" spans="1:11">
      <c r="A59" s="2592" t="s">
        <v>4073</v>
      </c>
      <c r="B59" s="2571"/>
      <c r="C59" s="2571"/>
      <c r="D59" s="2584"/>
      <c r="E59" s="2571"/>
      <c r="F59" s="2585"/>
      <c r="G59" s="2586"/>
      <c r="H59" s="2574"/>
      <c r="I59" s="2591">
        <f>+I49-I57</f>
        <v>-528881.97815600014</v>
      </c>
    </row>
    <row r="60" spans="1:11">
      <c r="A60" s="2568" t="s">
        <v>4151</v>
      </c>
      <c r="B60" s="2571"/>
      <c r="C60" s="2571"/>
      <c r="D60" s="2584"/>
      <c r="E60" s="2571"/>
      <c r="F60" s="2585"/>
      <c r="G60" s="2586"/>
      <c r="H60" s="2574"/>
      <c r="I60" s="2591">
        <v>589459.19999999995</v>
      </c>
    </row>
    <row r="61" spans="1:11">
      <c r="A61" s="2568" t="s">
        <v>4074</v>
      </c>
      <c r="B61" s="2571"/>
      <c r="C61" s="2571"/>
      <c r="D61" s="2584"/>
      <c r="E61" s="2571"/>
      <c r="F61" s="2585"/>
      <c r="G61" s="2586"/>
      <c r="H61" s="2574"/>
      <c r="I61" s="2593">
        <v>0.35</v>
      </c>
    </row>
    <row r="62" spans="1:11">
      <c r="A62" s="2568"/>
      <c r="B62" s="2571"/>
      <c r="C62" s="2571"/>
      <c r="D62" s="2584"/>
      <c r="E62" s="2571"/>
      <c r="F62" s="2585"/>
      <c r="G62" s="2586"/>
      <c r="H62" s="2574"/>
      <c r="I62" s="2591"/>
    </row>
    <row r="63" spans="1:11">
      <c r="A63" s="2568"/>
      <c r="B63" s="2571"/>
      <c r="C63" s="2571"/>
      <c r="D63" s="2584"/>
      <c r="E63" s="2594" t="s">
        <v>4075</v>
      </c>
      <c r="G63" s="2586"/>
      <c r="H63" s="2574"/>
      <c r="I63" s="2591">
        <f>+(I59+I60)*I61</f>
        <v>21202.027645399932</v>
      </c>
    </row>
    <row r="64" spans="1:11">
      <c r="A64" s="2568"/>
      <c r="B64" s="2571"/>
      <c r="C64" s="2571"/>
      <c r="D64" s="2584"/>
      <c r="E64" s="2571"/>
      <c r="F64" s="2585"/>
      <c r="G64" s="2586"/>
      <c r="H64" s="2574"/>
      <c r="I64" s="2591"/>
      <c r="K64" s="2679"/>
    </row>
    <row r="65" spans="1:9">
      <c r="A65" s="2568"/>
      <c r="B65" s="2571"/>
      <c r="C65" s="2571"/>
      <c r="D65" s="2584"/>
      <c r="E65" s="2571" t="s">
        <v>4076</v>
      </c>
      <c r="F65" s="2585"/>
      <c r="G65" s="2586"/>
      <c r="H65" s="2574"/>
      <c r="I65" s="2591">
        <v>0</v>
      </c>
    </row>
    <row r="66" spans="1:9">
      <c r="A66" s="2568"/>
      <c r="B66" s="2571"/>
      <c r="C66" s="2571"/>
      <c r="D66" s="2584"/>
      <c r="E66" s="2571"/>
      <c r="F66" s="2585"/>
      <c r="G66" s="2586"/>
      <c r="H66" s="2574"/>
      <c r="I66" s="2591"/>
    </row>
    <row r="67" spans="1:9" ht="15" thickBot="1">
      <c r="A67" s="2568"/>
      <c r="B67" s="2571"/>
      <c r="C67" s="2571"/>
      <c r="D67" s="2584"/>
      <c r="E67" s="2594" t="s">
        <v>4077</v>
      </c>
      <c r="F67" s="2585"/>
      <c r="G67" s="2586"/>
      <c r="H67" s="2574"/>
      <c r="I67" s="2595">
        <f>+I63+I65</f>
        <v>21202.027645399932</v>
      </c>
    </row>
    <row r="68" spans="1:9" ht="15" thickTop="1">
      <c r="A68" s="2596"/>
      <c r="B68" s="1460"/>
      <c r="C68" s="1460"/>
      <c r="D68" s="2597"/>
      <c r="E68" s="1460"/>
      <c r="F68" s="1460"/>
      <c r="G68" s="2598"/>
      <c r="H68" s="2599"/>
      <c r="I68" s="2600"/>
    </row>
    <row r="69" spans="1:9" ht="15.75">
      <c r="A69" s="2601"/>
      <c r="B69" s="2602"/>
      <c r="C69" s="2602"/>
      <c r="D69" s="2602"/>
      <c r="E69" s="2602" t="s">
        <v>4078</v>
      </c>
      <c r="G69" s="2602"/>
      <c r="H69" s="2602"/>
      <c r="I69" s="2602"/>
    </row>
    <row r="70" spans="1:9">
      <c r="I70" s="2573"/>
    </row>
    <row r="71" spans="1:9">
      <c r="D71" s="2573"/>
      <c r="E71" s="2573"/>
      <c r="F71" s="2573"/>
      <c r="G71" s="2573"/>
      <c r="I71" s="2573"/>
    </row>
    <row r="72" spans="1:9">
      <c r="D72" s="2603"/>
      <c r="E72" s="2573"/>
      <c r="F72" s="2573"/>
      <c r="G72" s="2603"/>
      <c r="I72" s="2573"/>
    </row>
    <row r="73" spans="1:9">
      <c r="D73" s="2573"/>
      <c r="E73" s="2573"/>
      <c r="F73" s="2573"/>
      <c r="G73" s="2573"/>
      <c r="I73" s="2573"/>
    </row>
    <row r="77" spans="1:9">
      <c r="I77" s="2573"/>
    </row>
    <row r="78" spans="1:9">
      <c r="I78" s="2573"/>
    </row>
    <row r="79" spans="1:9">
      <c r="I79" s="2573"/>
    </row>
    <row r="80" spans="1:9">
      <c r="I80" s="2573"/>
    </row>
    <row r="81" spans="9:9">
      <c r="I81" s="2573"/>
    </row>
  </sheetData>
  <customSheetViews>
    <customSheetView guid="{D9BAA3C6-1D9B-487C-B947-51E67F089DA8}" fitToPage="1" topLeftCell="A40">
      <selection activeCell="K64" sqref="K64"/>
      <pageMargins left="0.24" right="0.28000000000000003" top="0.75" bottom="0.27" header="0.3" footer="0.3"/>
      <pageSetup scale="74" orientation="portrait" r:id="rId1"/>
    </customSheetView>
    <customSheetView guid="{FE043F0F-666D-484B-8A7C-7EC2529158CA}" showPageBreaks="1" fitToPage="1" printArea="1" topLeftCell="A40">
      <selection activeCell="K64" sqref="K64"/>
      <pageMargins left="0.24" right="0.28000000000000003" top="0.75" bottom="0.27" header="0.3" footer="0.3"/>
      <pageSetup scale="74" orientation="portrait" r:id="rId2"/>
    </customSheetView>
  </customSheetViews>
  <mergeCells count="2">
    <mergeCell ref="A2:I2"/>
    <mergeCell ref="A3:I3"/>
  </mergeCells>
  <pageMargins left="0.24" right="0.28000000000000003" top="0.75" bottom="0.27" header="0.3" footer="0.3"/>
  <pageSetup scale="74" orientation="portrait" r:id="rId3"/>
  <customProperties>
    <customPr name="_pios_id" r:id="rId4"/>
  </customProperties>
</worksheet>
</file>

<file path=xl/worksheets/sheet56.xml><?xml version="1.0" encoding="utf-8"?>
<worksheet xmlns="http://schemas.openxmlformats.org/spreadsheetml/2006/main" xmlns:r="http://schemas.openxmlformats.org/officeDocument/2006/relationships">
  <sheetPr transitionEvaluation="1" codeName="Sheet54">
    <pageSetUpPr fitToPage="1"/>
  </sheetPr>
  <dimension ref="A1:H61"/>
  <sheetViews>
    <sheetView defaultGridColor="0" colorId="22" zoomScale="87" zoomScaleNormal="87" workbookViewId="0">
      <selection activeCell="D25" sqref="D25"/>
    </sheetView>
  </sheetViews>
  <sheetFormatPr defaultColWidth="9.77734375" defaultRowHeight="15"/>
  <cols>
    <col min="1" max="1" width="4.77734375" customWidth="1"/>
    <col min="2" max="2" width="2.77734375" customWidth="1"/>
    <col min="3" max="3" width="60.88671875" customWidth="1"/>
    <col min="4" max="4" width="12.77734375" customWidth="1"/>
    <col min="5" max="6" width="10.77734375" customWidth="1"/>
    <col min="7" max="7" width="13.77734375" customWidth="1"/>
  </cols>
  <sheetData>
    <row r="1" spans="1:8" ht="16.5" thickBot="1">
      <c r="A1" s="430" t="str">
        <f>'Data sheet'!A53</f>
        <v>Annual Report of New York American Water Company, Inc.  (f/k/a Aqua New York of Sea Cliff)                                          Year Ended  December 31, 2013</v>
      </c>
      <c r="B1" s="185"/>
      <c r="C1" s="185"/>
      <c r="D1" s="13"/>
      <c r="E1" s="13"/>
      <c r="F1" s="13"/>
      <c r="G1" s="6"/>
      <c r="H1" s="185"/>
    </row>
    <row r="2" spans="1:8">
      <c r="A2" s="404"/>
      <c r="B2" s="188"/>
      <c r="C2" s="188"/>
      <c r="D2" s="188"/>
      <c r="E2" s="188"/>
      <c r="F2" s="188"/>
      <c r="G2" s="405"/>
      <c r="H2" s="185"/>
    </row>
    <row r="3" spans="1:8" ht="15.75">
      <c r="A3" s="190" t="s">
        <v>1059</v>
      </c>
      <c r="B3" s="13"/>
      <c r="C3" s="13"/>
      <c r="D3" s="13"/>
      <c r="E3" s="13"/>
      <c r="F3" s="13"/>
      <c r="G3" s="421"/>
      <c r="H3" s="185"/>
    </row>
    <row r="4" spans="1:8">
      <c r="A4" s="193"/>
      <c r="B4" s="185"/>
      <c r="C4" s="185"/>
      <c r="D4" s="185"/>
      <c r="E4" s="185"/>
      <c r="F4" s="185"/>
      <c r="G4" s="406"/>
      <c r="H4" s="185"/>
    </row>
    <row r="5" spans="1:8">
      <c r="A5" s="193"/>
      <c r="B5" s="185" t="s">
        <v>1060</v>
      </c>
      <c r="C5" s="185"/>
      <c r="D5" s="185"/>
      <c r="E5" s="185"/>
      <c r="F5" s="185"/>
      <c r="G5" s="406"/>
      <c r="H5" s="185"/>
    </row>
    <row r="6" spans="1:8">
      <c r="A6" s="193"/>
      <c r="B6" s="185" t="s">
        <v>1355</v>
      </c>
      <c r="C6" s="185"/>
      <c r="D6" s="185"/>
      <c r="E6" s="185"/>
      <c r="F6" s="185"/>
      <c r="G6" s="406"/>
      <c r="H6" s="185"/>
    </row>
    <row r="7" spans="1:8">
      <c r="A7" s="193"/>
      <c r="B7" s="185" t="s">
        <v>1356</v>
      </c>
      <c r="C7" s="185"/>
      <c r="D7" s="185"/>
      <c r="E7" s="185"/>
      <c r="F7" s="185"/>
      <c r="G7" s="406"/>
      <c r="H7" s="185"/>
    </row>
    <row r="8" spans="1:8">
      <c r="A8" s="193"/>
      <c r="B8" s="185" t="s">
        <v>3365</v>
      </c>
      <c r="C8" s="185"/>
      <c r="D8" s="185"/>
      <c r="E8" s="185"/>
      <c r="F8" s="185"/>
      <c r="G8" s="406"/>
      <c r="H8" s="185"/>
    </row>
    <row r="9" spans="1:8">
      <c r="A9" s="407"/>
      <c r="B9" s="408"/>
      <c r="C9" s="408"/>
      <c r="D9" s="408"/>
      <c r="E9" s="408"/>
      <c r="F9" s="408"/>
      <c r="G9" s="409"/>
      <c r="H9" s="185"/>
    </row>
    <row r="10" spans="1:8">
      <c r="A10" s="407"/>
      <c r="B10" s="408"/>
      <c r="C10" s="408"/>
      <c r="D10" s="408"/>
      <c r="E10" s="408"/>
      <c r="F10" s="408"/>
      <c r="G10" s="409"/>
      <c r="H10" s="185"/>
    </row>
    <row r="11" spans="1:8">
      <c r="A11" s="231"/>
      <c r="B11" s="185"/>
      <c r="C11" s="210"/>
      <c r="D11" s="579" t="s">
        <v>3366</v>
      </c>
      <c r="E11" s="579"/>
      <c r="F11" s="579"/>
      <c r="G11" s="592" t="s">
        <v>199</v>
      </c>
      <c r="H11" s="185"/>
    </row>
    <row r="12" spans="1:8">
      <c r="A12" s="231" t="s">
        <v>3362</v>
      </c>
      <c r="B12" s="185"/>
      <c r="C12" s="579" t="s">
        <v>3367</v>
      </c>
      <c r="D12" s="579" t="s">
        <v>3368</v>
      </c>
      <c r="E12" s="579"/>
      <c r="F12" s="579"/>
      <c r="G12" s="406"/>
      <c r="H12" s="185"/>
    </row>
    <row r="13" spans="1:8">
      <c r="A13" s="238" t="s">
        <v>464</v>
      </c>
      <c r="B13" s="408"/>
      <c r="C13" s="806" t="s">
        <v>3377</v>
      </c>
      <c r="D13" s="806" t="s">
        <v>3378</v>
      </c>
      <c r="E13" s="806" t="s">
        <v>3379</v>
      </c>
      <c r="F13" s="806" t="s">
        <v>3380</v>
      </c>
      <c r="G13" s="594" t="s">
        <v>189</v>
      </c>
      <c r="H13" s="185"/>
    </row>
    <row r="14" spans="1:8" ht="15.75">
      <c r="A14" s="231">
        <v>1</v>
      </c>
      <c r="B14" s="185" t="s">
        <v>2633</v>
      </c>
      <c r="C14" s="216"/>
      <c r="D14" s="535"/>
      <c r="E14" s="535"/>
      <c r="F14" s="535"/>
      <c r="G14" s="368"/>
      <c r="H14" s="185"/>
    </row>
    <row r="15" spans="1:8">
      <c r="A15" s="231">
        <v>2</v>
      </c>
      <c r="B15" s="185"/>
      <c r="C15" s="935" t="s">
        <v>2634</v>
      </c>
      <c r="D15" s="1854">
        <v>0</v>
      </c>
      <c r="E15" s="1854"/>
      <c r="F15" s="1854"/>
      <c r="G15" s="1855">
        <f>SUM(D15:F15)</f>
        <v>0</v>
      </c>
      <c r="H15" s="185"/>
    </row>
    <row r="16" spans="1:8">
      <c r="A16" s="231">
        <v>3</v>
      </c>
      <c r="B16" s="185"/>
      <c r="C16" s="210" t="s">
        <v>2635</v>
      </c>
      <c r="D16" s="1712">
        <v>0</v>
      </c>
      <c r="E16" s="1712"/>
      <c r="F16" s="1712"/>
      <c r="G16" s="1856">
        <f>SUM(D16:F16)</f>
        <v>0</v>
      </c>
      <c r="H16" s="185"/>
    </row>
    <row r="17" spans="1:8">
      <c r="A17" s="231">
        <v>4</v>
      </c>
      <c r="B17" s="185"/>
      <c r="C17" s="210" t="s">
        <v>2636</v>
      </c>
      <c r="D17" s="1712">
        <v>0</v>
      </c>
      <c r="E17" s="1712"/>
      <c r="F17" s="1712"/>
      <c r="G17" s="1856">
        <f>SUM(D17:F17)</f>
        <v>0</v>
      </c>
      <c r="H17" s="185"/>
    </row>
    <row r="18" spans="1:8">
      <c r="A18" s="231">
        <v>5</v>
      </c>
      <c r="B18" s="185"/>
      <c r="C18" s="210" t="s">
        <v>2637</v>
      </c>
      <c r="D18" s="1189">
        <v>0</v>
      </c>
      <c r="E18" s="1712"/>
      <c r="F18" s="1712"/>
      <c r="G18" s="1856">
        <f>SUM(D18:F18)</f>
        <v>0</v>
      </c>
      <c r="H18" s="185"/>
    </row>
    <row r="19" spans="1:8">
      <c r="A19" s="231">
        <v>6</v>
      </c>
      <c r="B19" s="185"/>
      <c r="C19" s="210" t="s">
        <v>3431</v>
      </c>
      <c r="D19" s="1712">
        <v>0</v>
      </c>
      <c r="E19" s="1712"/>
      <c r="F19" s="1712"/>
      <c r="G19" s="1856">
        <f>SUM(D19:F19)</f>
        <v>0</v>
      </c>
      <c r="H19" s="185"/>
    </row>
    <row r="20" spans="1:8">
      <c r="A20" s="231">
        <v>7</v>
      </c>
      <c r="B20" s="185"/>
      <c r="C20" s="210"/>
      <c r="D20" s="1712"/>
      <c r="E20" s="1712"/>
      <c r="F20" s="1712"/>
      <c r="G20" s="1856"/>
      <c r="H20" s="185"/>
    </row>
    <row r="21" spans="1:8">
      <c r="A21" s="231">
        <v>8</v>
      </c>
      <c r="B21" s="185"/>
      <c r="C21" s="218"/>
      <c r="D21" s="1857"/>
      <c r="E21" s="1857"/>
      <c r="F21" s="1857"/>
      <c r="G21" s="1856"/>
      <c r="H21" s="185"/>
    </row>
    <row r="22" spans="1:8">
      <c r="A22" s="231">
        <v>9</v>
      </c>
      <c r="B22" s="185"/>
      <c r="C22" s="579"/>
      <c r="D22" s="1857"/>
      <c r="E22" s="1857"/>
      <c r="F22" s="1857"/>
      <c r="G22" s="1856"/>
      <c r="H22" s="185"/>
    </row>
    <row r="23" spans="1:8">
      <c r="A23" s="231">
        <v>10</v>
      </c>
      <c r="B23" s="185"/>
      <c r="C23" s="218" t="s">
        <v>2638</v>
      </c>
      <c r="D23" s="1858">
        <f>SUM(D15:D22)</f>
        <v>0</v>
      </c>
      <c r="E23" s="1858">
        <f>SUM(E15:E22)</f>
        <v>0</v>
      </c>
      <c r="F23" s="1858">
        <f>SUM(F15:F22)</f>
        <v>0</v>
      </c>
      <c r="G23" s="1859">
        <f>SUM(G15:G22)</f>
        <v>0</v>
      </c>
      <c r="H23" s="185"/>
    </row>
    <row r="24" spans="1:8">
      <c r="A24" s="231">
        <v>11</v>
      </c>
      <c r="B24" s="185"/>
      <c r="C24" s="210"/>
      <c r="D24" s="1712"/>
      <c r="E24" s="1712"/>
      <c r="F24" s="1712"/>
      <c r="G24" s="366"/>
      <c r="H24" s="185"/>
    </row>
    <row r="25" spans="1:8">
      <c r="A25" s="231">
        <v>12</v>
      </c>
      <c r="B25" s="185"/>
      <c r="C25" s="210"/>
      <c r="D25" s="120"/>
      <c r="E25" s="120"/>
      <c r="F25" s="120"/>
      <c r="G25" s="366"/>
      <c r="H25" s="185"/>
    </row>
    <row r="26" spans="1:8">
      <c r="A26" s="231">
        <v>13</v>
      </c>
      <c r="B26" s="185" t="s">
        <v>2985</v>
      </c>
      <c r="C26" s="210"/>
      <c r="D26" s="120"/>
      <c r="E26" s="120"/>
      <c r="F26" s="120"/>
      <c r="G26" s="366"/>
      <c r="H26" s="185"/>
    </row>
    <row r="27" spans="1:8">
      <c r="A27" s="231">
        <v>14</v>
      </c>
      <c r="B27" s="185"/>
      <c r="C27" s="210" t="s">
        <v>1184</v>
      </c>
      <c r="D27" s="1696">
        <v>0</v>
      </c>
      <c r="E27" s="1860"/>
      <c r="F27" s="1860"/>
      <c r="G27" s="1856">
        <f>SUM(D27:F27)</f>
        <v>0</v>
      </c>
      <c r="H27" s="185"/>
    </row>
    <row r="28" spans="1:8">
      <c r="A28" s="231">
        <v>15</v>
      </c>
      <c r="B28" s="185"/>
      <c r="C28" s="210" t="s">
        <v>3431</v>
      </c>
      <c r="D28" s="1696">
        <v>0</v>
      </c>
      <c r="E28" s="1696"/>
      <c r="F28" s="1696"/>
      <c r="G28" s="1856">
        <f>SUM(D28:F28)</f>
        <v>0</v>
      </c>
      <c r="H28" s="185"/>
    </row>
    <row r="29" spans="1:8">
      <c r="A29" s="231">
        <v>16</v>
      </c>
      <c r="B29" s="185"/>
      <c r="C29" s="210"/>
      <c r="D29" s="1857"/>
      <c r="E29" s="1857"/>
      <c r="F29" s="1857"/>
      <c r="G29" s="1856"/>
      <c r="H29" s="185"/>
    </row>
    <row r="30" spans="1:8">
      <c r="A30" s="231">
        <v>17</v>
      </c>
      <c r="B30" s="185"/>
      <c r="C30" s="210"/>
      <c r="D30" s="1857"/>
      <c r="E30" s="1857"/>
      <c r="F30" s="1857"/>
      <c r="G30" s="1856"/>
      <c r="H30" s="185"/>
    </row>
    <row r="31" spans="1:8">
      <c r="A31" s="231">
        <v>18</v>
      </c>
      <c r="B31" s="185"/>
      <c r="C31" s="218"/>
      <c r="D31" s="1857"/>
      <c r="E31" s="1857"/>
      <c r="F31" s="1857"/>
      <c r="G31" s="1856"/>
      <c r="H31" s="185"/>
    </row>
    <row r="32" spans="1:8">
      <c r="A32" s="231">
        <v>19</v>
      </c>
      <c r="B32" s="185"/>
      <c r="C32" s="579"/>
      <c r="D32" s="1857"/>
      <c r="E32" s="1857"/>
      <c r="F32" s="1857"/>
      <c r="G32" s="1856"/>
      <c r="H32" s="185"/>
    </row>
    <row r="33" spans="1:8" ht="15.75">
      <c r="A33" s="231">
        <v>20</v>
      </c>
      <c r="B33" s="185"/>
      <c r="C33" s="216"/>
      <c r="D33" s="1857"/>
      <c r="E33" s="1857"/>
      <c r="F33" s="1857"/>
      <c r="G33" s="1856"/>
      <c r="H33" s="185"/>
    </row>
    <row r="34" spans="1:8">
      <c r="A34" s="231">
        <v>21</v>
      </c>
      <c r="B34" s="185"/>
      <c r="C34" s="210"/>
      <c r="D34" s="1857"/>
      <c r="E34" s="1857"/>
      <c r="F34" s="1857"/>
      <c r="G34" s="1856"/>
      <c r="H34" s="185"/>
    </row>
    <row r="35" spans="1:8">
      <c r="A35" s="231">
        <v>22</v>
      </c>
      <c r="B35" s="185"/>
      <c r="C35" s="210"/>
      <c r="D35" s="1712"/>
      <c r="E35" s="1712"/>
      <c r="F35" s="1712"/>
      <c r="G35" s="1856"/>
      <c r="H35" s="185"/>
    </row>
    <row r="36" spans="1:8">
      <c r="A36" s="231">
        <v>23</v>
      </c>
      <c r="B36" s="185"/>
      <c r="C36" s="210"/>
      <c r="D36" s="1712"/>
      <c r="E36" s="1712"/>
      <c r="F36" s="1712"/>
      <c r="G36" s="1856"/>
      <c r="H36" s="185"/>
    </row>
    <row r="37" spans="1:8">
      <c r="A37" s="231">
        <v>24</v>
      </c>
      <c r="B37" s="185"/>
      <c r="C37" s="210"/>
      <c r="D37" s="1712"/>
      <c r="E37" s="1712"/>
      <c r="F37" s="1712"/>
      <c r="G37" s="1856"/>
      <c r="H37" s="185"/>
    </row>
    <row r="38" spans="1:8">
      <c r="A38" s="231">
        <v>25</v>
      </c>
      <c r="B38" s="185"/>
      <c r="C38" s="210"/>
      <c r="D38" s="1712"/>
      <c r="E38" s="1712"/>
      <c r="F38" s="1712"/>
      <c r="G38" s="1856"/>
      <c r="H38" s="185"/>
    </row>
    <row r="39" spans="1:8">
      <c r="A39" s="231">
        <v>26</v>
      </c>
      <c r="B39" s="185"/>
      <c r="C39" s="935" t="s">
        <v>1185</v>
      </c>
      <c r="D39" s="1712">
        <v>0</v>
      </c>
      <c r="E39" s="1712"/>
      <c r="F39" s="1712"/>
      <c r="G39" s="1856">
        <f>SUM(D39:F39)</f>
        <v>0</v>
      </c>
      <c r="H39" s="185"/>
    </row>
    <row r="40" spans="1:8">
      <c r="A40" s="231">
        <v>27</v>
      </c>
      <c r="B40" s="185"/>
      <c r="C40" s="210" t="s">
        <v>1186</v>
      </c>
      <c r="D40" s="1712">
        <v>0</v>
      </c>
      <c r="E40" s="1712"/>
      <c r="F40" s="1712"/>
      <c r="G40" s="1856">
        <f>SUM(D40:F40)</f>
        <v>0</v>
      </c>
      <c r="H40" s="185"/>
    </row>
    <row r="41" spans="1:8">
      <c r="A41" s="231">
        <v>28</v>
      </c>
      <c r="B41" s="185"/>
      <c r="C41" s="210" t="s">
        <v>544</v>
      </c>
      <c r="D41" s="1712">
        <v>0</v>
      </c>
      <c r="E41" s="1712"/>
      <c r="F41" s="1712"/>
      <c r="G41" s="1856">
        <f>SUM(D41:F41)</f>
        <v>0</v>
      </c>
      <c r="H41" s="185"/>
    </row>
    <row r="42" spans="1:8">
      <c r="A42" s="231">
        <v>29</v>
      </c>
      <c r="B42" s="185"/>
      <c r="C42" s="210" t="s">
        <v>327</v>
      </c>
      <c r="D42" s="1712"/>
      <c r="E42" s="1712"/>
      <c r="F42" s="1712"/>
      <c r="G42" s="1856"/>
      <c r="H42" s="185"/>
    </row>
    <row r="43" spans="1:8">
      <c r="A43" s="231">
        <v>30</v>
      </c>
      <c r="B43" s="185"/>
      <c r="C43" s="218" t="s">
        <v>545</v>
      </c>
      <c r="D43" s="345">
        <f>SUM(D27:D42)</f>
        <v>0</v>
      </c>
      <c r="E43" s="345">
        <f>SUM(E27:E42)</f>
        <v>0</v>
      </c>
      <c r="F43" s="345">
        <f>SUM(F27:F42)</f>
        <v>0</v>
      </c>
      <c r="G43" s="344">
        <f>SUM(G27:G42)</f>
        <v>0</v>
      </c>
      <c r="H43" s="185"/>
    </row>
    <row r="44" spans="1:8">
      <c r="A44" s="231">
        <v>31</v>
      </c>
      <c r="B44" s="185"/>
      <c r="C44" s="210"/>
      <c r="D44" s="500"/>
      <c r="E44" s="500"/>
      <c r="F44" s="500"/>
      <c r="G44" s="366"/>
      <c r="H44" s="185"/>
    </row>
    <row r="45" spans="1:8">
      <c r="A45" s="231">
        <v>32</v>
      </c>
      <c r="B45" s="185"/>
      <c r="C45" s="210"/>
      <c r="D45" s="1712"/>
      <c r="E45" s="1712"/>
      <c r="F45" s="1712"/>
      <c r="G45" s="366"/>
      <c r="H45" s="185"/>
    </row>
    <row r="46" spans="1:8">
      <c r="A46" s="231">
        <v>33</v>
      </c>
      <c r="B46" s="185"/>
      <c r="C46" s="210"/>
      <c r="D46" s="1712"/>
      <c r="E46" s="1712"/>
      <c r="F46" s="1712"/>
      <c r="G46" s="366"/>
      <c r="H46" s="185"/>
    </row>
    <row r="47" spans="1:8">
      <c r="A47" s="231">
        <v>34</v>
      </c>
      <c r="B47" s="185"/>
      <c r="C47" s="218" t="s">
        <v>1206</v>
      </c>
      <c r="D47" s="1858">
        <f>D23-D43</f>
        <v>0</v>
      </c>
      <c r="E47" s="1858">
        <f>E23-E43</f>
        <v>0</v>
      </c>
      <c r="F47" s="1858">
        <f>F23-F43</f>
        <v>0</v>
      </c>
      <c r="G47" s="1859">
        <f>G23-G43</f>
        <v>0</v>
      </c>
      <c r="H47" s="185"/>
    </row>
    <row r="48" spans="1:8">
      <c r="A48" s="231">
        <v>35</v>
      </c>
      <c r="B48" s="185"/>
      <c r="C48" s="210"/>
      <c r="D48" s="1712"/>
      <c r="E48" s="1712"/>
      <c r="F48" s="1712"/>
      <c r="G48" s="366"/>
      <c r="H48" s="185"/>
    </row>
    <row r="49" spans="1:8">
      <c r="A49" s="231">
        <v>36</v>
      </c>
      <c r="B49" s="937" t="s">
        <v>1207</v>
      </c>
      <c r="C49" s="935"/>
      <c r="D49" s="1841"/>
      <c r="E49" s="444"/>
      <c r="F49" s="444"/>
      <c r="G49" s="890"/>
      <c r="H49" s="185"/>
    </row>
    <row r="50" spans="1:8">
      <c r="A50" s="231">
        <v>37</v>
      </c>
      <c r="B50" s="185"/>
      <c r="C50" s="1039" t="s">
        <v>574</v>
      </c>
      <c r="D50" s="1712">
        <f>D47*0.35</f>
        <v>0</v>
      </c>
      <c r="E50" s="1712"/>
      <c r="F50" s="1712"/>
      <c r="G50" s="366">
        <f>SUM(D50:F50)</f>
        <v>0</v>
      </c>
      <c r="H50" s="185"/>
    </row>
    <row r="51" spans="1:8">
      <c r="A51" s="231">
        <v>38</v>
      </c>
      <c r="B51" s="185"/>
      <c r="C51" s="935" t="s">
        <v>1208</v>
      </c>
      <c r="D51" s="1712">
        <v>0</v>
      </c>
      <c r="E51" s="1712"/>
      <c r="F51" s="1712"/>
      <c r="G51" s="366">
        <f>SUM(D51:F51)</f>
        <v>0</v>
      </c>
      <c r="H51" s="185"/>
    </row>
    <row r="52" spans="1:8">
      <c r="A52" s="231">
        <v>39</v>
      </c>
      <c r="B52" s="185"/>
      <c r="C52" s="935" t="s">
        <v>1209</v>
      </c>
      <c r="D52" s="1712">
        <v>0</v>
      </c>
      <c r="E52" s="1712"/>
      <c r="F52" s="1712"/>
      <c r="G52" s="366">
        <f>SUM(D52:F52)</f>
        <v>0</v>
      </c>
      <c r="H52" s="185"/>
    </row>
    <row r="53" spans="1:8">
      <c r="A53" s="231">
        <v>40</v>
      </c>
      <c r="B53" s="185"/>
      <c r="C53" s="210"/>
      <c r="D53" s="1712"/>
      <c r="E53" s="1712"/>
      <c r="F53" s="1712"/>
      <c r="G53" s="366"/>
      <c r="H53" s="185"/>
    </row>
    <row r="54" spans="1:8">
      <c r="A54" s="231">
        <v>41</v>
      </c>
      <c r="B54" s="185"/>
      <c r="C54" s="218" t="s">
        <v>1905</v>
      </c>
      <c r="D54" s="345">
        <f>SUM(D50:D52)</f>
        <v>0</v>
      </c>
      <c r="E54" s="345">
        <f>SUM(E50:E52)</f>
        <v>0</v>
      </c>
      <c r="F54" s="345">
        <f>SUM(F50:F52)</f>
        <v>0</v>
      </c>
      <c r="G54" s="344">
        <f>SUM(G50:G52)</f>
        <v>0</v>
      </c>
      <c r="H54" s="185"/>
    </row>
    <row r="55" spans="1:8">
      <c r="A55" s="231">
        <v>42</v>
      </c>
      <c r="B55" s="185"/>
      <c r="C55" s="579"/>
      <c r="D55" s="500"/>
      <c r="E55" s="500"/>
      <c r="F55" s="500"/>
      <c r="G55" s="366"/>
      <c r="H55" s="185"/>
    </row>
    <row r="56" spans="1:8">
      <c r="A56" s="231">
        <v>43</v>
      </c>
      <c r="B56" s="185"/>
      <c r="C56" s="579"/>
      <c r="D56" s="1712"/>
      <c r="E56" s="1712"/>
      <c r="F56" s="1712"/>
      <c r="G56" s="366"/>
      <c r="H56" s="185"/>
    </row>
    <row r="57" spans="1:8">
      <c r="A57" s="231">
        <v>44</v>
      </c>
      <c r="B57" s="185"/>
      <c r="C57" s="579"/>
      <c r="D57" s="1712"/>
      <c r="E57" s="1712"/>
      <c r="F57" s="1712"/>
      <c r="G57" s="366"/>
      <c r="H57" s="185"/>
    </row>
    <row r="58" spans="1:8" ht="15.75" thickBot="1">
      <c r="A58" s="446">
        <v>45</v>
      </c>
      <c r="B58" s="428"/>
      <c r="C58" s="938" t="s">
        <v>1906</v>
      </c>
      <c r="D58" s="564">
        <f>D47-D54</f>
        <v>0</v>
      </c>
      <c r="E58" s="564">
        <f>E47-E54</f>
        <v>0</v>
      </c>
      <c r="F58" s="564">
        <f>F47-F54</f>
        <v>0</v>
      </c>
      <c r="G58" s="939">
        <f>G47-G54</f>
        <v>0</v>
      </c>
      <c r="H58" s="185"/>
    </row>
    <row r="59" spans="1:8">
      <c r="A59" s="185"/>
      <c r="B59" s="13"/>
      <c r="C59" s="13"/>
      <c r="D59" s="362"/>
      <c r="E59" s="362"/>
      <c r="F59" s="362"/>
      <c r="G59" s="362" t="s">
        <v>110</v>
      </c>
      <c r="H59" s="185"/>
    </row>
    <row r="60" spans="1:8">
      <c r="A60" s="13" t="s">
        <v>1907</v>
      </c>
      <c r="B60" s="13"/>
      <c r="C60" s="13"/>
      <c r="D60" s="362"/>
      <c r="E60" s="362"/>
      <c r="F60" s="362"/>
      <c r="G60" s="362"/>
      <c r="H60" s="185"/>
    </row>
    <row r="61" spans="1:8">
      <c r="A61" s="13"/>
      <c r="B61" s="13"/>
      <c r="C61" s="13"/>
      <c r="D61" s="362"/>
      <c r="E61" s="362"/>
      <c r="F61" s="362"/>
      <c r="G61" s="362"/>
      <c r="H61" s="185"/>
    </row>
  </sheetData>
  <customSheetViews>
    <customSheetView guid="{60A1409A-66AA-463E-93B8-ECD35AF44482}" scale="87" colorId="22" fitToPage="1">
      <selection activeCell="G8" sqref="G8"/>
      <pageMargins left="0.65" right="0.3" top="0.3" bottom="0.3" header="0.5" footer="0.5"/>
      <pageSetup scale="76" orientation="portrait" r:id="rId1"/>
      <headerFooter alignWithMargins="0"/>
    </customSheetView>
    <customSheetView guid="{DF531E20-5321-459E-ADC3-AB7A1AE91EEB}" scale="87" colorId="22" showPageBreaks="1" fitToPage="1" printArea="1">
      <selection activeCell="G8" sqref="G8"/>
      <pageMargins left="0.65" right="0.3" top="0.3" bottom="0.3" header="0.5" footer="0.5"/>
      <pageSetup scale="76" orientation="portrait" r:id="rId2"/>
      <headerFooter alignWithMargins="0"/>
    </customSheetView>
    <customSheetView guid="{D9BAA3C6-1D9B-487C-B947-51E67F089DA8}" scale="87" colorId="22" fitToPage="1">
      <selection activeCell="D25" sqref="D25"/>
      <pageMargins left="0.24" right="0.3" top="0.36" bottom="0.3" header="0.5" footer="0.5"/>
      <pageSetup scale="72" orientation="portrait" r:id="rId3"/>
      <headerFooter alignWithMargins="0"/>
    </customSheetView>
    <customSheetView guid="{FE043F0F-666D-484B-8A7C-7EC2529158CA}" scale="87" colorId="22" showPageBreaks="1" fitToPage="1" printArea="1" topLeftCell="A19">
      <selection activeCell="D25" sqref="D25"/>
      <pageMargins left="0.24" right="0.3" top="0.36" bottom="0.3" header="0.5" footer="0.5"/>
      <pageSetup scale="72" orientation="portrait" r:id="rId4"/>
      <headerFooter alignWithMargins="0"/>
    </customSheetView>
  </customSheetViews>
  <phoneticPr fontId="0" type="noConversion"/>
  <pageMargins left="0.24" right="0.3" top="0.36" bottom="0.3" header="0.5" footer="0.5"/>
  <pageSetup scale="72" orientation="portrait" r:id="rId5"/>
  <headerFooter alignWithMargins="0"/>
  <customProperties>
    <customPr name="_pios_id" r:id="rId6"/>
  </customProperties>
</worksheet>
</file>

<file path=xl/worksheets/sheet57.xml><?xml version="1.0" encoding="utf-8"?>
<worksheet xmlns="http://schemas.openxmlformats.org/spreadsheetml/2006/main" xmlns:r="http://schemas.openxmlformats.org/officeDocument/2006/relationships">
  <sheetPr transitionEvaluation="1" codeName="Sheet55">
    <pageSetUpPr fitToPage="1"/>
  </sheetPr>
  <dimension ref="A1:H63"/>
  <sheetViews>
    <sheetView defaultGridColor="0" colorId="22" zoomScale="87" workbookViewId="0">
      <selection activeCell="D25" sqref="D25"/>
    </sheetView>
  </sheetViews>
  <sheetFormatPr defaultColWidth="9.77734375" defaultRowHeight="15"/>
  <cols>
    <col min="1" max="1" width="4.77734375" customWidth="1"/>
    <col min="2" max="2" width="44.77734375" customWidth="1"/>
    <col min="3" max="3" width="21.77734375" customWidth="1"/>
    <col min="4" max="4" width="14.77734375" customWidth="1"/>
    <col min="5" max="5" width="18.6640625" customWidth="1"/>
    <col min="8" max="8" width="12.109375" bestFit="1" customWidth="1"/>
  </cols>
  <sheetData>
    <row r="1" spans="1:5" ht="15.75" thickBot="1">
      <c r="A1" s="48" t="str">
        <f>'Data sheet'!A53</f>
        <v>Annual Report of New York American Water Company, Inc.  (f/k/a Aqua New York of Sea Cliff)                                          Year Ended  December 31, 2013</v>
      </c>
      <c r="B1" s="185"/>
      <c r="C1" s="185"/>
      <c r="D1" s="185"/>
      <c r="E1" s="185"/>
    </row>
    <row r="2" spans="1:5">
      <c r="A2" s="104"/>
      <c r="B2" s="105"/>
      <c r="C2" s="924"/>
      <c r="D2" s="940"/>
      <c r="E2" s="361"/>
    </row>
    <row r="3" spans="1:5" ht="15.75">
      <c r="A3" s="92" t="s">
        <v>2091</v>
      </c>
      <c r="B3" s="57"/>
      <c r="C3" s="90"/>
      <c r="D3" s="90"/>
      <c r="E3" s="107"/>
    </row>
    <row r="4" spans="1:5">
      <c r="A4" s="71"/>
      <c r="B4" s="72"/>
      <c r="C4" s="72"/>
      <c r="D4" s="877"/>
      <c r="E4" s="74"/>
    </row>
    <row r="5" spans="1:5" ht="15.75">
      <c r="A5" s="92"/>
      <c r="B5" s="60"/>
      <c r="C5" s="90"/>
      <c r="D5" s="90"/>
      <c r="E5" s="107"/>
    </row>
    <row r="6" spans="1:5">
      <c r="A6" s="59" t="s">
        <v>2092</v>
      </c>
      <c r="B6" s="60"/>
      <c r="C6" s="60" t="s">
        <v>2093</v>
      </c>
      <c r="D6" s="90"/>
      <c r="E6" s="107"/>
    </row>
    <row r="7" spans="1:5">
      <c r="A7" s="59" t="s">
        <v>2094</v>
      </c>
      <c r="B7" s="60"/>
      <c r="C7" s="60" t="s">
        <v>2419</v>
      </c>
      <c r="D7" s="60"/>
      <c r="E7" s="61"/>
    </row>
    <row r="8" spans="1:5">
      <c r="A8" s="59" t="s">
        <v>1661</v>
      </c>
      <c r="B8" s="60"/>
      <c r="C8" s="60" t="s">
        <v>1662</v>
      </c>
      <c r="D8" s="60"/>
      <c r="E8" s="61"/>
    </row>
    <row r="9" spans="1:5">
      <c r="A9" s="59" t="s">
        <v>343</v>
      </c>
      <c r="B9" s="60"/>
      <c r="C9" s="60" t="s">
        <v>518</v>
      </c>
      <c r="D9" s="60"/>
      <c r="E9" s="61"/>
    </row>
    <row r="10" spans="1:5">
      <c r="A10" s="59" t="s">
        <v>519</v>
      </c>
      <c r="B10" s="60"/>
      <c r="C10" s="60"/>
      <c r="D10" s="60"/>
      <c r="E10" s="61"/>
    </row>
    <row r="11" spans="1:5">
      <c r="A11" s="59" t="s">
        <v>1042</v>
      </c>
      <c r="B11" s="60"/>
      <c r="C11" s="60" t="s">
        <v>45</v>
      </c>
      <c r="D11" s="60"/>
      <c r="E11" s="61"/>
    </row>
    <row r="12" spans="1:5">
      <c r="A12" s="59" t="s">
        <v>2935</v>
      </c>
      <c r="B12" s="60"/>
      <c r="C12" s="60" t="s">
        <v>2936</v>
      </c>
      <c r="D12" s="60"/>
      <c r="E12" s="61"/>
    </row>
    <row r="13" spans="1:5">
      <c r="A13" s="59" t="s">
        <v>2937</v>
      </c>
      <c r="B13" s="60"/>
      <c r="C13" s="60" t="s">
        <v>2938</v>
      </c>
      <c r="D13" s="60"/>
      <c r="E13" s="61"/>
    </row>
    <row r="14" spans="1:5">
      <c r="A14" s="59" t="s">
        <v>1881</v>
      </c>
      <c r="B14" s="60"/>
      <c r="C14" s="60" t="s">
        <v>1882</v>
      </c>
      <c r="D14" s="60"/>
      <c r="E14" s="61"/>
    </row>
    <row r="15" spans="1:5">
      <c r="A15" s="59"/>
      <c r="B15" s="60"/>
      <c r="C15" s="60"/>
      <c r="D15" s="60"/>
      <c r="E15" s="61"/>
    </row>
    <row r="16" spans="1:5">
      <c r="A16" s="396" t="s">
        <v>2263</v>
      </c>
      <c r="B16" s="560" t="s">
        <v>862</v>
      </c>
      <c r="C16" s="560"/>
      <c r="D16" s="560"/>
      <c r="E16" s="515" t="s">
        <v>863</v>
      </c>
    </row>
    <row r="17" spans="1:8">
      <c r="A17" s="397" t="s">
        <v>2286</v>
      </c>
      <c r="B17" s="108" t="s">
        <v>3377</v>
      </c>
      <c r="C17" s="108"/>
      <c r="D17" s="108"/>
      <c r="E17" s="341" t="s">
        <v>3378</v>
      </c>
    </row>
    <row r="18" spans="1:8">
      <c r="A18" s="356">
        <v>1</v>
      </c>
      <c r="B18" s="941" t="s">
        <v>1883</v>
      </c>
      <c r="C18" s="60"/>
      <c r="D18" s="60"/>
      <c r="E18" s="110"/>
    </row>
    <row r="19" spans="1:8">
      <c r="A19" s="356">
        <v>2</v>
      </c>
      <c r="B19" s="60"/>
      <c r="C19" s="60"/>
      <c r="D19" s="60"/>
      <c r="E19" s="376"/>
    </row>
    <row r="20" spans="1:8">
      <c r="A20" s="356">
        <v>3</v>
      </c>
      <c r="B20" s="68" t="s">
        <v>27</v>
      </c>
      <c r="C20" s="60"/>
      <c r="D20" s="60"/>
      <c r="E20" s="376">
        <v>0</v>
      </c>
      <c r="H20" s="2371"/>
    </row>
    <row r="21" spans="1:8">
      <c r="A21" s="356">
        <v>4</v>
      </c>
      <c r="B21" s="60"/>
      <c r="C21" s="60"/>
      <c r="D21" s="60"/>
      <c r="E21" s="376"/>
    </row>
    <row r="22" spans="1:8">
      <c r="A22" s="356">
        <v>5</v>
      </c>
      <c r="B22" s="60"/>
      <c r="C22" s="60"/>
      <c r="D22" s="60"/>
      <c r="E22" s="376"/>
    </row>
    <row r="23" spans="1:8">
      <c r="A23" s="356">
        <v>6</v>
      </c>
      <c r="B23" s="60"/>
      <c r="C23" s="60"/>
      <c r="D23" s="60"/>
      <c r="E23" s="376"/>
    </row>
    <row r="24" spans="1:8">
      <c r="A24" s="356">
        <v>7</v>
      </c>
      <c r="B24" s="60"/>
      <c r="C24" s="60"/>
      <c r="D24" s="60"/>
      <c r="E24" s="376"/>
    </row>
    <row r="25" spans="1:8">
      <c r="A25" s="356">
        <v>8</v>
      </c>
      <c r="B25" s="60"/>
      <c r="C25" s="60"/>
      <c r="D25" s="60"/>
      <c r="E25" s="376"/>
    </row>
    <row r="26" spans="1:8">
      <c r="A26" s="356">
        <v>9</v>
      </c>
      <c r="B26" s="60"/>
      <c r="C26" s="60"/>
      <c r="D26" s="60"/>
      <c r="E26" s="376"/>
    </row>
    <row r="27" spans="1:8">
      <c r="A27" s="356">
        <v>10</v>
      </c>
      <c r="B27" s="60"/>
      <c r="C27" s="60"/>
      <c r="D27" s="60"/>
      <c r="E27" s="376"/>
    </row>
    <row r="28" spans="1:8">
      <c r="A28" s="356">
        <v>11</v>
      </c>
      <c r="B28" s="60"/>
      <c r="C28" s="60"/>
      <c r="D28" s="60"/>
      <c r="E28" s="376"/>
    </row>
    <row r="29" spans="1:8">
      <c r="A29" s="356">
        <v>12</v>
      </c>
      <c r="B29" s="60"/>
      <c r="C29" s="60"/>
      <c r="D29" s="60"/>
      <c r="E29" s="376"/>
    </row>
    <row r="30" spans="1:8">
      <c r="A30" s="356">
        <v>13</v>
      </c>
      <c r="B30" s="60"/>
      <c r="C30" s="60"/>
      <c r="D30" s="60"/>
      <c r="E30" s="376"/>
    </row>
    <row r="31" spans="1:8">
      <c r="A31" s="356">
        <v>14</v>
      </c>
      <c r="B31" s="60"/>
      <c r="C31" s="60"/>
      <c r="D31" s="60"/>
      <c r="E31" s="376"/>
    </row>
    <row r="32" spans="1:8">
      <c r="A32" s="356">
        <v>15</v>
      </c>
      <c r="B32" s="60"/>
      <c r="C32" s="60"/>
      <c r="D32" s="60"/>
      <c r="E32" s="376"/>
    </row>
    <row r="33" spans="1:5">
      <c r="A33" s="356">
        <v>16</v>
      </c>
      <c r="B33" s="60"/>
      <c r="C33" s="60"/>
      <c r="D33" s="60"/>
      <c r="E33" s="376"/>
    </row>
    <row r="34" spans="1:5">
      <c r="A34" s="356">
        <v>17</v>
      </c>
      <c r="B34" s="60"/>
      <c r="C34" s="60"/>
      <c r="D34" s="60"/>
      <c r="E34" s="376"/>
    </row>
    <row r="35" spans="1:5">
      <c r="A35" s="356">
        <v>18</v>
      </c>
      <c r="B35" s="60"/>
      <c r="C35" s="60"/>
      <c r="D35" s="60"/>
      <c r="E35" s="376"/>
    </row>
    <row r="36" spans="1:5">
      <c r="A36" s="356">
        <v>19</v>
      </c>
      <c r="B36" s="60"/>
      <c r="C36" s="60"/>
      <c r="D36" s="60"/>
      <c r="E36" s="376"/>
    </row>
    <row r="37" spans="1:5">
      <c r="A37" s="356">
        <v>20</v>
      </c>
      <c r="B37" s="60"/>
      <c r="C37" s="60"/>
      <c r="D37" s="60"/>
      <c r="E37" s="376"/>
    </row>
    <row r="38" spans="1:5">
      <c r="A38" s="356">
        <v>21</v>
      </c>
      <c r="B38" s="60"/>
      <c r="C38" s="60"/>
      <c r="D38" s="60"/>
      <c r="E38" s="376"/>
    </row>
    <row r="39" spans="1:5">
      <c r="A39" s="356">
        <v>22</v>
      </c>
      <c r="B39" s="60"/>
      <c r="C39" s="60"/>
      <c r="D39" s="60"/>
      <c r="E39" s="376"/>
    </row>
    <row r="40" spans="1:5">
      <c r="A40" s="356">
        <v>23</v>
      </c>
      <c r="B40" s="60"/>
      <c r="C40" s="60"/>
      <c r="D40" s="60"/>
      <c r="E40" s="376"/>
    </row>
    <row r="41" spans="1:5" ht="15.75" thickBot="1">
      <c r="A41" s="356">
        <v>24</v>
      </c>
      <c r="B41" s="60"/>
      <c r="C41" s="68" t="s">
        <v>199</v>
      </c>
      <c r="D41" s="60"/>
      <c r="E41" s="445">
        <f>SUM(E18:E40)</f>
        <v>0</v>
      </c>
    </row>
    <row r="42" spans="1:5" ht="15.75" thickTop="1">
      <c r="A42" s="356">
        <v>25</v>
      </c>
      <c r="B42" s="374"/>
      <c r="C42" s="60"/>
      <c r="D42" s="60"/>
      <c r="E42" s="110"/>
    </row>
    <row r="43" spans="1:5">
      <c r="A43" s="356">
        <v>26</v>
      </c>
      <c r="B43" s="374" t="s">
        <v>1884</v>
      </c>
      <c r="C43" s="60"/>
      <c r="D43" s="60"/>
      <c r="E43" s="375"/>
    </row>
    <row r="44" spans="1:5">
      <c r="A44" s="356">
        <v>27</v>
      </c>
      <c r="B44" s="60"/>
      <c r="C44" s="60"/>
      <c r="D44" s="60"/>
      <c r="E44" s="376"/>
    </row>
    <row r="45" spans="1:5">
      <c r="A45" s="356">
        <v>28</v>
      </c>
      <c r="B45" s="68" t="s">
        <v>2835</v>
      </c>
      <c r="C45" s="60"/>
      <c r="D45" s="60"/>
      <c r="E45" s="376">
        <v>0</v>
      </c>
    </row>
    <row r="46" spans="1:5">
      <c r="A46" s="356">
        <v>29</v>
      </c>
      <c r="B46" s="2677" t="s">
        <v>27</v>
      </c>
      <c r="C46" s="60"/>
      <c r="D46" s="60"/>
      <c r="E46" s="376"/>
    </row>
    <row r="47" spans="1:5">
      <c r="A47" s="356">
        <v>30</v>
      </c>
      <c r="B47" s="60"/>
      <c r="C47" s="60"/>
      <c r="D47" s="60"/>
      <c r="E47" s="376"/>
    </row>
    <row r="48" spans="1:5">
      <c r="A48" s="356">
        <v>31</v>
      </c>
      <c r="B48" s="60"/>
      <c r="C48" s="60"/>
      <c r="D48" s="60"/>
      <c r="E48" s="376"/>
    </row>
    <row r="49" spans="1:5">
      <c r="A49" s="356">
        <v>32</v>
      </c>
      <c r="B49" s="60"/>
      <c r="C49" s="60"/>
      <c r="D49" s="60"/>
      <c r="E49" s="376"/>
    </row>
    <row r="50" spans="1:5">
      <c r="A50" s="356">
        <v>33</v>
      </c>
      <c r="B50" s="60"/>
      <c r="C50" s="60"/>
      <c r="D50" s="60"/>
      <c r="E50" s="376"/>
    </row>
    <row r="51" spans="1:5">
      <c r="A51" s="356">
        <v>34</v>
      </c>
      <c r="B51" s="60"/>
      <c r="C51" s="60"/>
      <c r="D51" s="60"/>
      <c r="E51" s="376"/>
    </row>
    <row r="52" spans="1:5">
      <c r="A52" s="356">
        <v>35</v>
      </c>
      <c r="B52" s="60"/>
      <c r="C52" s="60"/>
      <c r="D52" s="60"/>
      <c r="E52" s="376"/>
    </row>
    <row r="53" spans="1:5">
      <c r="A53" s="356">
        <v>36</v>
      </c>
      <c r="B53" s="60"/>
      <c r="C53" s="60"/>
      <c r="D53" s="60"/>
      <c r="E53" s="376"/>
    </row>
    <row r="54" spans="1:5">
      <c r="A54" s="356">
        <v>37</v>
      </c>
      <c r="B54" s="60"/>
      <c r="C54" s="60"/>
      <c r="D54" s="60"/>
      <c r="E54" s="376"/>
    </row>
    <row r="55" spans="1:5">
      <c r="A55" s="356">
        <v>38</v>
      </c>
      <c r="B55" s="60"/>
      <c r="C55" s="60"/>
      <c r="D55" s="60"/>
      <c r="E55" s="376"/>
    </row>
    <row r="56" spans="1:5">
      <c r="A56" s="356">
        <v>39</v>
      </c>
      <c r="B56" s="60"/>
      <c r="C56" s="60"/>
      <c r="D56" s="60"/>
      <c r="E56" s="376"/>
    </row>
    <row r="57" spans="1:5">
      <c r="A57" s="356">
        <v>40</v>
      </c>
      <c r="B57" s="60"/>
      <c r="C57" s="60"/>
      <c r="D57" s="60"/>
      <c r="E57" s="376"/>
    </row>
    <row r="58" spans="1:5" ht="15.75" thickBot="1">
      <c r="A58" s="377">
        <v>41</v>
      </c>
      <c r="B58" s="86"/>
      <c r="C58" s="917" t="s">
        <v>199</v>
      </c>
      <c r="D58" s="86"/>
      <c r="E58" s="351">
        <f>SUM(E44:E57)</f>
        <v>0</v>
      </c>
    </row>
    <row r="59" spans="1:5">
      <c r="A59" s="81" t="s">
        <v>110</v>
      </c>
      <c r="B59" s="185"/>
      <c r="C59" s="185"/>
      <c r="D59" s="185"/>
      <c r="E59" s="185"/>
    </row>
    <row r="60" spans="1:5">
      <c r="A60" s="90" t="s">
        <v>1885</v>
      </c>
      <c r="B60" s="90"/>
      <c r="C60" s="90"/>
      <c r="D60" s="90"/>
      <c r="E60" s="90"/>
    </row>
    <row r="61" spans="1:5">
      <c r="A61" s="185"/>
      <c r="B61" s="185"/>
      <c r="C61" s="185"/>
      <c r="D61" s="185"/>
      <c r="E61" s="185"/>
    </row>
    <row r="62" spans="1:5">
      <c r="A62" s="185"/>
      <c r="B62" s="185"/>
      <c r="C62" s="185"/>
      <c r="D62" s="185"/>
      <c r="E62" s="185"/>
    </row>
    <row r="63" spans="1:5">
      <c r="A63" s="185"/>
      <c r="B63" s="185"/>
      <c r="C63" s="185"/>
      <c r="D63" s="185"/>
      <c r="E63" s="185"/>
    </row>
  </sheetData>
  <customSheetViews>
    <customSheetView guid="{60A1409A-66AA-463E-93B8-ECD35AF44482}" scale="87" colorId="22" fitToPage="1">
      <selection activeCell="E26" sqref="E26"/>
      <pageMargins left="0.4" right="0.65" top="0.3" bottom="0.3" header="0.5" footer="0.5"/>
      <pageSetup scale="77" orientation="portrait" r:id="rId1"/>
      <headerFooter alignWithMargins="0"/>
    </customSheetView>
    <customSheetView guid="{DF531E20-5321-459E-ADC3-AB7A1AE91EEB}" scale="87" colorId="22" showPageBreaks="1" fitToPage="1" printArea="1">
      <selection activeCell="E26" sqref="E26"/>
      <pageMargins left="0.4" right="0.65" top="0.3" bottom="0.3" header="0.5" footer="0.5"/>
      <pageSetup scale="77" orientation="portrait" r:id="rId2"/>
      <headerFooter alignWithMargins="0"/>
    </customSheetView>
    <customSheetView guid="{D9BAA3C6-1D9B-487C-B947-51E67F089DA8}" scale="87" colorId="22" fitToPage="1">
      <selection activeCell="D25" sqref="D25"/>
      <pageMargins left="0.4" right="0.65" top="0.3" bottom="0.3" header="0.5" footer="0.5"/>
      <pageSetup scale="76" orientation="portrait" r:id="rId3"/>
      <headerFooter alignWithMargins="0"/>
    </customSheetView>
    <customSheetView guid="{FE043F0F-666D-484B-8A7C-7EC2529158CA}" scale="87" colorId="22" showPageBreaks="1" fitToPage="1" printArea="1" topLeftCell="A16">
      <selection activeCell="D25" sqref="D25"/>
      <pageMargins left="0.4" right="0.65" top="0.3" bottom="0.3" header="0.5" footer="0.5"/>
      <pageSetup scale="76" orientation="portrait" r:id="rId4"/>
      <headerFooter alignWithMargins="0"/>
    </customSheetView>
  </customSheetViews>
  <phoneticPr fontId="0" type="noConversion"/>
  <pageMargins left="0.4" right="0.65" top="0.3" bottom="0.3" header="0.5" footer="0.5"/>
  <pageSetup scale="76" orientation="portrait" r:id="rId5"/>
  <headerFooter alignWithMargins="0"/>
  <customProperties>
    <customPr name="_pios_id" r:id="rId6"/>
  </customProperties>
</worksheet>
</file>

<file path=xl/worksheets/sheet58.xml><?xml version="1.0" encoding="utf-8"?>
<worksheet xmlns="http://schemas.openxmlformats.org/spreadsheetml/2006/main" xmlns:r="http://schemas.openxmlformats.org/officeDocument/2006/relationships">
  <sheetPr transitionEvaluation="1" codeName="Sheet56">
    <pageSetUpPr fitToPage="1"/>
  </sheetPr>
  <dimension ref="A1:F49"/>
  <sheetViews>
    <sheetView defaultGridColor="0" colorId="22" zoomScale="87" workbookViewId="0"/>
  </sheetViews>
  <sheetFormatPr defaultColWidth="9.77734375" defaultRowHeight="15"/>
  <cols>
    <col min="1" max="1" width="4.77734375" customWidth="1"/>
    <col min="2" max="2" width="60.77734375" customWidth="1"/>
    <col min="3" max="6" width="14.77734375" customWidth="1"/>
  </cols>
  <sheetData>
    <row r="1" spans="1:6" ht="15.75" thickBot="1">
      <c r="A1" t="str">
        <f>'Data sheet'!A53</f>
        <v>Annual Report of New York American Water Company, Inc.  (f/k/a Aqua New York of Sea Cliff)                                          Year Ended  December 31, 2013</v>
      </c>
    </row>
    <row r="2" spans="1:6">
      <c r="A2" s="53"/>
      <c r="B2" s="54"/>
      <c r="C2" s="54"/>
      <c r="D2" s="54"/>
      <c r="E2" s="54"/>
      <c r="F2" s="55"/>
    </row>
    <row r="3" spans="1:6" ht="15.75">
      <c r="A3" s="671" t="s">
        <v>1886</v>
      </c>
      <c r="B3" s="672"/>
      <c r="C3" s="672"/>
      <c r="D3" s="672"/>
      <c r="E3" s="672"/>
      <c r="F3" s="673"/>
    </row>
    <row r="4" spans="1:6">
      <c r="A4" s="98"/>
      <c r="B4" s="254"/>
      <c r="C4" s="254"/>
      <c r="D4" s="254"/>
      <c r="E4" s="254"/>
      <c r="F4" s="255"/>
    </row>
    <row r="5" spans="1:6">
      <c r="A5" s="56"/>
      <c r="B5" s="11"/>
      <c r="C5" s="11"/>
      <c r="D5" s="11"/>
      <c r="E5" s="11"/>
      <c r="F5" s="292"/>
    </row>
    <row r="6" spans="1:6">
      <c r="A6" s="56"/>
      <c r="B6" s="11" t="s">
        <v>1887</v>
      </c>
      <c r="C6" s="11" t="s">
        <v>3577</v>
      </c>
      <c r="D6" s="11"/>
      <c r="E6" s="11"/>
      <c r="F6" s="292"/>
    </row>
    <row r="7" spans="1:6">
      <c r="A7" s="56"/>
      <c r="B7" s="11" t="s">
        <v>1440</v>
      </c>
      <c r="C7" s="11" t="s">
        <v>1441</v>
      </c>
      <c r="D7" s="11"/>
      <c r="E7" s="11"/>
      <c r="F7" s="292"/>
    </row>
    <row r="8" spans="1:6">
      <c r="A8" s="56"/>
      <c r="B8" s="11" t="s">
        <v>1442</v>
      </c>
      <c r="C8" s="11" t="s">
        <v>1443</v>
      </c>
      <c r="D8" s="11"/>
      <c r="E8" s="11"/>
      <c r="F8" s="292"/>
    </row>
    <row r="9" spans="1:6">
      <c r="A9" s="56"/>
      <c r="B9" s="11" t="s">
        <v>1444</v>
      </c>
      <c r="C9" s="11" t="s">
        <v>1445</v>
      </c>
      <c r="D9" s="11"/>
      <c r="E9" s="11"/>
      <c r="F9" s="292"/>
    </row>
    <row r="10" spans="1:6">
      <c r="A10" s="56"/>
      <c r="B10" s="11" t="s">
        <v>1446</v>
      </c>
      <c r="C10" s="11" t="s">
        <v>1447</v>
      </c>
      <c r="D10" s="11"/>
      <c r="E10" s="11"/>
      <c r="F10" s="292"/>
    </row>
    <row r="11" spans="1:6">
      <c r="A11" s="56"/>
      <c r="B11" s="11" t="s">
        <v>928</v>
      </c>
      <c r="C11" s="11" t="s">
        <v>3004</v>
      </c>
      <c r="D11" s="11"/>
      <c r="E11" s="11"/>
      <c r="F11" s="292"/>
    </row>
    <row r="12" spans="1:6">
      <c r="A12" s="98"/>
      <c r="B12" s="254"/>
      <c r="C12" s="254" t="s">
        <v>3005</v>
      </c>
      <c r="D12" s="254"/>
      <c r="E12" s="254"/>
      <c r="F12" s="255"/>
    </row>
    <row r="13" spans="1:6">
      <c r="A13" s="56"/>
      <c r="B13" s="465"/>
      <c r="C13" s="588" t="s">
        <v>3006</v>
      </c>
      <c r="D13" s="586" t="s">
        <v>3007</v>
      </c>
      <c r="E13" s="11"/>
      <c r="F13" s="466"/>
    </row>
    <row r="14" spans="1:6">
      <c r="A14" s="674" t="s">
        <v>3063</v>
      </c>
      <c r="B14" s="586" t="s">
        <v>3008</v>
      </c>
      <c r="C14" s="588" t="s">
        <v>3009</v>
      </c>
      <c r="D14" s="586" t="s">
        <v>3010</v>
      </c>
      <c r="E14" s="588" t="s">
        <v>3011</v>
      </c>
      <c r="F14" s="675" t="s">
        <v>3012</v>
      </c>
    </row>
    <row r="15" spans="1:6">
      <c r="A15" s="674" t="s">
        <v>2286</v>
      </c>
      <c r="B15" s="465"/>
      <c r="C15" s="588" t="s">
        <v>3013</v>
      </c>
      <c r="D15" s="586" t="s">
        <v>3014</v>
      </c>
      <c r="E15" s="11"/>
      <c r="F15" s="466"/>
    </row>
    <row r="16" spans="1:6">
      <c r="A16" s="98"/>
      <c r="B16" s="587" t="s">
        <v>3377</v>
      </c>
      <c r="C16" s="676" t="s">
        <v>3378</v>
      </c>
      <c r="D16" s="587" t="s">
        <v>3379</v>
      </c>
      <c r="E16" s="676" t="s">
        <v>3380</v>
      </c>
      <c r="F16" s="670" t="s">
        <v>189</v>
      </c>
    </row>
    <row r="17" spans="1:6">
      <c r="A17" s="674">
        <v>1</v>
      </c>
      <c r="B17" s="677" t="s">
        <v>1966</v>
      </c>
      <c r="C17" s="117"/>
      <c r="D17" s="678"/>
      <c r="E17" s="679"/>
      <c r="F17" s="680"/>
    </row>
    <row r="18" spans="1:6">
      <c r="A18" s="674">
        <f t="shared" ref="A18:A31" si="0">A17+1</f>
        <v>2</v>
      </c>
      <c r="B18" s="465"/>
      <c r="C18" s="112"/>
      <c r="D18" s="465"/>
      <c r="E18" s="112"/>
      <c r="F18" s="680"/>
    </row>
    <row r="19" spans="1:6">
      <c r="A19" s="674">
        <f t="shared" si="0"/>
        <v>3</v>
      </c>
      <c r="B19" s="2391" t="s">
        <v>772</v>
      </c>
      <c r="C19" s="117"/>
      <c r="D19" s="465"/>
      <c r="E19" s="117"/>
      <c r="F19" s="680"/>
    </row>
    <row r="20" spans="1:6">
      <c r="A20" s="674">
        <f t="shared" si="0"/>
        <v>4</v>
      </c>
      <c r="B20" s="465"/>
      <c r="C20" s="117"/>
      <c r="D20" s="465"/>
      <c r="E20" s="117"/>
      <c r="F20" s="680"/>
    </row>
    <row r="21" spans="1:6">
      <c r="A21" s="674">
        <f t="shared" si="0"/>
        <v>5</v>
      </c>
      <c r="B21" s="465"/>
      <c r="C21" s="117"/>
      <c r="D21" s="465"/>
      <c r="E21" s="117"/>
      <c r="F21" s="680"/>
    </row>
    <row r="22" spans="1:6">
      <c r="A22" s="674">
        <f t="shared" si="0"/>
        <v>6</v>
      </c>
      <c r="B22" s="465"/>
      <c r="C22" s="117"/>
      <c r="D22" s="465"/>
      <c r="E22" s="117"/>
      <c r="F22" s="680"/>
    </row>
    <row r="23" spans="1:6">
      <c r="A23" s="674">
        <f t="shared" si="0"/>
        <v>7</v>
      </c>
      <c r="B23" s="465"/>
      <c r="C23" s="117"/>
      <c r="D23" s="465"/>
      <c r="E23" s="117"/>
      <c r="F23" s="680"/>
    </row>
    <row r="24" spans="1:6">
      <c r="A24" s="674">
        <f t="shared" si="0"/>
        <v>8</v>
      </c>
      <c r="B24" s="465"/>
      <c r="C24" s="117"/>
      <c r="D24" s="465"/>
      <c r="E24" s="117"/>
      <c r="F24" s="680"/>
    </row>
    <row r="25" spans="1:6">
      <c r="A25" s="674">
        <f t="shared" si="0"/>
        <v>9</v>
      </c>
      <c r="B25" s="465"/>
      <c r="C25" s="117"/>
      <c r="D25" s="465"/>
      <c r="E25" s="117"/>
      <c r="F25" s="680"/>
    </row>
    <row r="26" spans="1:6">
      <c r="A26" s="674">
        <f t="shared" si="0"/>
        <v>10</v>
      </c>
      <c r="B26" s="465"/>
      <c r="C26" s="117"/>
      <c r="D26" s="465"/>
      <c r="E26" s="117"/>
      <c r="F26" s="680"/>
    </row>
    <row r="27" spans="1:6">
      <c r="A27" s="674">
        <f t="shared" si="0"/>
        <v>11</v>
      </c>
      <c r="B27" s="465"/>
      <c r="C27" s="117"/>
      <c r="D27" s="465"/>
      <c r="E27" s="117"/>
      <c r="F27" s="680"/>
    </row>
    <row r="28" spans="1:6">
      <c r="A28" s="674">
        <f t="shared" si="0"/>
        <v>12</v>
      </c>
      <c r="B28" s="465"/>
      <c r="C28" s="117"/>
      <c r="D28" s="465"/>
      <c r="E28" s="117"/>
      <c r="F28" s="680"/>
    </row>
    <row r="29" spans="1:6">
      <c r="A29" s="674">
        <f t="shared" si="0"/>
        <v>13</v>
      </c>
      <c r="B29" s="465"/>
      <c r="C29" s="117"/>
      <c r="D29" s="465"/>
      <c r="E29" s="117"/>
      <c r="F29" s="680"/>
    </row>
    <row r="30" spans="1:6">
      <c r="A30" s="674">
        <f t="shared" si="0"/>
        <v>14</v>
      </c>
      <c r="B30" s="465"/>
      <c r="C30" s="117"/>
      <c r="D30" s="465"/>
      <c r="E30" s="117"/>
      <c r="F30" s="680"/>
    </row>
    <row r="31" spans="1:6">
      <c r="A31" s="674">
        <f t="shared" si="0"/>
        <v>15</v>
      </c>
      <c r="B31" s="586" t="s">
        <v>1967</v>
      </c>
      <c r="C31" s="112"/>
      <c r="D31" s="678"/>
      <c r="E31" s="681">
        <f>SUM(E18:E30)</f>
        <v>0</v>
      </c>
      <c r="F31" s="680"/>
    </row>
    <row r="32" spans="1:6">
      <c r="A32" s="674"/>
      <c r="B32" s="465"/>
      <c r="C32" s="117"/>
      <c r="D32" s="678"/>
      <c r="E32" s="679"/>
      <c r="F32" s="680"/>
    </row>
    <row r="33" spans="1:6">
      <c r="A33" s="674">
        <v>16</v>
      </c>
      <c r="B33" s="677" t="s">
        <v>1968</v>
      </c>
      <c r="C33" s="117"/>
      <c r="D33" s="678"/>
      <c r="E33" s="679"/>
      <c r="F33" s="680"/>
    </row>
    <row r="34" spans="1:6">
      <c r="A34" s="674">
        <f t="shared" ref="A34:A46" si="1">A33+1</f>
        <v>17</v>
      </c>
      <c r="B34" s="465"/>
      <c r="C34" s="117"/>
      <c r="D34" s="465"/>
      <c r="E34" s="679"/>
      <c r="F34" s="510"/>
    </row>
    <row r="35" spans="1:6">
      <c r="A35" s="674">
        <f t="shared" si="1"/>
        <v>18</v>
      </c>
      <c r="B35" s="465" t="s">
        <v>772</v>
      </c>
      <c r="C35" s="117"/>
      <c r="D35" s="465"/>
      <c r="E35" s="679"/>
      <c r="F35" s="510"/>
    </row>
    <row r="36" spans="1:6">
      <c r="A36" s="674">
        <f t="shared" si="1"/>
        <v>19</v>
      </c>
      <c r="B36" s="465"/>
      <c r="C36" s="117"/>
      <c r="D36" s="465"/>
      <c r="E36" s="679"/>
      <c r="F36" s="510"/>
    </row>
    <row r="37" spans="1:6">
      <c r="A37" s="674">
        <f t="shared" si="1"/>
        <v>20</v>
      </c>
      <c r="B37" s="465"/>
      <c r="C37" s="117"/>
      <c r="D37" s="465"/>
      <c r="E37" s="679"/>
      <c r="F37" s="510"/>
    </row>
    <row r="38" spans="1:6">
      <c r="A38" s="674">
        <f t="shared" si="1"/>
        <v>21</v>
      </c>
      <c r="B38" s="465"/>
      <c r="C38" s="117"/>
      <c r="D38" s="465"/>
      <c r="E38" s="679"/>
      <c r="F38" s="510"/>
    </row>
    <row r="39" spans="1:6">
      <c r="A39" s="674">
        <f t="shared" si="1"/>
        <v>22</v>
      </c>
      <c r="B39" s="465"/>
      <c r="C39" s="117"/>
      <c r="D39" s="465"/>
      <c r="E39" s="679"/>
      <c r="F39" s="510"/>
    </row>
    <row r="40" spans="1:6">
      <c r="A40" s="674">
        <f t="shared" si="1"/>
        <v>23</v>
      </c>
      <c r="B40" s="465"/>
      <c r="C40" s="117"/>
      <c r="D40" s="465"/>
      <c r="E40" s="679"/>
      <c r="F40" s="510"/>
    </row>
    <row r="41" spans="1:6">
      <c r="A41" s="674">
        <f t="shared" si="1"/>
        <v>24</v>
      </c>
      <c r="B41" s="465"/>
      <c r="C41" s="117"/>
      <c r="D41" s="465"/>
      <c r="E41" s="679"/>
      <c r="F41" s="510"/>
    </row>
    <row r="42" spans="1:6">
      <c r="A42" s="674">
        <f t="shared" si="1"/>
        <v>25</v>
      </c>
      <c r="B42" s="465"/>
      <c r="C42" s="117"/>
      <c r="D42" s="465"/>
      <c r="E42" s="679"/>
      <c r="F42" s="510"/>
    </row>
    <row r="43" spans="1:6">
      <c r="A43" s="674">
        <f t="shared" si="1"/>
        <v>26</v>
      </c>
      <c r="B43" s="465"/>
      <c r="C43" s="117"/>
      <c r="D43" s="465"/>
      <c r="E43" s="679"/>
      <c r="F43" s="510"/>
    </row>
    <row r="44" spans="1:6">
      <c r="A44" s="674">
        <f t="shared" si="1"/>
        <v>27</v>
      </c>
      <c r="B44" s="465"/>
      <c r="C44" s="117"/>
      <c r="D44" s="465"/>
      <c r="E44" s="679"/>
      <c r="F44" s="510"/>
    </row>
    <row r="45" spans="1:6">
      <c r="A45" s="674">
        <f t="shared" si="1"/>
        <v>28</v>
      </c>
      <c r="B45" s="465"/>
      <c r="C45" s="117"/>
      <c r="D45" s="465"/>
      <c r="E45" s="679"/>
      <c r="F45" s="510"/>
    </row>
    <row r="46" spans="1:6">
      <c r="A46" s="674">
        <f t="shared" si="1"/>
        <v>29</v>
      </c>
      <c r="B46" s="465"/>
      <c r="C46" s="117"/>
      <c r="D46" s="465"/>
      <c r="E46" s="679"/>
      <c r="F46" s="510"/>
    </row>
    <row r="47" spans="1:6" ht="15.75" thickBot="1">
      <c r="A47" s="682">
        <v>30</v>
      </c>
      <c r="B47" s="794" t="s">
        <v>1969</v>
      </c>
      <c r="C47" s="683"/>
      <c r="D47" s="657"/>
      <c r="E47" s="684"/>
      <c r="F47" s="507">
        <f>SUM(F34:F46)</f>
        <v>0</v>
      </c>
    </row>
    <row r="48" spans="1:6">
      <c r="F48" t="s">
        <v>110</v>
      </c>
    </row>
    <row r="49" spans="1:6">
      <c r="A49" s="93" t="s">
        <v>1970</v>
      </c>
      <c r="B49" s="93"/>
      <c r="C49" s="93"/>
      <c r="D49" s="93"/>
      <c r="E49" s="93"/>
      <c r="F49" s="93"/>
    </row>
  </sheetData>
  <customSheetViews>
    <customSheetView guid="{60A1409A-66AA-463E-93B8-ECD35AF44482}" scale="87" colorId="22" fitToPage="1" topLeftCell="B1">
      <selection activeCell="B20" sqref="B20"/>
      <pageMargins left="0.4" right="0.4" top="0.55000000000000004" bottom="0.3" header="0" footer="0"/>
      <printOptions horizontalCentered="1" verticalCentered="1"/>
      <pageSetup scale="76" orientation="landscape" r:id="rId1"/>
      <headerFooter alignWithMargins="0"/>
    </customSheetView>
    <customSheetView guid="{DF531E20-5321-459E-ADC3-AB7A1AE91EEB}" scale="87" colorId="22" showPageBreaks="1" fitToPage="1" printArea="1" topLeftCell="B1">
      <selection activeCell="B20" sqref="B20"/>
      <pageMargins left="0.4" right="0.4" top="0.55000000000000004" bottom="0.3" header="0" footer="0"/>
      <printOptions horizontalCentered="1" verticalCentered="1"/>
      <pageSetup scale="76" orientation="landscape" r:id="rId2"/>
      <headerFooter alignWithMargins="0"/>
    </customSheetView>
    <customSheetView guid="{D9BAA3C6-1D9B-487C-B947-51E67F089DA8}" scale="87" colorId="22" fitToPage="1" topLeftCell="A16">
      <selection activeCell="D25" sqref="D25"/>
      <pageMargins left="0.4" right="0.4" top="0.55000000000000004" bottom="0.3" header="0" footer="0"/>
      <printOptions horizontalCentered="1" verticalCentered="1"/>
      <pageSetup scale="76" orientation="landscape" r:id="rId3"/>
      <headerFooter alignWithMargins="0"/>
    </customSheetView>
    <customSheetView guid="{FE043F0F-666D-484B-8A7C-7EC2529158CA}" scale="87" colorId="22" showPageBreaks="1" fitToPage="1" printArea="1" topLeftCell="A16">
      <selection activeCell="D25" sqref="D25"/>
      <pageMargins left="0.4" right="0.4" top="0.55000000000000004" bottom="0.3" header="0" footer="0"/>
      <printOptions horizontalCentered="1" verticalCentered="1"/>
      <pageSetup scale="76" orientation="landscape" r:id="rId4"/>
      <headerFooter alignWithMargins="0"/>
    </customSheetView>
  </customSheetViews>
  <phoneticPr fontId="0" type="noConversion"/>
  <printOptions horizontalCentered="1" verticalCentered="1"/>
  <pageMargins left="0.4" right="0.4" top="0.55000000000000004" bottom="0.3" header="0" footer="0"/>
  <pageSetup scale="76" orientation="landscape" r:id="rId5"/>
  <headerFooter alignWithMargins="0"/>
  <customProperties>
    <customPr name="_pios_id" r:id="rId6"/>
  </customProperties>
</worksheet>
</file>

<file path=xl/worksheets/sheet59.xml><?xml version="1.0" encoding="utf-8"?>
<worksheet xmlns="http://schemas.openxmlformats.org/spreadsheetml/2006/main" xmlns:r="http://schemas.openxmlformats.org/officeDocument/2006/relationships">
  <sheetPr transitionEvaluation="1" codeName="Sheet57"/>
  <dimension ref="A1:F186"/>
  <sheetViews>
    <sheetView defaultGridColor="0" colorId="22" zoomScale="87" zoomScaleNormal="87" workbookViewId="0"/>
  </sheetViews>
  <sheetFormatPr defaultColWidth="9.77734375" defaultRowHeight="15"/>
  <cols>
    <col min="1" max="1" width="6.5546875" customWidth="1"/>
    <col min="2" max="2" width="48.6640625" customWidth="1"/>
    <col min="3" max="3" width="18.44140625" customWidth="1"/>
    <col min="4" max="4" width="19.33203125" customWidth="1"/>
    <col min="5" max="5" width="16" customWidth="1"/>
  </cols>
  <sheetData>
    <row r="1" spans="1:5" ht="15.75" thickBot="1">
      <c r="A1" s="48" t="str">
        <f>'Data sheet'!A53</f>
        <v>Annual Report of New York American Water Company, Inc.  (f/k/a Aqua New York of Sea Cliff)                                          Year Ended  December 31, 2013</v>
      </c>
    </row>
    <row r="2" spans="1:5">
      <c r="A2" s="53"/>
      <c r="B2" s="54"/>
      <c r="C2" s="583"/>
      <c r="D2" s="668"/>
      <c r="E2" s="381"/>
    </row>
    <row r="3" spans="1:5" ht="15.75">
      <c r="A3" s="92" t="s">
        <v>1971</v>
      </c>
      <c r="B3" s="57"/>
      <c r="C3" s="93"/>
      <c r="D3" s="93"/>
      <c r="E3" s="94"/>
    </row>
    <row r="4" spans="1:5">
      <c r="A4" s="98"/>
      <c r="B4" s="254"/>
      <c r="C4" s="254"/>
      <c r="D4" s="103"/>
      <c r="E4" s="255"/>
    </row>
    <row r="5" spans="1:5" ht="15.75">
      <c r="A5" s="92"/>
      <c r="B5" s="60"/>
      <c r="C5" s="93"/>
      <c r="D5" s="93"/>
      <c r="E5" s="94"/>
    </row>
    <row r="6" spans="1:5">
      <c r="A6" s="59" t="s">
        <v>2092</v>
      </c>
      <c r="B6" s="60"/>
      <c r="C6" s="11" t="s">
        <v>516</v>
      </c>
      <c r="D6" s="93"/>
      <c r="E6" s="94"/>
    </row>
    <row r="7" spans="1:5">
      <c r="A7" s="56" t="s">
        <v>1620</v>
      </c>
      <c r="B7" s="11"/>
      <c r="C7" s="11" t="s">
        <v>1537</v>
      </c>
      <c r="D7" s="11"/>
      <c r="E7" s="292"/>
    </row>
    <row r="8" spans="1:5">
      <c r="A8" s="56" t="s">
        <v>2019</v>
      </c>
      <c r="B8" s="11"/>
      <c r="C8" s="11" t="s">
        <v>2020</v>
      </c>
      <c r="D8" s="11"/>
      <c r="E8" s="292"/>
    </row>
    <row r="9" spans="1:5">
      <c r="A9" s="56" t="s">
        <v>2021</v>
      </c>
      <c r="B9" s="11"/>
      <c r="C9" s="11" t="s">
        <v>2022</v>
      </c>
      <c r="D9" s="11"/>
      <c r="E9" s="292"/>
    </row>
    <row r="10" spans="1:5">
      <c r="A10" s="56" t="s">
        <v>519</v>
      </c>
      <c r="B10" s="11"/>
      <c r="C10" s="11" t="s">
        <v>3873</v>
      </c>
      <c r="D10" s="11"/>
      <c r="E10" s="292"/>
    </row>
    <row r="11" spans="1:5">
      <c r="A11" s="56" t="s">
        <v>1042</v>
      </c>
      <c r="B11" s="11"/>
      <c r="C11" s="11" t="s">
        <v>174</v>
      </c>
      <c r="D11" s="11"/>
      <c r="E11" s="292"/>
    </row>
    <row r="12" spans="1:5">
      <c r="A12" s="56" t="s">
        <v>175</v>
      </c>
      <c r="B12" s="11"/>
      <c r="C12" s="11" t="s">
        <v>1081</v>
      </c>
      <c r="D12" s="11"/>
      <c r="E12" s="292"/>
    </row>
    <row r="13" spans="1:5">
      <c r="A13" s="56" t="s">
        <v>981</v>
      </c>
      <c r="B13" s="11"/>
      <c r="C13" s="11" t="s">
        <v>676</v>
      </c>
      <c r="D13" s="11"/>
      <c r="E13" s="292"/>
    </row>
    <row r="14" spans="1:5">
      <c r="A14" s="56" t="s">
        <v>677</v>
      </c>
      <c r="B14" s="11"/>
      <c r="C14" s="11" t="s">
        <v>678</v>
      </c>
      <c r="D14" s="11"/>
      <c r="E14" s="292"/>
    </row>
    <row r="15" spans="1:5">
      <c r="A15" s="56" t="s">
        <v>202</v>
      </c>
      <c r="B15" s="11"/>
      <c r="C15" s="11" t="s">
        <v>203</v>
      </c>
      <c r="D15" s="11"/>
      <c r="E15" s="292"/>
    </row>
    <row r="16" spans="1:5">
      <c r="A16" s="56" t="s">
        <v>2896</v>
      </c>
      <c r="B16" s="11"/>
      <c r="C16" s="11" t="s">
        <v>2897</v>
      </c>
      <c r="D16" s="11"/>
      <c r="E16" s="292"/>
    </row>
    <row r="17" spans="1:5">
      <c r="A17" s="56" t="s">
        <v>648</v>
      </c>
      <c r="B17" s="11"/>
      <c r="C17" s="11" t="s">
        <v>649</v>
      </c>
      <c r="D17" s="11"/>
      <c r="E17" s="292"/>
    </row>
    <row r="18" spans="1:5">
      <c r="A18" s="56" t="s">
        <v>650</v>
      </c>
      <c r="B18" s="11"/>
      <c r="C18" s="11" t="s">
        <v>651</v>
      </c>
      <c r="D18" s="11"/>
      <c r="E18" s="292"/>
    </row>
    <row r="19" spans="1:5">
      <c r="A19" s="56" t="s">
        <v>2226</v>
      </c>
      <c r="B19" s="11"/>
      <c r="C19" s="11" t="s">
        <v>2227</v>
      </c>
      <c r="D19" s="11"/>
      <c r="E19" s="292"/>
    </row>
    <row r="20" spans="1:5">
      <c r="A20" s="56" t="s">
        <v>2228</v>
      </c>
      <c r="B20" s="11"/>
      <c r="C20" s="11" t="s">
        <v>2229</v>
      </c>
      <c r="D20" s="11"/>
      <c r="E20" s="292"/>
    </row>
    <row r="21" spans="1:5">
      <c r="A21" s="56"/>
      <c r="B21" s="11"/>
      <c r="C21" s="11"/>
      <c r="D21" s="11"/>
      <c r="E21" s="292"/>
    </row>
    <row r="22" spans="1:5">
      <c r="A22" s="502" t="s">
        <v>2263</v>
      </c>
      <c r="B22" s="326" t="s">
        <v>862</v>
      </c>
      <c r="C22" s="326"/>
      <c r="D22" s="326"/>
      <c r="E22" s="669" t="s">
        <v>863</v>
      </c>
    </row>
    <row r="23" spans="1:5">
      <c r="A23" s="496" t="s">
        <v>2286</v>
      </c>
      <c r="B23" s="96" t="s">
        <v>3377</v>
      </c>
      <c r="C23" s="96"/>
      <c r="D23" s="96"/>
      <c r="E23" s="670" t="s">
        <v>3378</v>
      </c>
    </row>
    <row r="24" spans="1:5">
      <c r="A24" s="394">
        <v>1</v>
      </c>
      <c r="B24" s="503" t="s">
        <v>2230</v>
      </c>
      <c r="C24" s="11"/>
      <c r="D24" s="11"/>
      <c r="E24" s="466"/>
    </row>
    <row r="25" spans="1:5">
      <c r="A25" s="394">
        <v>2</v>
      </c>
      <c r="B25" s="11"/>
      <c r="C25" s="11"/>
      <c r="D25" s="11"/>
      <c r="E25" s="510"/>
    </row>
    <row r="26" spans="1:5">
      <c r="A26" s="394">
        <v>3</v>
      </c>
      <c r="B26" s="2496" t="s">
        <v>27</v>
      </c>
      <c r="C26" s="11"/>
      <c r="D26" s="11"/>
      <c r="E26" s="510">
        <v>0</v>
      </c>
    </row>
    <row r="27" spans="1:5">
      <c r="A27" s="394">
        <v>4</v>
      </c>
      <c r="B27" s="11"/>
      <c r="C27" s="11"/>
      <c r="D27" s="11"/>
      <c r="E27" s="510"/>
    </row>
    <row r="28" spans="1:5">
      <c r="A28" s="394">
        <v>5</v>
      </c>
      <c r="B28" s="11"/>
      <c r="C28" s="11"/>
      <c r="D28" s="11"/>
      <c r="E28" s="510"/>
    </row>
    <row r="29" spans="1:5">
      <c r="A29" s="394">
        <v>6</v>
      </c>
      <c r="B29" s="11"/>
      <c r="C29" s="11"/>
      <c r="D29" s="11"/>
      <c r="E29" s="510"/>
    </row>
    <row r="30" spans="1:5">
      <c r="A30" s="394">
        <v>7</v>
      </c>
      <c r="B30" s="11"/>
      <c r="C30" s="11"/>
      <c r="D30" s="11"/>
      <c r="E30" s="510"/>
    </row>
    <row r="31" spans="1:5">
      <c r="A31" s="394">
        <v>8</v>
      </c>
      <c r="B31" s="11"/>
      <c r="C31" s="11"/>
      <c r="D31" s="11"/>
      <c r="E31" s="510"/>
    </row>
    <row r="32" spans="1:5">
      <c r="A32" s="394">
        <v>9</v>
      </c>
      <c r="B32" s="11"/>
      <c r="C32" s="11"/>
      <c r="D32" s="11"/>
      <c r="E32" s="510"/>
    </row>
    <row r="33" spans="1:5" ht="15.75" thickBot="1">
      <c r="A33" s="394">
        <v>10</v>
      </c>
      <c r="B33" s="11"/>
      <c r="C33" s="588" t="s">
        <v>2231</v>
      </c>
      <c r="D33" s="11"/>
      <c r="E33" s="575">
        <f>SUM(E25:E32)</f>
        <v>0</v>
      </c>
    </row>
    <row r="34" spans="1:5" ht="15.75" thickTop="1">
      <c r="A34" s="394">
        <v>11</v>
      </c>
      <c r="B34" s="503" t="s">
        <v>2306</v>
      </c>
      <c r="C34" s="11"/>
      <c r="D34" s="11"/>
      <c r="E34" s="466"/>
    </row>
    <row r="35" spans="1:5">
      <c r="A35" s="394">
        <v>12</v>
      </c>
      <c r="B35" s="11"/>
      <c r="C35" s="11"/>
      <c r="D35" s="11"/>
      <c r="E35" s="511"/>
    </row>
    <row r="36" spans="1:5">
      <c r="A36" s="394">
        <v>13</v>
      </c>
      <c r="B36" s="2496" t="s">
        <v>27</v>
      </c>
      <c r="C36" s="11"/>
      <c r="D36" s="11"/>
      <c r="E36" s="510">
        <v>0</v>
      </c>
    </row>
    <row r="37" spans="1:5">
      <c r="A37" s="394">
        <v>14</v>
      </c>
      <c r="B37" s="1353"/>
      <c r="C37" s="11"/>
      <c r="D37" s="11"/>
      <c r="E37" s="510"/>
    </row>
    <row r="38" spans="1:5">
      <c r="A38" s="394">
        <v>15</v>
      </c>
      <c r="B38" s="1378"/>
      <c r="C38" s="11"/>
      <c r="D38" s="11"/>
      <c r="E38" s="510"/>
    </row>
    <row r="39" spans="1:5">
      <c r="A39" s="394">
        <v>16</v>
      </c>
      <c r="B39" s="60"/>
      <c r="C39" s="11"/>
      <c r="D39" s="11"/>
      <c r="E39" s="510"/>
    </row>
    <row r="40" spans="1:5">
      <c r="A40" s="394">
        <v>17</v>
      </c>
      <c r="B40" s="60"/>
      <c r="C40" s="11"/>
      <c r="D40" s="11"/>
      <c r="E40" s="510"/>
    </row>
    <row r="41" spans="1:5">
      <c r="A41" s="394">
        <v>18</v>
      </c>
      <c r="B41" s="60"/>
      <c r="C41" s="11"/>
      <c r="D41" s="11"/>
      <c r="E41" s="510"/>
    </row>
    <row r="42" spans="1:5">
      <c r="A42" s="394">
        <v>19</v>
      </c>
      <c r="B42" s="11"/>
      <c r="C42" s="11"/>
      <c r="D42" s="11"/>
      <c r="E42" s="510"/>
    </row>
    <row r="43" spans="1:5">
      <c r="A43" s="394">
        <v>20</v>
      </c>
      <c r="B43" s="11"/>
      <c r="C43" s="11"/>
      <c r="D43" s="11"/>
      <c r="E43" s="510"/>
    </row>
    <row r="44" spans="1:5">
      <c r="A44" s="394">
        <v>21</v>
      </c>
      <c r="B44" s="11"/>
      <c r="C44" s="11"/>
      <c r="D44" s="11"/>
      <c r="E44" s="510"/>
    </row>
    <row r="45" spans="1:5">
      <c r="A45" s="394">
        <v>22</v>
      </c>
      <c r="B45" s="11"/>
      <c r="C45" s="11"/>
      <c r="D45" s="11"/>
      <c r="E45" s="510"/>
    </row>
    <row r="46" spans="1:5">
      <c r="A46" s="394">
        <v>23</v>
      </c>
      <c r="B46" s="11"/>
      <c r="C46" s="11"/>
      <c r="D46" s="11"/>
      <c r="E46" s="510"/>
    </row>
    <row r="47" spans="1:5">
      <c r="A47" s="394">
        <v>24</v>
      </c>
      <c r="B47" s="11"/>
      <c r="C47" s="11"/>
      <c r="D47" s="11"/>
      <c r="E47" s="510"/>
    </row>
    <row r="48" spans="1:5">
      <c r="A48" s="394">
        <v>25</v>
      </c>
      <c r="B48" s="11"/>
      <c r="C48" s="11"/>
      <c r="D48" s="11"/>
      <c r="E48" s="510"/>
    </row>
    <row r="49" spans="1:5">
      <c r="A49" s="394">
        <v>26</v>
      </c>
      <c r="B49" s="11"/>
      <c r="C49" s="11"/>
      <c r="D49" s="11"/>
      <c r="E49" s="510"/>
    </row>
    <row r="50" spans="1:5">
      <c r="A50" s="394">
        <v>27</v>
      </c>
      <c r="B50" s="11"/>
      <c r="C50" s="11"/>
      <c r="D50" s="11"/>
      <c r="E50" s="510"/>
    </row>
    <row r="51" spans="1:5">
      <c r="A51" s="394">
        <v>28</v>
      </c>
      <c r="B51" s="11"/>
      <c r="C51" s="11"/>
      <c r="D51" s="11"/>
      <c r="E51" s="510"/>
    </row>
    <row r="52" spans="1:5">
      <c r="A52" s="394">
        <v>29</v>
      </c>
      <c r="B52" s="11"/>
      <c r="C52" s="11"/>
      <c r="D52" s="11"/>
      <c r="E52" s="510"/>
    </row>
    <row r="53" spans="1:5">
      <c r="A53" s="394">
        <v>30</v>
      </c>
      <c r="B53" s="11"/>
      <c r="C53" s="11"/>
      <c r="D53" s="11"/>
      <c r="E53" s="510"/>
    </row>
    <row r="54" spans="1:5">
      <c r="A54" s="394">
        <v>31</v>
      </c>
      <c r="B54" s="11"/>
      <c r="C54" s="11"/>
      <c r="D54" s="11"/>
      <c r="E54" s="510"/>
    </row>
    <row r="55" spans="1:5">
      <c r="A55" s="394">
        <v>32</v>
      </c>
      <c r="B55" s="11"/>
      <c r="C55" s="11"/>
      <c r="D55" s="11"/>
      <c r="E55" s="510"/>
    </row>
    <row r="56" spans="1:5">
      <c r="A56" s="394">
        <v>33</v>
      </c>
      <c r="B56" s="11"/>
      <c r="C56" s="11"/>
      <c r="D56" s="11"/>
      <c r="E56" s="510"/>
    </row>
    <row r="57" spans="1:5">
      <c r="A57" s="394">
        <v>34</v>
      </c>
      <c r="B57" s="11"/>
      <c r="C57" s="11"/>
      <c r="D57" s="11"/>
      <c r="E57" s="510"/>
    </row>
    <row r="58" spans="1:5">
      <c r="A58" s="394">
        <v>35</v>
      </c>
      <c r="B58" s="11"/>
      <c r="C58" s="11"/>
      <c r="D58" s="11"/>
      <c r="E58" s="510"/>
    </row>
    <row r="59" spans="1:5">
      <c r="A59" s="394">
        <v>36</v>
      </c>
      <c r="B59" s="11"/>
      <c r="C59" s="11"/>
      <c r="D59" s="11"/>
      <c r="E59" s="510"/>
    </row>
    <row r="60" spans="1:5">
      <c r="A60" s="394">
        <v>37</v>
      </c>
      <c r="B60" s="11"/>
      <c r="C60" s="11"/>
      <c r="D60" s="11"/>
      <c r="E60" s="510"/>
    </row>
    <row r="61" spans="1:5">
      <c r="A61" s="394">
        <v>38</v>
      </c>
      <c r="B61" s="11"/>
      <c r="C61" s="11"/>
      <c r="D61" s="11"/>
      <c r="E61" s="510"/>
    </row>
    <row r="62" spans="1:5">
      <c r="A62" s="394">
        <v>39</v>
      </c>
      <c r="B62" s="11"/>
      <c r="C62" s="11"/>
      <c r="D62" s="11"/>
      <c r="E62" s="510"/>
    </row>
    <row r="63" spans="1:5">
      <c r="A63" s="394">
        <v>40</v>
      </c>
      <c r="B63" s="11"/>
      <c r="C63" s="11"/>
      <c r="D63" s="11"/>
      <c r="E63" s="510"/>
    </row>
    <row r="64" spans="1:5" ht="15.75" thickBot="1">
      <c r="A64" s="505">
        <v>41</v>
      </c>
      <c r="B64" s="100"/>
      <c r="C64" s="506" t="s">
        <v>2232</v>
      </c>
      <c r="D64" s="100"/>
      <c r="E64" s="507">
        <f>SUM(E35:E63)</f>
        <v>0</v>
      </c>
    </row>
    <row r="65" spans="1:5">
      <c r="A65" s="777" t="s">
        <v>110</v>
      </c>
    </row>
    <row r="66" spans="1:5">
      <c r="A66" s="93" t="s">
        <v>2233</v>
      </c>
      <c r="B66" s="93"/>
      <c r="C66" s="93"/>
      <c r="D66" s="93"/>
      <c r="E66" s="93"/>
    </row>
    <row r="67" spans="1:5" ht="15.75" thickBot="1">
      <c r="A67" s="51" t="str">
        <f>'Data sheet'!A53</f>
        <v>Annual Report of New York American Water Company, Inc.  (f/k/a Aqua New York of Sea Cliff)                                          Year Ended  December 31, 2013</v>
      </c>
      <c r="B67" s="11"/>
      <c r="C67" s="11"/>
      <c r="D67" s="103"/>
    </row>
    <row r="68" spans="1:5">
      <c r="A68" s="53"/>
      <c r="B68" s="54"/>
      <c r="C68" s="54"/>
      <c r="D68" s="54"/>
      <c r="E68" s="55"/>
    </row>
    <row r="69" spans="1:5" ht="15.75">
      <c r="A69" s="92" t="s">
        <v>1971</v>
      </c>
      <c r="B69" s="57"/>
      <c r="C69" s="93"/>
      <c r="D69" s="93"/>
      <c r="E69" s="94"/>
    </row>
    <row r="70" spans="1:5">
      <c r="A70" s="56"/>
      <c r="B70" s="11"/>
      <c r="C70" s="11"/>
      <c r="D70" s="11"/>
      <c r="E70" s="292"/>
    </row>
    <row r="71" spans="1:5">
      <c r="A71" s="502" t="s">
        <v>2263</v>
      </c>
      <c r="B71" s="326" t="s">
        <v>862</v>
      </c>
      <c r="C71" s="326"/>
      <c r="D71" s="326"/>
      <c r="E71" s="669" t="s">
        <v>863</v>
      </c>
    </row>
    <row r="72" spans="1:5">
      <c r="A72" s="496" t="s">
        <v>2286</v>
      </c>
      <c r="B72" s="96" t="s">
        <v>3377</v>
      </c>
      <c r="C72" s="96"/>
      <c r="D72" s="96"/>
      <c r="E72" s="670" t="s">
        <v>3378</v>
      </c>
    </row>
    <row r="73" spans="1:5">
      <c r="A73" s="394">
        <v>1</v>
      </c>
      <c r="B73" s="503" t="s">
        <v>2234</v>
      </c>
      <c r="C73" s="11"/>
      <c r="D73" s="11"/>
      <c r="E73" s="466"/>
    </row>
    <row r="74" spans="1:5">
      <c r="A74" s="394">
        <v>2</v>
      </c>
      <c r="B74" s="11"/>
      <c r="C74" s="11"/>
      <c r="D74" s="11"/>
      <c r="E74" s="511"/>
    </row>
    <row r="75" spans="1:5">
      <c r="A75" s="394">
        <v>3</v>
      </c>
      <c r="B75" s="2496" t="s">
        <v>27</v>
      </c>
      <c r="C75" s="11"/>
      <c r="D75" s="11"/>
      <c r="E75" s="510"/>
    </row>
    <row r="76" spans="1:5">
      <c r="A76" s="394">
        <v>4</v>
      </c>
      <c r="B76" s="11"/>
      <c r="C76" s="11"/>
      <c r="D76" s="11"/>
      <c r="E76" s="510"/>
    </row>
    <row r="77" spans="1:5">
      <c r="A77" s="394">
        <v>5</v>
      </c>
      <c r="B77" s="11"/>
      <c r="C77" s="11"/>
      <c r="D77" s="11"/>
      <c r="E77" s="510"/>
    </row>
    <row r="78" spans="1:5">
      <c r="A78" s="394">
        <v>6</v>
      </c>
      <c r="B78" s="11"/>
      <c r="C78" s="11"/>
      <c r="D78" s="11"/>
      <c r="E78" s="510"/>
    </row>
    <row r="79" spans="1:5" ht="15.75" thickBot="1">
      <c r="A79" s="394">
        <v>7</v>
      </c>
      <c r="B79" s="11"/>
      <c r="C79" s="588" t="s">
        <v>2235</v>
      </c>
      <c r="D79" s="11"/>
      <c r="E79" s="575">
        <f>SUM(E74:E78)</f>
        <v>0</v>
      </c>
    </row>
    <row r="80" spans="1:5" ht="15.75" thickTop="1">
      <c r="A80" s="394">
        <v>8</v>
      </c>
      <c r="B80" s="503" t="s">
        <v>2236</v>
      </c>
      <c r="C80" s="11"/>
      <c r="D80" s="11"/>
      <c r="E80" s="466"/>
    </row>
    <row r="81" spans="1:5">
      <c r="A81" s="394">
        <v>9</v>
      </c>
      <c r="B81" s="11"/>
      <c r="C81" s="11"/>
      <c r="D81" s="11"/>
      <c r="E81" s="511"/>
    </row>
    <row r="82" spans="1:5">
      <c r="A82" s="394">
        <v>10</v>
      </c>
      <c r="B82" s="2496" t="s">
        <v>27</v>
      </c>
      <c r="C82" s="11"/>
      <c r="D82" s="11"/>
      <c r="E82" s="510"/>
    </row>
    <row r="83" spans="1:5">
      <c r="A83" s="394">
        <v>11</v>
      </c>
      <c r="B83" s="11"/>
      <c r="C83" s="11"/>
      <c r="D83" s="11"/>
      <c r="E83" s="510"/>
    </row>
    <row r="84" spans="1:5">
      <c r="A84" s="394">
        <v>12</v>
      </c>
      <c r="B84" s="11"/>
      <c r="C84" s="11"/>
      <c r="D84" s="11"/>
      <c r="E84" s="510"/>
    </row>
    <row r="85" spans="1:5">
      <c r="A85" s="394">
        <v>13</v>
      </c>
      <c r="B85" s="11"/>
      <c r="C85" s="11"/>
      <c r="D85" s="11"/>
      <c r="E85" s="510"/>
    </row>
    <row r="86" spans="1:5">
      <c r="A86" s="394">
        <v>14</v>
      </c>
      <c r="B86" s="11"/>
      <c r="C86" s="11"/>
      <c r="D86" s="11"/>
      <c r="E86" s="510"/>
    </row>
    <row r="87" spans="1:5" ht="15.75" thickBot="1">
      <c r="A87" s="394">
        <v>15</v>
      </c>
      <c r="B87" s="11"/>
      <c r="C87" s="588" t="s">
        <v>3648</v>
      </c>
      <c r="D87" s="11"/>
      <c r="E87" s="575">
        <f>SUM(E81:E86)</f>
        <v>0</v>
      </c>
    </row>
    <row r="88" spans="1:5" ht="15.75" thickTop="1">
      <c r="A88" s="394">
        <v>16</v>
      </c>
      <c r="B88" s="503" t="s">
        <v>3649</v>
      </c>
      <c r="C88" s="11"/>
      <c r="D88" s="11"/>
      <c r="E88" s="466"/>
    </row>
    <row r="89" spans="1:5">
      <c r="A89" s="394">
        <v>17</v>
      </c>
      <c r="B89" s="11"/>
      <c r="C89" s="11"/>
      <c r="D89" s="11"/>
      <c r="E89" s="511"/>
    </row>
    <row r="90" spans="1:5">
      <c r="A90" s="394">
        <v>18</v>
      </c>
      <c r="B90" s="2496" t="s">
        <v>27</v>
      </c>
      <c r="C90" s="11"/>
      <c r="D90" s="11"/>
      <c r="E90" s="510"/>
    </row>
    <row r="91" spans="1:5">
      <c r="A91" s="394">
        <v>19</v>
      </c>
      <c r="B91" s="11"/>
      <c r="C91" s="11"/>
      <c r="D91" s="11"/>
      <c r="E91" s="510"/>
    </row>
    <row r="92" spans="1:5">
      <c r="A92" s="394">
        <v>20</v>
      </c>
      <c r="B92" s="11"/>
      <c r="C92" s="11"/>
      <c r="D92" s="11"/>
      <c r="E92" s="510"/>
    </row>
    <row r="93" spans="1:5">
      <c r="A93" s="394">
        <v>21</v>
      </c>
      <c r="B93" s="11"/>
      <c r="C93" s="11"/>
      <c r="D93" s="11"/>
      <c r="E93" s="510"/>
    </row>
    <row r="94" spans="1:5">
      <c r="A94" s="394">
        <v>22</v>
      </c>
      <c r="B94" s="11"/>
      <c r="C94" s="11"/>
      <c r="D94" s="11"/>
      <c r="E94" s="510"/>
    </row>
    <row r="95" spans="1:5">
      <c r="A95" s="394">
        <v>23</v>
      </c>
      <c r="B95" s="11"/>
      <c r="C95" s="11"/>
      <c r="D95" s="11"/>
      <c r="E95" s="510"/>
    </row>
    <row r="96" spans="1:5">
      <c r="A96" s="394">
        <v>24</v>
      </c>
      <c r="B96" s="11"/>
      <c r="C96" s="11"/>
      <c r="D96" s="11"/>
      <c r="E96" s="510"/>
    </row>
    <row r="97" spans="1:5">
      <c r="A97" s="394">
        <v>25</v>
      </c>
      <c r="B97" s="11"/>
      <c r="C97" s="11"/>
      <c r="D97" s="11"/>
      <c r="E97" s="510"/>
    </row>
    <row r="98" spans="1:5">
      <c r="A98" s="394">
        <v>26</v>
      </c>
      <c r="B98" s="11"/>
      <c r="C98" s="11"/>
      <c r="D98" s="11"/>
      <c r="E98" s="510"/>
    </row>
    <row r="99" spans="1:5">
      <c r="A99" s="394">
        <v>27</v>
      </c>
      <c r="B99" s="11"/>
      <c r="C99" s="11"/>
      <c r="D99" s="11"/>
      <c r="E99" s="510"/>
    </row>
    <row r="100" spans="1:5">
      <c r="A100" s="394">
        <v>28</v>
      </c>
      <c r="B100" s="11"/>
      <c r="C100" s="11"/>
      <c r="D100" s="11"/>
      <c r="E100" s="510"/>
    </row>
    <row r="101" spans="1:5">
      <c r="A101" s="394">
        <v>29</v>
      </c>
      <c r="B101" s="11"/>
      <c r="C101" s="11"/>
      <c r="D101" s="11"/>
      <c r="E101" s="510"/>
    </row>
    <row r="102" spans="1:5">
      <c r="A102" s="394">
        <v>30</v>
      </c>
      <c r="B102" s="11"/>
      <c r="C102" s="11"/>
      <c r="D102" s="11"/>
      <c r="E102" s="510"/>
    </row>
    <row r="103" spans="1:5">
      <c r="A103" s="394">
        <v>31</v>
      </c>
      <c r="B103" s="11"/>
      <c r="C103" s="11"/>
      <c r="D103" s="11"/>
      <c r="E103" s="510"/>
    </row>
    <row r="104" spans="1:5">
      <c r="A104" s="394">
        <v>32</v>
      </c>
      <c r="B104" s="11"/>
      <c r="C104" s="11"/>
      <c r="D104" s="11"/>
      <c r="E104" s="510"/>
    </row>
    <row r="105" spans="1:5">
      <c r="A105" s="394">
        <v>33</v>
      </c>
      <c r="B105" s="11"/>
      <c r="C105" s="11"/>
      <c r="D105" s="11"/>
      <c r="E105" s="510"/>
    </row>
    <row r="106" spans="1:5">
      <c r="A106" s="394">
        <v>34</v>
      </c>
      <c r="B106" s="11"/>
      <c r="C106" s="11"/>
      <c r="D106" s="11"/>
      <c r="E106" s="510"/>
    </row>
    <row r="107" spans="1:5">
      <c r="A107" s="394">
        <v>35</v>
      </c>
      <c r="B107" s="11"/>
      <c r="C107" s="11"/>
      <c r="D107" s="11"/>
      <c r="E107" s="510"/>
    </row>
    <row r="108" spans="1:5">
      <c r="A108" s="394">
        <v>36</v>
      </c>
      <c r="B108" s="11"/>
      <c r="C108" s="11"/>
      <c r="D108" s="11"/>
      <c r="E108" s="510"/>
    </row>
    <row r="109" spans="1:5">
      <c r="A109" s="394">
        <v>37</v>
      </c>
      <c r="B109" s="11"/>
      <c r="C109" s="11"/>
      <c r="D109" s="11"/>
      <c r="E109" s="510"/>
    </row>
    <row r="110" spans="1:5">
      <c r="A110" s="394">
        <v>38</v>
      </c>
      <c r="B110" s="11"/>
      <c r="C110" s="11"/>
      <c r="D110" s="11"/>
      <c r="E110" s="510"/>
    </row>
    <row r="111" spans="1:5">
      <c r="A111" s="394">
        <v>39</v>
      </c>
      <c r="B111" s="11"/>
      <c r="C111" s="11"/>
      <c r="D111" s="11"/>
      <c r="E111" s="510"/>
    </row>
    <row r="112" spans="1:5">
      <c r="A112" s="394">
        <v>40</v>
      </c>
      <c r="B112" s="11"/>
      <c r="C112" s="11"/>
      <c r="D112" s="11"/>
      <c r="E112" s="510"/>
    </row>
    <row r="113" spans="1:5">
      <c r="A113" s="394">
        <v>41</v>
      </c>
      <c r="B113" s="11"/>
      <c r="C113" s="11"/>
      <c r="D113" s="11"/>
      <c r="E113" s="510"/>
    </row>
    <row r="114" spans="1:5">
      <c r="A114" s="394">
        <v>42</v>
      </c>
      <c r="B114" s="11"/>
      <c r="C114" s="11"/>
      <c r="D114" s="11"/>
      <c r="E114" s="510"/>
    </row>
    <row r="115" spans="1:5">
      <c r="A115" s="394">
        <v>43</v>
      </c>
      <c r="B115" s="11"/>
      <c r="C115" s="11"/>
      <c r="D115" s="11"/>
      <c r="E115" s="510"/>
    </row>
    <row r="116" spans="1:5">
      <c r="A116" s="394">
        <v>44</v>
      </c>
      <c r="B116" s="11"/>
      <c r="C116" s="11"/>
      <c r="D116" s="11"/>
      <c r="E116" s="510"/>
    </row>
    <row r="117" spans="1:5">
      <c r="A117" s="394">
        <v>45</v>
      </c>
      <c r="B117" s="11"/>
      <c r="C117" s="11"/>
      <c r="D117" s="11"/>
      <c r="E117" s="510"/>
    </row>
    <row r="118" spans="1:5">
      <c r="A118" s="394">
        <v>46</v>
      </c>
      <c r="B118" s="11"/>
      <c r="C118" s="11"/>
      <c r="D118" s="11"/>
      <c r="E118" s="510"/>
    </row>
    <row r="119" spans="1:5">
      <c r="A119" s="394">
        <v>47</v>
      </c>
      <c r="B119" s="11"/>
      <c r="C119" s="11"/>
      <c r="D119" s="11"/>
      <c r="E119" s="510"/>
    </row>
    <row r="120" spans="1:5">
      <c r="A120" s="394">
        <v>48</v>
      </c>
      <c r="B120" s="11"/>
      <c r="C120" s="11"/>
      <c r="D120" s="11"/>
      <c r="E120" s="510"/>
    </row>
    <row r="121" spans="1:5">
      <c r="A121" s="394">
        <v>49</v>
      </c>
      <c r="B121" s="11"/>
      <c r="C121" s="11"/>
      <c r="D121" s="11"/>
      <c r="E121" s="510"/>
    </row>
    <row r="122" spans="1:5">
      <c r="A122" s="394">
        <v>50</v>
      </c>
      <c r="B122" s="11"/>
      <c r="C122" s="11"/>
      <c r="D122" s="11"/>
      <c r="E122" s="510"/>
    </row>
    <row r="123" spans="1:5">
      <c r="A123" s="394">
        <v>51</v>
      </c>
      <c r="B123" s="11"/>
      <c r="C123" s="11"/>
      <c r="D123" s="11"/>
      <c r="E123" s="510"/>
    </row>
    <row r="124" spans="1:5" ht="45.75" thickBot="1">
      <c r="A124" s="505">
        <v>52</v>
      </c>
      <c r="B124" s="100"/>
      <c r="C124" s="685" t="s">
        <v>3650</v>
      </c>
      <c r="D124" s="100"/>
      <c r="E124" s="507">
        <f>SUM(E89:E123)</f>
        <v>0</v>
      </c>
    </row>
    <row r="125" spans="1:5">
      <c r="E125" t="s">
        <v>110</v>
      </c>
    </row>
    <row r="126" spans="1:5">
      <c r="A126" s="93" t="s">
        <v>3164</v>
      </c>
      <c r="B126" s="93"/>
      <c r="C126" s="93"/>
      <c r="D126" s="93"/>
      <c r="E126" s="93"/>
    </row>
    <row r="127" spans="1:5" ht="15.75" thickBot="1">
      <c r="A127" s="51" t="str">
        <f>'Data sheet'!A53</f>
        <v>Annual Report of New York American Water Company, Inc.  (f/k/a Aqua New York of Sea Cliff)                                          Year Ended  December 31, 2013</v>
      </c>
      <c r="B127" s="93"/>
      <c r="C127" s="93"/>
      <c r="D127" s="103"/>
    </row>
    <row r="128" spans="1:5">
      <c r="A128" s="53"/>
      <c r="B128" s="54"/>
      <c r="C128" s="54"/>
      <c r="D128" s="54"/>
      <c r="E128" s="55"/>
    </row>
    <row r="129" spans="1:6" ht="15.75">
      <c r="A129" s="92" t="s">
        <v>1971</v>
      </c>
      <c r="B129" s="57"/>
      <c r="C129" s="93"/>
      <c r="D129" s="93"/>
      <c r="E129" s="94"/>
    </row>
    <row r="130" spans="1:6">
      <c r="A130" s="56"/>
      <c r="B130" s="11"/>
      <c r="C130" s="11"/>
      <c r="D130" s="11"/>
      <c r="E130" s="292"/>
    </row>
    <row r="131" spans="1:6">
      <c r="A131" s="502" t="s">
        <v>2263</v>
      </c>
      <c r="B131" s="326" t="s">
        <v>862</v>
      </c>
      <c r="C131" s="326"/>
      <c r="D131" s="326"/>
      <c r="E131" s="669" t="s">
        <v>863</v>
      </c>
    </row>
    <row r="132" spans="1:6">
      <c r="A132" s="496" t="s">
        <v>2286</v>
      </c>
      <c r="B132" s="96" t="s">
        <v>3377</v>
      </c>
      <c r="C132" s="96"/>
      <c r="D132" s="96"/>
      <c r="E132" s="670" t="s">
        <v>3378</v>
      </c>
    </row>
    <row r="133" spans="1:6">
      <c r="A133" s="394">
        <v>1</v>
      </c>
      <c r="B133" s="503" t="s">
        <v>3781</v>
      </c>
      <c r="C133" s="11"/>
      <c r="D133" s="11"/>
      <c r="E133" s="466"/>
    </row>
    <row r="134" spans="1:6">
      <c r="A134" s="394">
        <v>2</v>
      </c>
      <c r="B134" s="11"/>
      <c r="C134" s="11"/>
      <c r="D134" s="11"/>
      <c r="E134" s="511"/>
    </row>
    <row r="135" spans="1:6">
      <c r="A135" s="394">
        <v>3</v>
      </c>
      <c r="B135" s="2496" t="s">
        <v>27</v>
      </c>
      <c r="C135" s="11"/>
      <c r="D135" s="11"/>
      <c r="E135" s="510">
        <f>E64</f>
        <v>0</v>
      </c>
      <c r="F135" s="2355"/>
    </row>
    <row r="136" spans="1:6">
      <c r="A136" s="394">
        <v>4</v>
      </c>
      <c r="B136" s="60"/>
      <c r="C136" s="11"/>
      <c r="D136" s="11"/>
      <c r="E136" s="510"/>
    </row>
    <row r="137" spans="1:6">
      <c r="A137" s="394">
        <v>5</v>
      </c>
      <c r="B137" s="11"/>
      <c r="C137" s="11"/>
      <c r="D137" s="11"/>
      <c r="E137" s="510"/>
    </row>
    <row r="138" spans="1:6">
      <c r="A138" s="394">
        <v>6</v>
      </c>
      <c r="B138" s="11"/>
      <c r="C138" s="11"/>
      <c r="D138" s="11"/>
      <c r="E138" s="510"/>
    </row>
    <row r="139" spans="1:6">
      <c r="A139" s="394">
        <v>7</v>
      </c>
      <c r="B139" s="11"/>
      <c r="C139" s="11"/>
      <c r="D139" s="11"/>
      <c r="E139" s="510"/>
    </row>
    <row r="140" spans="1:6">
      <c r="A140" s="394">
        <v>8</v>
      </c>
      <c r="B140" s="503"/>
      <c r="C140" s="11"/>
      <c r="D140" s="11"/>
      <c r="E140" s="510"/>
    </row>
    <row r="141" spans="1:6">
      <c r="A141" s="394">
        <v>9</v>
      </c>
      <c r="B141" s="11"/>
      <c r="C141" s="11"/>
      <c r="D141" s="11"/>
      <c r="E141" s="510"/>
    </row>
    <row r="142" spans="1:6">
      <c r="A142" s="394">
        <v>10</v>
      </c>
      <c r="B142" s="11"/>
      <c r="C142" s="11"/>
      <c r="D142" s="11"/>
      <c r="E142" s="510"/>
    </row>
    <row r="143" spans="1:6">
      <c r="A143" s="394">
        <v>11</v>
      </c>
      <c r="B143" s="11"/>
      <c r="C143" s="11"/>
      <c r="D143" s="11"/>
      <c r="E143" s="510"/>
    </row>
    <row r="144" spans="1:6">
      <c r="A144" s="394">
        <v>12</v>
      </c>
      <c r="B144" s="11"/>
      <c r="C144" s="11"/>
      <c r="D144" s="11"/>
      <c r="E144" s="510"/>
    </row>
    <row r="145" spans="1:6">
      <c r="A145" s="394">
        <v>13</v>
      </c>
      <c r="B145" s="11"/>
      <c r="C145" s="11"/>
      <c r="D145" s="11"/>
      <c r="E145" s="510"/>
    </row>
    <row r="146" spans="1:6">
      <c r="A146" s="394">
        <v>14</v>
      </c>
      <c r="B146" s="11"/>
      <c r="C146" s="11"/>
      <c r="D146" s="11"/>
      <c r="E146" s="510"/>
    </row>
    <row r="147" spans="1:6" ht="15.75" thickBot="1">
      <c r="A147" s="394">
        <v>15</v>
      </c>
      <c r="B147" s="11"/>
      <c r="C147" s="588" t="s">
        <v>3782</v>
      </c>
      <c r="D147" s="11"/>
      <c r="E147" s="575">
        <f>SUM(E134:E146)</f>
        <v>0</v>
      </c>
    </row>
    <row r="148" spans="1:6" ht="15.75" thickTop="1">
      <c r="A148" s="394">
        <v>16</v>
      </c>
      <c r="B148" s="503" t="s">
        <v>2082</v>
      </c>
      <c r="C148" s="11"/>
      <c r="D148" s="11"/>
      <c r="E148" s="466"/>
    </row>
    <row r="149" spans="1:6">
      <c r="A149" s="394">
        <v>17</v>
      </c>
      <c r="B149" s="11"/>
      <c r="C149" s="11"/>
      <c r="D149" s="856"/>
      <c r="E149" s="511"/>
    </row>
    <row r="150" spans="1:6">
      <c r="A150" s="394">
        <v>18</v>
      </c>
      <c r="B150" s="2625" t="s">
        <v>27</v>
      </c>
      <c r="C150" s="11"/>
      <c r="D150" s="1464"/>
      <c r="E150" s="510"/>
      <c r="F150" s="2355"/>
    </row>
    <row r="151" spans="1:6">
      <c r="A151" s="394">
        <v>19</v>
      </c>
      <c r="B151" s="11"/>
      <c r="C151" s="11"/>
      <c r="D151" s="11"/>
      <c r="E151" s="510"/>
    </row>
    <row r="152" spans="1:6">
      <c r="A152" s="394">
        <v>20</v>
      </c>
      <c r="B152" s="11"/>
      <c r="C152" s="11"/>
      <c r="D152" s="11"/>
      <c r="E152" s="510"/>
    </row>
    <row r="153" spans="1:6">
      <c r="A153" s="394">
        <v>21</v>
      </c>
      <c r="B153" s="11"/>
      <c r="C153" s="11"/>
      <c r="D153" s="11"/>
      <c r="E153" s="510"/>
    </row>
    <row r="154" spans="1:6">
      <c r="A154" s="394">
        <v>22</v>
      </c>
      <c r="B154" s="11"/>
      <c r="C154" s="11"/>
      <c r="D154" s="11"/>
      <c r="E154" s="510"/>
    </row>
    <row r="155" spans="1:6">
      <c r="A155" s="394">
        <v>23</v>
      </c>
      <c r="B155" s="11"/>
      <c r="C155" s="11"/>
      <c r="D155" s="11"/>
      <c r="E155" s="510"/>
    </row>
    <row r="156" spans="1:6">
      <c r="A156" s="394">
        <v>24</v>
      </c>
      <c r="B156" s="11"/>
      <c r="C156" s="11"/>
      <c r="D156" s="11"/>
      <c r="E156" s="510"/>
    </row>
    <row r="157" spans="1:6">
      <c r="A157" s="394">
        <v>25</v>
      </c>
      <c r="B157" s="11"/>
      <c r="C157" s="11"/>
      <c r="D157" s="11"/>
      <c r="E157" s="510"/>
    </row>
    <row r="158" spans="1:6" ht="45.75" thickBot="1">
      <c r="A158" s="394">
        <v>26</v>
      </c>
      <c r="B158" s="11"/>
      <c r="C158" s="686" t="s">
        <v>2083</v>
      </c>
      <c r="D158" s="11"/>
      <c r="E158" s="575">
        <f>SUM(E149:E157)</f>
        <v>0</v>
      </c>
    </row>
    <row r="159" spans="1:6" ht="15.75" thickTop="1">
      <c r="A159" s="394">
        <v>27</v>
      </c>
      <c r="B159" s="503" t="s">
        <v>2130</v>
      </c>
      <c r="C159" s="11"/>
      <c r="D159" s="11"/>
      <c r="E159" s="466"/>
    </row>
    <row r="160" spans="1:6">
      <c r="A160" s="394">
        <v>28</v>
      </c>
      <c r="B160" s="11"/>
      <c r="C160" s="11"/>
      <c r="D160" s="11"/>
      <c r="E160" s="511"/>
    </row>
    <row r="161" spans="1:6">
      <c r="A161" s="394">
        <v>29</v>
      </c>
      <c r="B161" s="81" t="s">
        <v>3991</v>
      </c>
      <c r="C161" s="11"/>
      <c r="D161" s="11"/>
      <c r="E161" s="510">
        <v>2662</v>
      </c>
      <c r="F161" s="2355"/>
    </row>
    <row r="162" spans="1:6">
      <c r="A162" s="394">
        <v>30</v>
      </c>
      <c r="B162" s="11" t="s">
        <v>4010</v>
      </c>
      <c r="C162" s="11"/>
      <c r="D162" s="11"/>
      <c r="E162" s="510">
        <f>1735-2428</f>
        <v>-693</v>
      </c>
    </row>
    <row r="163" spans="1:6">
      <c r="A163" s="394">
        <v>31</v>
      </c>
      <c r="B163" s="11" t="s">
        <v>4011</v>
      </c>
      <c r="C163" s="11"/>
      <c r="D163" s="11"/>
      <c r="E163" s="510">
        <v>11864</v>
      </c>
    </row>
    <row r="164" spans="1:6">
      <c r="A164" s="394">
        <v>32</v>
      </c>
      <c r="B164" s="60" t="s">
        <v>3954</v>
      </c>
      <c r="C164" s="11"/>
      <c r="D164" s="11"/>
      <c r="E164" s="510">
        <f>6646+1</f>
        <v>6647</v>
      </c>
    </row>
    <row r="165" spans="1:6">
      <c r="A165" s="394">
        <v>33</v>
      </c>
      <c r="B165" s="11"/>
      <c r="C165" s="11"/>
      <c r="D165" s="11"/>
      <c r="E165" s="510"/>
    </row>
    <row r="166" spans="1:6">
      <c r="A166" s="394">
        <v>34</v>
      </c>
      <c r="B166" s="11"/>
      <c r="C166" s="11"/>
      <c r="D166" s="11"/>
      <c r="E166" s="510"/>
    </row>
    <row r="167" spans="1:6" ht="15.75" thickBot="1">
      <c r="A167" s="394">
        <v>35</v>
      </c>
      <c r="B167" s="11"/>
      <c r="C167" s="588" t="s">
        <v>2036</v>
      </c>
      <c r="D167" s="11"/>
      <c r="E167" s="575">
        <f>SUM(E160:E166)</f>
        <v>20480</v>
      </c>
    </row>
    <row r="168" spans="1:6" ht="15.75" thickTop="1">
      <c r="A168" s="394">
        <v>36</v>
      </c>
      <c r="B168" s="11"/>
      <c r="C168" s="11"/>
      <c r="D168" s="11"/>
      <c r="E168" s="510"/>
    </row>
    <row r="169" spans="1:6">
      <c r="A169" s="394">
        <v>37</v>
      </c>
      <c r="B169" s="11"/>
      <c r="C169" s="11"/>
      <c r="D169" s="11"/>
      <c r="E169" s="510"/>
    </row>
    <row r="170" spans="1:6">
      <c r="A170" s="394">
        <v>38</v>
      </c>
      <c r="B170" s="11"/>
      <c r="C170" s="11"/>
      <c r="D170" s="11"/>
      <c r="E170" s="510"/>
    </row>
    <row r="171" spans="1:6">
      <c r="A171" s="394">
        <v>39</v>
      </c>
      <c r="B171" s="11"/>
      <c r="C171" s="11"/>
      <c r="D171" s="11"/>
      <c r="E171" s="510"/>
    </row>
    <row r="172" spans="1:6">
      <c r="A172" s="394">
        <v>40</v>
      </c>
      <c r="B172" s="11"/>
      <c r="C172" s="11"/>
      <c r="D172" s="11"/>
      <c r="E172" s="510"/>
    </row>
    <row r="173" spans="1:6">
      <c r="A173" s="394">
        <v>41</v>
      </c>
      <c r="B173" s="11"/>
      <c r="C173" s="11"/>
      <c r="D173" s="11"/>
      <c r="E173" s="510"/>
    </row>
    <row r="174" spans="1:6">
      <c r="A174" s="394">
        <v>42</v>
      </c>
      <c r="B174" s="11"/>
      <c r="C174" s="11"/>
      <c r="D174" s="11"/>
      <c r="E174" s="510"/>
    </row>
    <row r="175" spans="1:6">
      <c r="A175" s="394">
        <v>43</v>
      </c>
      <c r="B175" s="11"/>
      <c r="C175" s="11"/>
      <c r="D175" s="11"/>
      <c r="E175" s="510"/>
    </row>
    <row r="176" spans="1:6">
      <c r="A176" s="394">
        <v>44</v>
      </c>
      <c r="B176" s="11"/>
      <c r="C176" s="11"/>
      <c r="D176" s="11"/>
      <c r="E176" s="510"/>
    </row>
    <row r="177" spans="1:5">
      <c r="A177" s="394">
        <v>45</v>
      </c>
      <c r="B177" s="11"/>
      <c r="C177" s="11"/>
      <c r="D177" s="11"/>
      <c r="E177" s="510"/>
    </row>
    <row r="178" spans="1:5">
      <c r="A178" s="394">
        <v>46</v>
      </c>
      <c r="B178" s="11"/>
      <c r="C178" s="11"/>
      <c r="D178" s="11"/>
      <c r="E178" s="510"/>
    </row>
    <row r="179" spans="1:5">
      <c r="A179" s="394">
        <v>47</v>
      </c>
      <c r="B179" s="11"/>
      <c r="C179" s="11"/>
      <c r="D179" s="11"/>
      <c r="E179" s="510"/>
    </row>
    <row r="180" spans="1:5">
      <c r="A180" s="394">
        <v>48</v>
      </c>
      <c r="B180" s="11"/>
      <c r="C180" s="11"/>
      <c r="D180" s="11"/>
      <c r="E180" s="510"/>
    </row>
    <row r="181" spans="1:5">
      <c r="A181" s="394">
        <v>49</v>
      </c>
      <c r="B181" s="11"/>
      <c r="C181" s="11"/>
      <c r="D181" s="11"/>
      <c r="E181" s="510"/>
    </row>
    <row r="182" spans="1:5">
      <c r="A182" s="394">
        <v>50</v>
      </c>
      <c r="B182" s="11"/>
      <c r="C182" s="11"/>
      <c r="D182" s="11"/>
      <c r="E182" s="510"/>
    </row>
    <row r="183" spans="1:5">
      <c r="A183" s="394">
        <v>51</v>
      </c>
      <c r="B183" s="11"/>
      <c r="C183" s="11"/>
      <c r="D183" s="11"/>
      <c r="E183" s="510"/>
    </row>
    <row r="184" spans="1:5" ht="15.75" thickBot="1">
      <c r="A184" s="505">
        <v>52</v>
      </c>
      <c r="B184" s="100"/>
      <c r="C184" s="100"/>
      <c r="D184" s="100"/>
      <c r="E184" s="687"/>
    </row>
    <row r="185" spans="1:5">
      <c r="A185" t="s">
        <v>110</v>
      </c>
    </row>
    <row r="186" spans="1:5">
      <c r="A186" s="93" t="s">
        <v>2037</v>
      </c>
      <c r="B186" s="93"/>
      <c r="C186" s="93"/>
      <c r="D186" s="93"/>
      <c r="E186" s="93"/>
    </row>
  </sheetData>
  <customSheetViews>
    <customSheetView guid="{60A1409A-66AA-463E-93B8-ECD35AF44482}" scale="87" colorId="22" fitToPage="1">
      <selection activeCell="E13" sqref="E13"/>
      <rowBreaks count="2" manualBreakCount="2">
        <brk id="66" max="16383" man="1"/>
        <brk id="126" max="16383" man="1"/>
      </rowBreaks>
      <pageMargins left="0.99" right="0.54" top="0.43" bottom="0.3" header="10.7" footer="0.3"/>
      <pageSetup scale="68" fitToHeight="5" orientation="portrait" r:id="rId1"/>
      <headerFooter alignWithMargins="0"/>
    </customSheetView>
    <customSheetView guid="{DF531E20-5321-459E-ADC3-AB7A1AE91EEB}" scale="87" colorId="22" showPageBreaks="1" fitToPage="1" printArea="1">
      <selection activeCell="E13" sqref="E13"/>
      <rowBreaks count="2" manualBreakCount="2">
        <brk id="66" max="16383" man="1"/>
        <brk id="126" max="16383" man="1"/>
      </rowBreaks>
      <pageMargins left="0.99" right="0.54" top="0.43" bottom="0.3" header="10.7" footer="0.3"/>
      <pageSetup scale="68" fitToHeight="5" orientation="portrait" r:id="rId2"/>
      <headerFooter alignWithMargins="0"/>
    </customSheetView>
    <customSheetView guid="{D9BAA3C6-1D9B-487C-B947-51E67F089DA8}" scale="87" colorId="22" topLeftCell="A16">
      <selection sqref="A1:E186"/>
      <rowBreaks count="2" manualBreakCount="2">
        <brk id="66" max="4" man="1"/>
        <brk id="126" max="4" man="1"/>
      </rowBreaks>
      <pageMargins left="0.54" right="0.54" top="0.43" bottom="0.3" header="0.17" footer="0.3"/>
      <pageSetup scale="72" fitToHeight="5" orientation="portrait" r:id="rId3"/>
      <headerFooter alignWithMargins="0"/>
    </customSheetView>
    <customSheetView guid="{FE043F0F-666D-484B-8A7C-7EC2529158CA}" scale="87" colorId="22" showPageBreaks="1" printArea="1" topLeftCell="A16">
      <selection sqref="A1:E186"/>
      <rowBreaks count="2" manualBreakCount="2">
        <brk id="66" max="4" man="1"/>
        <brk id="126" max="4" man="1"/>
      </rowBreaks>
      <pageMargins left="0.54" right="0.54" top="0.43" bottom="0.3" header="0.17" footer="0.3"/>
      <pageSetup scale="72" fitToHeight="5" orientation="portrait" r:id="rId4"/>
      <headerFooter alignWithMargins="0"/>
    </customSheetView>
  </customSheetViews>
  <phoneticPr fontId="0" type="noConversion"/>
  <pageMargins left="0.54" right="0.54" top="0.43" bottom="0.3" header="0.17" footer="0.3"/>
  <pageSetup scale="72" fitToHeight="5" orientation="portrait" r:id="rId5"/>
  <headerFooter alignWithMargins="0"/>
  <rowBreaks count="2" manualBreakCount="2">
    <brk id="66" max="4" man="1"/>
    <brk id="126" max="4" man="1"/>
  </rowBreaks>
  <customProperties>
    <customPr name="_pios_id" r:id="rId6"/>
  </customProperties>
</worksheet>
</file>

<file path=xl/worksheets/sheet6.xml><?xml version="1.0" encoding="utf-8"?>
<worksheet xmlns="http://schemas.openxmlformats.org/spreadsheetml/2006/main" xmlns:r="http://schemas.openxmlformats.org/officeDocument/2006/relationships">
  <sheetPr transitionEvaluation="1" codeName="Sheet5"/>
  <dimension ref="A1:I168"/>
  <sheetViews>
    <sheetView defaultGridColor="0" colorId="22" zoomScale="87" zoomScaleNormal="87" workbookViewId="0">
      <selection activeCell="I69" sqref="I69:I114"/>
    </sheetView>
  </sheetViews>
  <sheetFormatPr defaultColWidth="8.88671875" defaultRowHeight="15"/>
  <cols>
    <col min="1" max="1" width="2.77734375" customWidth="1"/>
    <col min="2" max="2" width="38.77734375" customWidth="1"/>
    <col min="3" max="3" width="7.77734375" customWidth="1"/>
    <col min="4" max="4" width="3.77734375" customWidth="1"/>
    <col min="5" max="6" width="8.88671875" hidden="1" customWidth="1"/>
    <col min="7" max="7" width="12.77734375" customWidth="1"/>
    <col min="8" max="8" width="9.77734375"/>
    <col min="9" max="9" width="27.5546875" style="524" customWidth="1"/>
  </cols>
  <sheetData>
    <row r="1" spans="1:9" ht="15.75" thickBot="1">
      <c r="A1" s="51" t="str">
        <f>'Data sheet'!A53</f>
        <v>Annual Report of New York American Water Company, Inc.  (f/k/a Aqua New York of Sea Cliff)                                          Year Ended  December 31, 2013</v>
      </c>
      <c r="B1" s="60"/>
      <c r="C1" s="60"/>
      <c r="D1" s="60"/>
      <c r="E1" s="60"/>
      <c r="F1" s="60"/>
      <c r="G1" s="60"/>
      <c r="H1" s="60"/>
      <c r="I1" s="68"/>
    </row>
    <row r="2" spans="1:9">
      <c r="A2" s="53"/>
      <c r="B2" s="54"/>
      <c r="C2" s="54"/>
      <c r="D2" s="54"/>
      <c r="E2" s="54"/>
      <c r="F2" s="54"/>
      <c r="G2" s="54"/>
      <c r="H2" s="54"/>
      <c r="I2" s="381"/>
    </row>
    <row r="3" spans="1:9" ht="15.75">
      <c r="A3" s="56"/>
      <c r="B3" s="57" t="s">
        <v>3370</v>
      </c>
      <c r="C3" s="57"/>
      <c r="D3" s="57"/>
      <c r="E3" s="57"/>
      <c r="F3" s="57"/>
      <c r="G3" s="57"/>
      <c r="H3" s="57"/>
      <c r="I3" s="2374"/>
    </row>
    <row r="4" spans="1:9">
      <c r="A4" s="59"/>
      <c r="B4" s="60"/>
      <c r="C4" s="60"/>
      <c r="D4" s="60"/>
      <c r="E4" s="60"/>
      <c r="F4" s="60"/>
      <c r="G4" s="60"/>
      <c r="H4" s="60"/>
      <c r="I4" s="367"/>
    </row>
    <row r="5" spans="1:9">
      <c r="A5" s="62"/>
      <c r="B5" s="63"/>
      <c r="C5" s="64"/>
      <c r="D5" s="65"/>
      <c r="E5" s="798" t="s">
        <v>3371</v>
      </c>
      <c r="F5" s="799" t="s">
        <v>3372</v>
      </c>
      <c r="G5" s="798" t="s">
        <v>3371</v>
      </c>
      <c r="H5" s="799" t="s">
        <v>3372</v>
      </c>
      <c r="I5" s="803"/>
    </row>
    <row r="6" spans="1:9">
      <c r="A6" s="59"/>
      <c r="B6" s="68" t="s">
        <v>3373</v>
      </c>
      <c r="C6" s="60"/>
      <c r="D6" s="69"/>
      <c r="E6" s="68" t="s">
        <v>3374</v>
      </c>
      <c r="F6" s="82" t="s">
        <v>3375</v>
      </c>
      <c r="G6" s="68" t="s">
        <v>3374</v>
      </c>
      <c r="H6" s="82" t="s">
        <v>3375</v>
      </c>
      <c r="I6" s="367" t="s">
        <v>3376</v>
      </c>
    </row>
    <row r="7" spans="1:9">
      <c r="A7" s="71"/>
      <c r="B7" s="800" t="s">
        <v>3377</v>
      </c>
      <c r="C7" s="72"/>
      <c r="D7" s="73"/>
      <c r="E7" s="800" t="s">
        <v>3378</v>
      </c>
      <c r="F7" s="801" t="s">
        <v>3379</v>
      </c>
      <c r="G7" s="800" t="s">
        <v>3378</v>
      </c>
      <c r="H7" s="801" t="s">
        <v>3379</v>
      </c>
      <c r="I7" s="364" t="s">
        <v>3380</v>
      </c>
    </row>
    <row r="8" spans="1:9" ht="15.75">
      <c r="A8" s="59"/>
      <c r="B8" s="57" t="s">
        <v>3381</v>
      </c>
      <c r="C8" s="57"/>
      <c r="D8" s="75"/>
      <c r="E8" s="60"/>
      <c r="F8" s="76"/>
      <c r="G8" s="76"/>
      <c r="H8" s="76"/>
      <c r="I8" s="367"/>
    </row>
    <row r="9" spans="1:9" ht="15.75">
      <c r="A9" s="77"/>
      <c r="B9" s="57" t="s">
        <v>3382</v>
      </c>
      <c r="C9" s="57"/>
      <c r="D9" s="75"/>
      <c r="E9" s="78"/>
      <c r="F9" s="76"/>
      <c r="G9" s="76"/>
      <c r="H9" s="76"/>
      <c r="I9" s="367"/>
    </row>
    <row r="10" spans="1:9" ht="15.75">
      <c r="A10" s="77"/>
      <c r="B10" s="60" t="s">
        <v>1176</v>
      </c>
      <c r="C10" s="79"/>
      <c r="D10" s="80"/>
      <c r="E10" s="78"/>
      <c r="F10" s="76"/>
      <c r="G10" s="76" t="s">
        <v>3383</v>
      </c>
      <c r="H10" s="76" t="s">
        <v>3384</v>
      </c>
      <c r="I10" s="2376"/>
    </row>
    <row r="11" spans="1:9" ht="15.75">
      <c r="A11" s="77"/>
      <c r="B11" s="60" t="s">
        <v>3385</v>
      </c>
      <c r="C11" s="79"/>
      <c r="D11" s="80"/>
      <c r="E11" s="78"/>
      <c r="F11" s="76"/>
      <c r="G11" s="76" t="s">
        <v>3386</v>
      </c>
      <c r="H11" s="76" t="s">
        <v>3387</v>
      </c>
      <c r="I11" s="2376"/>
    </row>
    <row r="12" spans="1:9" ht="15.75">
      <c r="A12" s="77"/>
      <c r="B12" s="60" t="s">
        <v>3388</v>
      </c>
      <c r="C12" s="79"/>
      <c r="D12" s="80"/>
      <c r="E12" s="78"/>
      <c r="F12" s="76"/>
      <c r="G12" s="76" t="s">
        <v>1504</v>
      </c>
      <c r="H12" s="76" t="s">
        <v>1505</v>
      </c>
      <c r="I12" s="2376"/>
    </row>
    <row r="13" spans="1:9" ht="15.75">
      <c r="A13" s="77"/>
      <c r="B13" s="60" t="s">
        <v>1412</v>
      </c>
      <c r="C13" s="79"/>
      <c r="D13" s="80"/>
      <c r="E13" s="78"/>
      <c r="F13" s="76"/>
      <c r="G13" s="76" t="s">
        <v>1413</v>
      </c>
      <c r="H13" s="76" t="s">
        <v>3387</v>
      </c>
      <c r="I13" s="2376"/>
    </row>
    <row r="14" spans="1:9" ht="15.75">
      <c r="A14" s="77"/>
      <c r="B14" s="60" t="s">
        <v>321</v>
      </c>
      <c r="C14" s="79"/>
      <c r="D14" s="80"/>
      <c r="E14" s="78"/>
      <c r="F14" s="76"/>
      <c r="G14" s="76" t="s">
        <v>322</v>
      </c>
      <c r="H14" s="76" t="s">
        <v>3387</v>
      </c>
      <c r="I14" s="2376"/>
    </row>
    <row r="15" spans="1:9" ht="15.75">
      <c r="A15" s="77"/>
      <c r="B15" s="60" t="s">
        <v>1302</v>
      </c>
      <c r="C15" s="79"/>
      <c r="D15" s="80"/>
      <c r="E15" s="78"/>
      <c r="F15" s="76"/>
      <c r="G15" s="76" t="s">
        <v>1303</v>
      </c>
      <c r="H15" s="76" t="s">
        <v>3387</v>
      </c>
      <c r="I15" s="2376"/>
    </row>
    <row r="16" spans="1:9" ht="15.75">
      <c r="A16" s="77"/>
      <c r="B16" s="60" t="s">
        <v>1304</v>
      </c>
      <c r="C16" s="60"/>
      <c r="D16" s="69"/>
      <c r="E16" s="802" t="s">
        <v>322</v>
      </c>
      <c r="F16" s="76" t="s">
        <v>1305</v>
      </c>
      <c r="G16" s="76" t="s">
        <v>1306</v>
      </c>
      <c r="H16" s="76" t="s">
        <v>3387</v>
      </c>
      <c r="I16" s="2376"/>
    </row>
    <row r="17" spans="1:9" ht="15.75">
      <c r="A17" s="77"/>
      <c r="B17" s="1056" t="s">
        <v>1307</v>
      </c>
      <c r="C17" s="1056"/>
      <c r="D17" s="1436"/>
      <c r="E17" s="2378" t="s">
        <v>1303</v>
      </c>
      <c r="F17" s="2377" t="s">
        <v>1308</v>
      </c>
      <c r="G17" s="2377" t="s">
        <v>1309</v>
      </c>
      <c r="H17" s="2377" t="s">
        <v>3387</v>
      </c>
      <c r="I17" s="2376"/>
    </row>
    <row r="18" spans="1:9" ht="15.75">
      <c r="A18" s="77"/>
      <c r="B18" s="81" t="s">
        <v>1310</v>
      </c>
      <c r="C18" s="60"/>
      <c r="D18" s="69"/>
      <c r="E18" s="802" t="s">
        <v>1311</v>
      </c>
      <c r="F18" s="76" t="s">
        <v>1308</v>
      </c>
      <c r="G18" s="76" t="s">
        <v>1312</v>
      </c>
      <c r="H18" s="76" t="s">
        <v>3387</v>
      </c>
      <c r="I18" s="2376"/>
    </row>
    <row r="19" spans="1:9" ht="15.75">
      <c r="A19" s="77"/>
      <c r="B19" s="81" t="s">
        <v>1313</v>
      </c>
      <c r="C19" s="60"/>
      <c r="D19" s="69"/>
      <c r="E19" s="78"/>
      <c r="F19" s="76"/>
      <c r="G19" s="76" t="s">
        <v>1314</v>
      </c>
      <c r="H19" s="76" t="s">
        <v>3387</v>
      </c>
      <c r="I19" s="2376"/>
    </row>
    <row r="20" spans="1:9" ht="15.75">
      <c r="A20" s="77"/>
      <c r="B20" s="1056" t="s">
        <v>3293</v>
      </c>
      <c r="C20" s="1056"/>
      <c r="D20" s="1436"/>
      <c r="E20" s="2378" t="s">
        <v>1312</v>
      </c>
      <c r="F20" s="2377" t="s">
        <v>1308</v>
      </c>
      <c r="G20" s="2377" t="s">
        <v>3294</v>
      </c>
      <c r="H20" s="2377" t="s">
        <v>3387</v>
      </c>
      <c r="I20" s="2376"/>
    </row>
    <row r="21" spans="1:9" ht="15.75">
      <c r="A21" s="77"/>
      <c r="B21" s="60" t="s">
        <v>3295</v>
      </c>
      <c r="C21" s="60"/>
      <c r="D21" s="69"/>
      <c r="E21" s="78"/>
      <c r="F21" s="76"/>
      <c r="G21" s="76" t="s">
        <v>3296</v>
      </c>
      <c r="H21" s="76" t="s">
        <v>3387</v>
      </c>
      <c r="I21" s="2376"/>
    </row>
    <row r="22" spans="1:9" ht="15.75">
      <c r="A22" s="77"/>
      <c r="B22" s="60"/>
      <c r="C22" s="79"/>
      <c r="D22" s="80"/>
      <c r="E22" s="60" t="s">
        <v>2837</v>
      </c>
      <c r="F22" s="76"/>
      <c r="G22" s="76"/>
      <c r="H22" s="76"/>
      <c r="I22" s="367"/>
    </row>
    <row r="23" spans="1:9" ht="15.75">
      <c r="A23" s="77"/>
      <c r="B23" s="57" t="s">
        <v>3297</v>
      </c>
      <c r="C23" s="57"/>
      <c r="D23" s="75"/>
      <c r="E23" s="60"/>
      <c r="F23" s="76"/>
      <c r="G23" s="76"/>
      <c r="H23" s="76"/>
      <c r="I23" s="367"/>
    </row>
    <row r="24" spans="1:9" ht="15.75">
      <c r="A24" s="77"/>
      <c r="B24" s="57" t="s">
        <v>3298</v>
      </c>
      <c r="C24" s="57"/>
      <c r="D24" s="75"/>
      <c r="E24" s="60"/>
      <c r="F24" s="76"/>
      <c r="G24" s="76"/>
      <c r="H24" s="76"/>
      <c r="I24" s="367"/>
    </row>
    <row r="25" spans="1:9">
      <c r="A25" s="77"/>
      <c r="B25" s="60" t="s">
        <v>3299</v>
      </c>
      <c r="C25" s="60"/>
      <c r="D25" s="69"/>
      <c r="E25" s="60"/>
      <c r="F25" s="76"/>
      <c r="G25" s="76"/>
      <c r="H25" s="76"/>
      <c r="I25" s="367"/>
    </row>
    <row r="26" spans="1:9" ht="15.75">
      <c r="A26" s="77"/>
      <c r="B26" s="60" t="s">
        <v>2140</v>
      </c>
      <c r="C26" s="60"/>
      <c r="D26" s="69"/>
      <c r="E26" s="68" t="s">
        <v>2141</v>
      </c>
      <c r="F26" s="76" t="s">
        <v>2142</v>
      </c>
      <c r="G26" s="76" t="s">
        <v>2141</v>
      </c>
      <c r="H26" s="76" t="s">
        <v>3387</v>
      </c>
      <c r="I26" s="2376"/>
    </row>
    <row r="27" spans="1:9" ht="15.75">
      <c r="A27" s="77"/>
      <c r="B27" s="1056" t="s">
        <v>120</v>
      </c>
      <c r="C27" s="1056"/>
      <c r="D27" s="1436"/>
      <c r="E27" s="2375" t="s">
        <v>121</v>
      </c>
      <c r="F27" s="2377" t="s">
        <v>2142</v>
      </c>
      <c r="G27" s="2377" t="s">
        <v>122</v>
      </c>
      <c r="H27" s="2377" t="s">
        <v>3387</v>
      </c>
      <c r="I27" s="2376"/>
    </row>
    <row r="28" spans="1:9" ht="15.75">
      <c r="A28" s="77"/>
      <c r="B28" s="1056" t="s">
        <v>123</v>
      </c>
      <c r="C28" s="1056"/>
      <c r="D28" s="1436"/>
      <c r="E28" s="2375" t="s">
        <v>124</v>
      </c>
      <c r="F28" s="1062" t="s">
        <v>1505</v>
      </c>
      <c r="G28" s="1062" t="s">
        <v>125</v>
      </c>
      <c r="H28" s="2377" t="s">
        <v>3387</v>
      </c>
      <c r="I28" s="2376"/>
    </row>
    <row r="29" spans="1:9" ht="15.75">
      <c r="A29" s="77"/>
      <c r="B29" s="1056" t="s">
        <v>126</v>
      </c>
      <c r="C29" s="1056"/>
      <c r="D29" s="1436"/>
      <c r="E29" s="2375" t="s">
        <v>127</v>
      </c>
      <c r="F29" s="1062" t="s">
        <v>1505</v>
      </c>
      <c r="G29" s="1062" t="s">
        <v>128</v>
      </c>
      <c r="H29" s="2377" t="s">
        <v>3387</v>
      </c>
      <c r="I29" s="2376"/>
    </row>
    <row r="30" spans="1:9" ht="15.75">
      <c r="A30" s="77"/>
      <c r="B30" s="60" t="s">
        <v>129</v>
      </c>
      <c r="C30" s="60"/>
      <c r="D30" s="69"/>
      <c r="E30" s="68" t="s">
        <v>130</v>
      </c>
      <c r="F30" s="76" t="s">
        <v>2142</v>
      </c>
      <c r="G30" s="76" t="s">
        <v>131</v>
      </c>
      <c r="H30" s="76" t="s">
        <v>3387</v>
      </c>
      <c r="I30" s="2376"/>
    </row>
    <row r="31" spans="1:9" ht="15.75">
      <c r="A31" s="77"/>
      <c r="B31" s="1056" t="s">
        <v>132</v>
      </c>
      <c r="C31" s="1056"/>
      <c r="D31" s="1436"/>
      <c r="E31" s="2388" t="s">
        <v>270</v>
      </c>
      <c r="F31" s="2377" t="s">
        <v>271</v>
      </c>
      <c r="G31" s="2377" t="s">
        <v>272</v>
      </c>
      <c r="H31" s="2377" t="s">
        <v>3387</v>
      </c>
      <c r="I31" s="2376"/>
    </row>
    <row r="32" spans="1:9">
      <c r="A32" s="77"/>
      <c r="B32" s="60" t="s">
        <v>532</v>
      </c>
      <c r="C32" s="60"/>
      <c r="D32" s="69"/>
      <c r="E32" s="68" t="s">
        <v>533</v>
      </c>
      <c r="F32" s="76" t="s">
        <v>2142</v>
      </c>
      <c r="G32" s="76"/>
      <c r="H32" s="76"/>
      <c r="I32" s="367"/>
    </row>
    <row r="33" spans="1:9" ht="15.75">
      <c r="A33" s="77"/>
      <c r="B33" s="60" t="s">
        <v>534</v>
      </c>
      <c r="C33" s="60"/>
      <c r="D33" s="69"/>
      <c r="E33" s="60"/>
      <c r="F33" s="76"/>
      <c r="G33" s="76" t="s">
        <v>535</v>
      </c>
      <c r="H33" s="76" t="s">
        <v>3387</v>
      </c>
      <c r="I33" s="2376"/>
    </row>
    <row r="34" spans="1:9" ht="15.75">
      <c r="A34" s="77"/>
      <c r="B34" s="60" t="s">
        <v>536</v>
      </c>
      <c r="C34" s="60"/>
      <c r="D34" s="69"/>
      <c r="E34" s="68" t="s">
        <v>537</v>
      </c>
      <c r="F34" s="76" t="s">
        <v>2142</v>
      </c>
      <c r="G34" s="76" t="s">
        <v>538</v>
      </c>
      <c r="H34" s="76" t="s">
        <v>3387</v>
      </c>
      <c r="I34" s="2376"/>
    </row>
    <row r="35" spans="1:9" ht="15.75">
      <c r="A35" s="77"/>
      <c r="B35" s="60" t="s">
        <v>539</v>
      </c>
      <c r="C35" s="60"/>
      <c r="D35" s="69"/>
      <c r="E35" s="68" t="s">
        <v>540</v>
      </c>
      <c r="F35" s="82" t="s">
        <v>1505</v>
      </c>
      <c r="G35" s="82" t="s">
        <v>541</v>
      </c>
      <c r="H35" s="76" t="s">
        <v>3387</v>
      </c>
      <c r="I35" s="2376"/>
    </row>
    <row r="36" spans="1:9" ht="15.75">
      <c r="A36" s="77"/>
      <c r="B36" s="60" t="s">
        <v>542</v>
      </c>
      <c r="C36" s="60"/>
      <c r="D36" s="69"/>
      <c r="E36" s="68" t="s">
        <v>543</v>
      </c>
      <c r="F36" s="76" t="s">
        <v>2142</v>
      </c>
      <c r="G36" s="76" t="s">
        <v>1224</v>
      </c>
      <c r="H36" s="76" t="s">
        <v>3387</v>
      </c>
      <c r="I36" s="2376"/>
    </row>
    <row r="37" spans="1:9" ht="15.75">
      <c r="A37" s="77"/>
      <c r="B37" s="60" t="s">
        <v>1225</v>
      </c>
      <c r="C37" s="60"/>
      <c r="D37" s="69"/>
      <c r="E37" s="68" t="s">
        <v>1226</v>
      </c>
      <c r="F37" s="82" t="s">
        <v>1505</v>
      </c>
      <c r="G37" s="82" t="s">
        <v>127</v>
      </c>
      <c r="H37" s="76" t="s">
        <v>3387</v>
      </c>
      <c r="I37" s="2376"/>
    </row>
    <row r="38" spans="1:9" ht="15.75">
      <c r="A38" s="83"/>
      <c r="B38" s="60" t="s">
        <v>1227</v>
      </c>
      <c r="C38" s="60"/>
      <c r="D38" s="69"/>
      <c r="E38" s="68" t="s">
        <v>1228</v>
      </c>
      <c r="F38" s="76" t="s">
        <v>1229</v>
      </c>
      <c r="G38" s="76" t="s">
        <v>130</v>
      </c>
      <c r="H38" s="76" t="s">
        <v>3387</v>
      </c>
      <c r="I38" s="2376"/>
    </row>
    <row r="39" spans="1:9" ht="15.75">
      <c r="A39" s="83"/>
      <c r="B39" s="60" t="s">
        <v>1230</v>
      </c>
      <c r="C39" s="60"/>
      <c r="D39" s="69"/>
      <c r="E39" s="68" t="s">
        <v>1228</v>
      </c>
      <c r="F39" s="76" t="s">
        <v>1229</v>
      </c>
      <c r="G39" s="76" t="s">
        <v>1231</v>
      </c>
      <c r="H39" s="76" t="s">
        <v>3387</v>
      </c>
      <c r="I39" s="2376"/>
    </row>
    <row r="40" spans="1:9" ht="15.75">
      <c r="A40" s="77"/>
      <c r="B40" s="60" t="s">
        <v>1232</v>
      </c>
      <c r="C40" s="60"/>
      <c r="D40" s="69"/>
      <c r="E40" s="68" t="s">
        <v>1233</v>
      </c>
      <c r="F40" s="82" t="s">
        <v>1505</v>
      </c>
      <c r="G40" s="82" t="s">
        <v>1231</v>
      </c>
      <c r="H40" s="76" t="s">
        <v>3387</v>
      </c>
      <c r="I40" s="2376"/>
    </row>
    <row r="41" spans="1:9" ht="15.75">
      <c r="A41" s="77"/>
      <c r="B41" s="60" t="s">
        <v>1234</v>
      </c>
      <c r="C41" s="60"/>
      <c r="D41" s="69"/>
      <c r="E41" s="60"/>
      <c r="F41" s="82"/>
      <c r="G41" s="82" t="s">
        <v>270</v>
      </c>
      <c r="H41" s="76" t="s">
        <v>3387</v>
      </c>
      <c r="I41" s="2376"/>
    </row>
    <row r="42" spans="1:9" ht="15.75">
      <c r="A42" s="77"/>
      <c r="B42" s="60" t="s">
        <v>1235</v>
      </c>
      <c r="C42" s="60"/>
      <c r="D42" s="69"/>
      <c r="E42" s="68" t="s">
        <v>1236</v>
      </c>
      <c r="F42" s="76" t="s">
        <v>1308</v>
      </c>
      <c r="G42" s="76" t="s">
        <v>270</v>
      </c>
      <c r="H42" s="76" t="s">
        <v>3387</v>
      </c>
      <c r="I42" s="2376"/>
    </row>
    <row r="43" spans="1:9" ht="15.75">
      <c r="A43" s="77"/>
      <c r="B43" s="81" t="s">
        <v>1237</v>
      </c>
      <c r="C43" s="81"/>
      <c r="D43" s="84"/>
      <c r="E43" s="68" t="s">
        <v>1238</v>
      </c>
      <c r="F43" s="76" t="s">
        <v>1239</v>
      </c>
      <c r="G43" s="76" t="s">
        <v>533</v>
      </c>
      <c r="H43" s="76" t="s">
        <v>3387</v>
      </c>
      <c r="I43" s="2376"/>
    </row>
    <row r="44" spans="1:9">
      <c r="A44" s="77"/>
      <c r="B44" s="60"/>
      <c r="C44" s="60"/>
      <c r="D44" s="69"/>
      <c r="E44" s="60" t="s">
        <v>2837</v>
      </c>
      <c r="F44" s="76"/>
      <c r="G44" s="76"/>
      <c r="H44" s="76"/>
      <c r="I44" s="367"/>
    </row>
    <row r="45" spans="1:9" ht="15.75">
      <c r="A45" s="77"/>
      <c r="B45" s="57" t="s">
        <v>1240</v>
      </c>
      <c r="C45" s="57"/>
      <c r="D45" s="75"/>
      <c r="E45" s="60" t="s">
        <v>2837</v>
      </c>
      <c r="F45" s="76"/>
      <c r="G45" s="76"/>
      <c r="H45" s="76"/>
      <c r="I45" s="367"/>
    </row>
    <row r="46" spans="1:9" ht="15.75">
      <c r="A46" s="77"/>
      <c r="B46" s="57" t="s">
        <v>1241</v>
      </c>
      <c r="C46" s="57"/>
      <c r="D46" s="75"/>
      <c r="E46" s="60" t="s">
        <v>2837</v>
      </c>
      <c r="F46" s="76"/>
      <c r="G46" s="76"/>
      <c r="H46" s="76"/>
      <c r="I46" s="367"/>
    </row>
    <row r="47" spans="1:9" ht="15.75">
      <c r="A47" s="77"/>
      <c r="B47" s="60" t="s">
        <v>1242</v>
      </c>
      <c r="C47" s="60"/>
      <c r="D47" s="69"/>
      <c r="E47" s="68" t="s">
        <v>1401</v>
      </c>
      <c r="F47" s="76" t="s">
        <v>1402</v>
      </c>
      <c r="G47" s="76" t="s">
        <v>1401</v>
      </c>
      <c r="H47" s="76" t="s">
        <v>3387</v>
      </c>
      <c r="I47" s="2376"/>
    </row>
    <row r="48" spans="1:9">
      <c r="A48" s="77"/>
      <c r="B48" s="60" t="s">
        <v>3919</v>
      </c>
      <c r="C48" s="60"/>
      <c r="D48" s="69"/>
      <c r="E48" s="60"/>
      <c r="F48" s="70"/>
      <c r="G48" s="70"/>
      <c r="H48" s="70"/>
      <c r="I48" s="367"/>
    </row>
    <row r="49" spans="1:9">
      <c r="A49" s="77"/>
      <c r="B49" s="60" t="s">
        <v>3920</v>
      </c>
      <c r="C49" s="60"/>
      <c r="D49" s="69"/>
      <c r="E49" s="60"/>
      <c r="F49" s="70"/>
      <c r="G49" s="70"/>
      <c r="H49" s="70"/>
      <c r="I49" s="367"/>
    </row>
    <row r="50" spans="1:9" ht="15.75">
      <c r="A50" s="77"/>
      <c r="B50" s="60" t="s">
        <v>3921</v>
      </c>
      <c r="C50" s="60"/>
      <c r="D50" s="69"/>
      <c r="E50" s="68" t="s">
        <v>3922</v>
      </c>
      <c r="F50" s="76" t="s">
        <v>1505</v>
      </c>
      <c r="G50" s="76" t="s">
        <v>3922</v>
      </c>
      <c r="H50" s="76" t="s">
        <v>3387</v>
      </c>
      <c r="I50" s="2376"/>
    </row>
    <row r="51" spans="1:9" ht="15.75">
      <c r="A51" s="77"/>
      <c r="B51" s="60" t="s">
        <v>3923</v>
      </c>
      <c r="C51" s="60"/>
      <c r="D51" s="69"/>
      <c r="E51" s="68" t="s">
        <v>3924</v>
      </c>
      <c r="F51" s="76" t="s">
        <v>271</v>
      </c>
      <c r="G51" s="76" t="s">
        <v>3924</v>
      </c>
      <c r="H51" s="76" t="s">
        <v>3387</v>
      </c>
      <c r="I51" s="2376"/>
    </row>
    <row r="52" spans="1:9" ht="15.75">
      <c r="A52" s="77"/>
      <c r="B52" s="60" t="s">
        <v>3925</v>
      </c>
      <c r="C52" s="60"/>
      <c r="D52" s="69"/>
      <c r="E52" s="68" t="s">
        <v>3926</v>
      </c>
      <c r="F52" s="76" t="s">
        <v>271</v>
      </c>
      <c r="G52" s="76" t="s">
        <v>3926</v>
      </c>
      <c r="H52" s="76" t="s">
        <v>3387</v>
      </c>
      <c r="I52" s="2376"/>
    </row>
    <row r="53" spans="1:9" ht="15.75">
      <c r="A53" s="77"/>
      <c r="B53" s="81" t="s">
        <v>3927</v>
      </c>
      <c r="C53" s="11"/>
      <c r="D53" s="69"/>
      <c r="E53" s="68" t="s">
        <v>3926</v>
      </c>
      <c r="F53" s="76" t="s">
        <v>3928</v>
      </c>
      <c r="G53" s="76" t="s">
        <v>3929</v>
      </c>
      <c r="H53" s="76" t="s">
        <v>3387</v>
      </c>
      <c r="I53" s="2376"/>
    </row>
    <row r="54" spans="1:9" ht="15.75">
      <c r="A54" s="77"/>
      <c r="B54" s="60" t="s">
        <v>3930</v>
      </c>
      <c r="C54" s="60"/>
      <c r="D54" s="69"/>
      <c r="E54" s="68" t="s">
        <v>3931</v>
      </c>
      <c r="F54" s="76" t="s">
        <v>1402</v>
      </c>
      <c r="G54" s="76" t="s">
        <v>3931</v>
      </c>
      <c r="H54" s="76" t="s">
        <v>3387</v>
      </c>
      <c r="I54" s="2376"/>
    </row>
    <row r="55" spans="1:9" ht="15.75">
      <c r="A55" s="77"/>
      <c r="B55" s="1378" t="s">
        <v>391</v>
      </c>
      <c r="C55" s="2379"/>
      <c r="D55" s="2380"/>
      <c r="E55" s="2381"/>
      <c r="F55" s="2377"/>
      <c r="G55" s="2377" t="s">
        <v>392</v>
      </c>
      <c r="H55" s="2377" t="s">
        <v>3387</v>
      </c>
      <c r="I55" s="2376"/>
    </row>
    <row r="56" spans="1:9" ht="15.75">
      <c r="A56" s="77"/>
      <c r="B56" s="60" t="s">
        <v>393</v>
      </c>
      <c r="C56" s="79"/>
      <c r="D56" s="80"/>
      <c r="E56" s="78"/>
      <c r="F56" s="76"/>
      <c r="G56" s="76" t="s">
        <v>3728</v>
      </c>
      <c r="H56" s="76" t="s">
        <v>3387</v>
      </c>
      <c r="I56" s="2376"/>
    </row>
    <row r="57" spans="1:9" ht="15.75">
      <c r="A57" s="77"/>
      <c r="B57" s="60" t="s">
        <v>3729</v>
      </c>
      <c r="C57" s="79"/>
      <c r="D57" s="80"/>
      <c r="E57" s="78"/>
      <c r="F57" s="76"/>
      <c r="G57" s="76" t="s">
        <v>3730</v>
      </c>
      <c r="H57" s="76" t="s">
        <v>3387</v>
      </c>
      <c r="I57" s="2376"/>
    </row>
    <row r="58" spans="1:9" ht="15.75">
      <c r="A58" s="77"/>
      <c r="B58" s="60" t="s">
        <v>1237</v>
      </c>
      <c r="C58" s="79"/>
      <c r="D58" s="80"/>
      <c r="E58" s="78"/>
      <c r="F58" s="76"/>
      <c r="G58" s="76" t="s">
        <v>3731</v>
      </c>
      <c r="H58" s="76" t="s">
        <v>3387</v>
      </c>
      <c r="I58" s="2376"/>
    </row>
    <row r="59" spans="1:9" ht="15.75" thickBot="1">
      <c r="A59" s="85"/>
      <c r="B59" s="86"/>
      <c r="C59" s="86"/>
      <c r="D59" s="87"/>
      <c r="E59" s="86"/>
      <c r="F59" s="88"/>
      <c r="G59" s="88"/>
      <c r="H59" s="88"/>
      <c r="I59" s="371"/>
    </row>
    <row r="60" spans="1:9" ht="15.75" thickBot="1">
      <c r="A60" s="51" t="str">
        <f>'Data sheet'!A53</f>
        <v>Annual Report of New York American Water Company, Inc.  (f/k/a Aqua New York of Sea Cliff)                                          Year Ended  December 31, 2013</v>
      </c>
      <c r="B60" s="60"/>
      <c r="C60" s="60"/>
      <c r="D60" s="60"/>
      <c r="E60" s="60"/>
      <c r="F60" s="60"/>
      <c r="G60" s="60"/>
      <c r="H60" s="60"/>
      <c r="I60" s="68"/>
    </row>
    <row r="61" spans="1:9">
      <c r="A61" s="53"/>
      <c r="B61" s="54"/>
      <c r="C61" s="54"/>
      <c r="D61" s="54"/>
      <c r="E61" s="54"/>
      <c r="F61" s="54"/>
      <c r="G61" s="54"/>
      <c r="H61" s="54"/>
      <c r="I61" s="381"/>
    </row>
    <row r="62" spans="1:9" ht="15.75">
      <c r="A62" s="56"/>
      <c r="B62" s="57" t="s">
        <v>3370</v>
      </c>
      <c r="C62" s="57"/>
      <c r="D62" s="57"/>
      <c r="E62" s="57"/>
      <c r="F62" s="57"/>
      <c r="G62" s="57"/>
      <c r="H62" s="57"/>
      <c r="I62" s="2374"/>
    </row>
    <row r="63" spans="1:9">
      <c r="A63" s="59"/>
      <c r="B63" s="60"/>
      <c r="C63" s="60"/>
      <c r="D63" s="60"/>
      <c r="E63" s="60"/>
      <c r="F63" s="60"/>
      <c r="G63" s="60"/>
      <c r="H63" s="60"/>
      <c r="I63" s="367"/>
    </row>
    <row r="64" spans="1:9">
      <c r="A64" s="62"/>
      <c r="B64" s="64"/>
      <c r="C64" s="64"/>
      <c r="D64" s="65"/>
      <c r="E64" s="798" t="s">
        <v>3371</v>
      </c>
      <c r="F64" s="799" t="s">
        <v>3372</v>
      </c>
      <c r="G64" s="798" t="s">
        <v>3371</v>
      </c>
      <c r="H64" s="799" t="s">
        <v>3372</v>
      </c>
      <c r="I64" s="803"/>
    </row>
    <row r="65" spans="1:9">
      <c r="A65" s="59"/>
      <c r="B65" s="68" t="s">
        <v>3373</v>
      </c>
      <c r="C65" s="60"/>
      <c r="D65" s="69"/>
      <c r="E65" s="68" t="s">
        <v>3374</v>
      </c>
      <c r="F65" s="82" t="s">
        <v>3375</v>
      </c>
      <c r="G65" s="68" t="s">
        <v>3374</v>
      </c>
      <c r="H65" s="82" t="s">
        <v>3375</v>
      </c>
      <c r="I65" s="367" t="s">
        <v>3376</v>
      </c>
    </row>
    <row r="66" spans="1:9">
      <c r="A66" s="71"/>
      <c r="B66" s="800" t="s">
        <v>3377</v>
      </c>
      <c r="C66" s="72"/>
      <c r="D66" s="73"/>
      <c r="E66" s="800" t="s">
        <v>3378</v>
      </c>
      <c r="F66" s="801" t="s">
        <v>3379</v>
      </c>
      <c r="G66" s="800" t="s">
        <v>3378</v>
      </c>
      <c r="H66" s="801" t="s">
        <v>3379</v>
      </c>
      <c r="I66" s="364" t="s">
        <v>3380</v>
      </c>
    </row>
    <row r="67" spans="1:9" ht="15.75">
      <c r="A67" s="59"/>
      <c r="B67" s="57" t="s">
        <v>1240</v>
      </c>
      <c r="C67" s="57"/>
      <c r="D67" s="75"/>
      <c r="E67" s="60"/>
      <c r="F67" s="76"/>
      <c r="G67" s="76"/>
      <c r="H67" s="76"/>
      <c r="I67" s="367"/>
    </row>
    <row r="68" spans="1:9" ht="15.75">
      <c r="A68" s="77"/>
      <c r="B68" s="57" t="s">
        <v>909</v>
      </c>
      <c r="C68" s="57"/>
      <c r="D68" s="75"/>
      <c r="E68" s="78"/>
      <c r="F68" s="76"/>
      <c r="G68" s="76"/>
      <c r="H68" s="76"/>
      <c r="I68" s="367"/>
    </row>
    <row r="69" spans="1:9" ht="15.75">
      <c r="A69" s="77"/>
      <c r="B69" s="60" t="s">
        <v>1992</v>
      </c>
      <c r="C69" s="79"/>
      <c r="D69" s="80"/>
      <c r="E69" s="78"/>
      <c r="F69" s="76"/>
      <c r="G69" s="76" t="s">
        <v>1993</v>
      </c>
      <c r="H69" s="76" t="s">
        <v>3387</v>
      </c>
      <c r="I69" s="2376"/>
    </row>
    <row r="70" spans="1:9" ht="15.75">
      <c r="A70" s="77"/>
      <c r="B70" s="60" t="s">
        <v>1994</v>
      </c>
      <c r="C70" s="79"/>
      <c r="D70" s="80"/>
      <c r="E70" s="78"/>
      <c r="F70" s="76"/>
      <c r="G70" s="76" t="s">
        <v>1995</v>
      </c>
      <c r="H70" s="76" t="s">
        <v>3387</v>
      </c>
      <c r="I70" s="2376"/>
    </row>
    <row r="71" spans="1:9">
      <c r="A71" s="77"/>
      <c r="B71" s="60"/>
      <c r="C71" s="60"/>
      <c r="D71" s="69"/>
      <c r="E71" s="78"/>
      <c r="F71" s="76"/>
      <c r="G71" s="76"/>
      <c r="H71" s="76"/>
      <c r="I71" s="367"/>
    </row>
    <row r="72" spans="1:9" ht="15.75">
      <c r="A72" s="77"/>
      <c r="B72" s="57" t="s">
        <v>1996</v>
      </c>
      <c r="C72" s="57"/>
      <c r="D72" s="75"/>
      <c r="E72" s="60" t="s">
        <v>2837</v>
      </c>
      <c r="F72" s="76"/>
      <c r="G72" s="76"/>
      <c r="H72" s="76"/>
      <c r="I72" s="367"/>
    </row>
    <row r="73" spans="1:9" ht="15.75">
      <c r="A73" s="77"/>
      <c r="B73" s="60" t="s">
        <v>1997</v>
      </c>
      <c r="C73" s="60"/>
      <c r="D73" s="69"/>
      <c r="E73" s="68" t="s">
        <v>1998</v>
      </c>
      <c r="F73" s="76" t="s">
        <v>1305</v>
      </c>
      <c r="G73" s="76" t="s">
        <v>1999</v>
      </c>
      <c r="H73" s="76" t="s">
        <v>3387</v>
      </c>
      <c r="I73" s="2376"/>
    </row>
    <row r="74" spans="1:9" ht="15.75">
      <c r="A74" s="77"/>
      <c r="B74" s="60" t="s">
        <v>2000</v>
      </c>
      <c r="C74" s="60"/>
      <c r="D74" s="69"/>
      <c r="E74" s="60"/>
      <c r="F74" s="76"/>
      <c r="G74" s="76" t="s">
        <v>2001</v>
      </c>
      <c r="H74" s="76" t="s">
        <v>3387</v>
      </c>
      <c r="I74" s="2376"/>
    </row>
    <row r="75" spans="1:9" ht="15.75">
      <c r="A75" s="77"/>
      <c r="B75" s="60" t="s">
        <v>2002</v>
      </c>
      <c r="C75" s="60"/>
      <c r="D75" s="69"/>
      <c r="E75" s="68" t="s">
        <v>2003</v>
      </c>
      <c r="F75" s="76" t="s">
        <v>1505</v>
      </c>
      <c r="G75" s="76" t="s">
        <v>1978</v>
      </c>
      <c r="H75" s="76" t="s">
        <v>3387</v>
      </c>
      <c r="I75" s="2376"/>
    </row>
    <row r="76" spans="1:9" ht="15.75">
      <c r="A76" s="77"/>
      <c r="B76" s="60" t="s">
        <v>605</v>
      </c>
      <c r="C76" s="60"/>
      <c r="D76" s="69"/>
      <c r="E76" s="68" t="s">
        <v>606</v>
      </c>
      <c r="F76" s="76" t="s">
        <v>1239</v>
      </c>
      <c r="G76" s="76" t="s">
        <v>607</v>
      </c>
      <c r="H76" s="76" t="s">
        <v>3387</v>
      </c>
      <c r="I76" s="2376"/>
    </row>
    <row r="77" spans="1:9" ht="15.75">
      <c r="A77" s="77"/>
      <c r="B77" s="60" t="s">
        <v>946</v>
      </c>
      <c r="C77" s="60"/>
      <c r="D77" s="69"/>
      <c r="E77" s="60"/>
      <c r="F77" s="76"/>
      <c r="G77" s="76" t="s">
        <v>947</v>
      </c>
      <c r="H77" s="76" t="s">
        <v>3387</v>
      </c>
      <c r="I77" s="2376"/>
    </row>
    <row r="78" spans="1:9" ht="15.75">
      <c r="A78" s="77"/>
      <c r="B78" s="60" t="s">
        <v>948</v>
      </c>
      <c r="C78" s="60"/>
      <c r="D78" s="69"/>
      <c r="E78" s="68" t="s">
        <v>949</v>
      </c>
      <c r="F78" s="82" t="s">
        <v>1505</v>
      </c>
      <c r="G78" s="82" t="s">
        <v>950</v>
      </c>
      <c r="H78" s="76" t="s">
        <v>3387</v>
      </c>
      <c r="I78" s="2376"/>
    </row>
    <row r="79" spans="1:9" ht="15.75">
      <c r="A79" s="77"/>
      <c r="B79" s="60" t="s">
        <v>951</v>
      </c>
      <c r="C79" s="60"/>
      <c r="D79" s="69"/>
      <c r="E79" s="68" t="s">
        <v>952</v>
      </c>
      <c r="F79" s="82" t="s">
        <v>1229</v>
      </c>
      <c r="G79" s="82" t="s">
        <v>953</v>
      </c>
      <c r="H79" s="76" t="s">
        <v>3387</v>
      </c>
      <c r="I79" s="2376"/>
    </row>
    <row r="80" spans="1:9" ht="15.75">
      <c r="A80" s="77"/>
      <c r="B80" s="60" t="s">
        <v>2155</v>
      </c>
      <c r="C80" s="60"/>
      <c r="D80" s="69"/>
      <c r="E80" s="68" t="s">
        <v>2156</v>
      </c>
      <c r="F80" s="82" t="s">
        <v>1505</v>
      </c>
      <c r="G80" s="82" t="s">
        <v>2157</v>
      </c>
      <c r="H80" s="76" t="s">
        <v>3387</v>
      </c>
      <c r="I80" s="2376"/>
    </row>
    <row r="81" spans="1:9" ht="15.75">
      <c r="A81" s="77"/>
      <c r="B81" s="60" t="s">
        <v>2158</v>
      </c>
      <c r="C81" s="60"/>
      <c r="D81" s="69"/>
      <c r="E81" s="60"/>
      <c r="F81" s="82"/>
      <c r="G81" s="82" t="s">
        <v>2530</v>
      </c>
      <c r="H81" s="76" t="s">
        <v>3387</v>
      </c>
      <c r="I81" s="2376"/>
    </row>
    <row r="82" spans="1:9" ht="15.75">
      <c r="A82" s="77"/>
      <c r="B82" s="60" t="s">
        <v>2531</v>
      </c>
      <c r="C82" s="60"/>
      <c r="D82" s="69"/>
      <c r="E82" s="68" t="s">
        <v>2532</v>
      </c>
      <c r="F82" s="76" t="s">
        <v>1305</v>
      </c>
      <c r="G82" s="76" t="s">
        <v>2533</v>
      </c>
      <c r="H82" s="76" t="s">
        <v>3387</v>
      </c>
      <c r="I82" s="2376"/>
    </row>
    <row r="83" spans="1:9">
      <c r="A83" s="77"/>
      <c r="B83" s="1056" t="s">
        <v>42</v>
      </c>
      <c r="C83" s="1056"/>
      <c r="D83" s="1436"/>
      <c r="E83" s="1056"/>
      <c r="F83" s="2377"/>
      <c r="G83" s="2377"/>
      <c r="H83" s="2377"/>
      <c r="I83" s="1381"/>
    </row>
    <row r="84" spans="1:9" ht="15.75">
      <c r="A84" s="77"/>
      <c r="B84" s="1056" t="s">
        <v>3433</v>
      </c>
      <c r="C84" s="1056"/>
      <c r="D84" s="1436"/>
      <c r="E84" s="1056"/>
      <c r="F84" s="2377"/>
      <c r="G84" s="2377" t="s">
        <v>3434</v>
      </c>
      <c r="H84" s="2377" t="s">
        <v>3387</v>
      </c>
      <c r="I84" s="2376"/>
    </row>
    <row r="85" spans="1:9" ht="15.75">
      <c r="A85" s="77"/>
      <c r="B85" s="1056" t="s">
        <v>3435</v>
      </c>
      <c r="C85" s="1056"/>
      <c r="D85" s="1436"/>
      <c r="E85" s="1056"/>
      <c r="F85" s="2377"/>
      <c r="G85" s="2377" t="s">
        <v>3436</v>
      </c>
      <c r="H85" s="2377" t="s">
        <v>3387</v>
      </c>
      <c r="I85" s="2389"/>
    </row>
    <row r="86" spans="1:9" ht="15.75">
      <c r="A86" s="77"/>
      <c r="B86" s="1056" t="s">
        <v>1844</v>
      </c>
      <c r="C86" s="1056"/>
      <c r="D86" s="1436"/>
      <c r="E86" s="2388" t="s">
        <v>1845</v>
      </c>
      <c r="F86" s="2377" t="s">
        <v>1305</v>
      </c>
      <c r="G86" s="2377" t="s">
        <v>1846</v>
      </c>
      <c r="H86" s="2377" t="s">
        <v>3387</v>
      </c>
      <c r="I86" s="2389"/>
    </row>
    <row r="87" spans="1:9" ht="15.75">
      <c r="A87" s="77"/>
      <c r="B87" s="1056" t="s">
        <v>1847</v>
      </c>
      <c r="C87" s="1056"/>
      <c r="D87" s="1436"/>
      <c r="E87" s="1056"/>
      <c r="F87" s="2377"/>
      <c r="G87" s="2377" t="s">
        <v>1848</v>
      </c>
      <c r="H87" s="2377" t="s">
        <v>3387</v>
      </c>
      <c r="I87" s="2389"/>
    </row>
    <row r="88" spans="1:9">
      <c r="A88" s="77"/>
      <c r="B88" s="1056" t="s">
        <v>1849</v>
      </c>
      <c r="C88" s="1056"/>
      <c r="D88" s="1436"/>
      <c r="E88" s="1056"/>
      <c r="F88" s="1062"/>
      <c r="G88" s="1062"/>
      <c r="H88" s="1062"/>
      <c r="I88" s="1381"/>
    </row>
    <row r="89" spans="1:9" ht="15.75">
      <c r="A89" s="77"/>
      <c r="B89" s="1056" t="s">
        <v>1850</v>
      </c>
      <c r="C89" s="1056"/>
      <c r="D89" s="1436"/>
      <c r="E89" s="2388" t="s">
        <v>1851</v>
      </c>
      <c r="F89" s="2377" t="s">
        <v>271</v>
      </c>
      <c r="G89" s="2377" t="s">
        <v>2534</v>
      </c>
      <c r="H89" s="2377" t="s">
        <v>3387</v>
      </c>
      <c r="I89" s="2389"/>
    </row>
    <row r="90" spans="1:9" ht="15.75">
      <c r="A90" s="77"/>
      <c r="B90" s="1056" t="s">
        <v>2535</v>
      </c>
      <c r="C90" s="1056"/>
      <c r="D90" s="1436"/>
      <c r="E90" s="1056"/>
      <c r="F90" s="2377"/>
      <c r="G90" s="2377" t="s">
        <v>2536</v>
      </c>
      <c r="H90" s="2377" t="s">
        <v>3387</v>
      </c>
      <c r="I90" s="2389"/>
    </row>
    <row r="91" spans="1:9">
      <c r="A91" s="77"/>
      <c r="B91" s="1056"/>
      <c r="C91" s="1056"/>
      <c r="D91" s="1436"/>
      <c r="E91" s="1056"/>
      <c r="F91" s="2377"/>
      <c r="G91" s="2377"/>
      <c r="H91" s="2377"/>
      <c r="I91" s="1381"/>
    </row>
    <row r="92" spans="1:9" ht="15.75">
      <c r="A92" s="77"/>
      <c r="B92" s="1248" t="s">
        <v>2537</v>
      </c>
      <c r="C92" s="1248"/>
      <c r="D92" s="2390"/>
      <c r="E92" s="1056"/>
      <c r="F92" s="1062"/>
      <c r="G92" s="1062"/>
      <c r="H92" s="1062"/>
      <c r="I92" s="1381"/>
    </row>
    <row r="93" spans="1:9" ht="15.75">
      <c r="A93" s="83"/>
      <c r="B93" s="1056" t="s">
        <v>2538</v>
      </c>
      <c r="C93" s="1056"/>
      <c r="D93" s="1436"/>
      <c r="E93" s="1056"/>
      <c r="F93" s="2377"/>
      <c r="G93" s="2377" t="s">
        <v>2539</v>
      </c>
      <c r="H93" s="2377" t="s">
        <v>3387</v>
      </c>
      <c r="I93" s="2389"/>
    </row>
    <row r="94" spans="1:9" ht="15.75">
      <c r="A94" s="83"/>
      <c r="B94" s="1056" t="s">
        <v>3779</v>
      </c>
      <c r="C94" s="1056"/>
      <c r="D94" s="1436"/>
      <c r="E94" s="1056"/>
      <c r="F94" s="2377"/>
      <c r="G94" s="2377" t="s">
        <v>3780</v>
      </c>
      <c r="H94" s="2377" t="s">
        <v>3387</v>
      </c>
      <c r="I94" s="2389"/>
    </row>
    <row r="95" spans="1:9" ht="15.75">
      <c r="A95" s="83"/>
      <c r="B95" s="1056" t="s">
        <v>220</v>
      </c>
      <c r="C95" s="1056"/>
      <c r="D95" s="1436"/>
      <c r="E95" s="1056"/>
      <c r="F95" s="2377"/>
      <c r="G95" s="2377" t="s">
        <v>221</v>
      </c>
      <c r="H95" s="2377" t="s">
        <v>3387</v>
      </c>
      <c r="I95" s="2389"/>
    </row>
    <row r="96" spans="1:9" ht="15.75">
      <c r="A96" s="83"/>
      <c r="B96" s="1056" t="s">
        <v>222</v>
      </c>
      <c r="C96" s="1056"/>
      <c r="D96" s="1436"/>
      <c r="E96" s="1056"/>
      <c r="F96" s="2377"/>
      <c r="G96" s="2377"/>
      <c r="H96" s="2377"/>
      <c r="I96" s="2389"/>
    </row>
    <row r="97" spans="1:9">
      <c r="A97" s="83"/>
      <c r="B97" s="1056" t="s">
        <v>2369</v>
      </c>
      <c r="C97" s="1056"/>
      <c r="D97" s="1436"/>
      <c r="E97" s="1056"/>
      <c r="F97" s="2377"/>
      <c r="G97" s="2377" t="s">
        <v>2370</v>
      </c>
      <c r="H97" s="2377" t="s">
        <v>3387</v>
      </c>
      <c r="I97" s="1381"/>
    </row>
    <row r="98" spans="1:9" ht="15.75">
      <c r="A98" s="83"/>
      <c r="B98" s="1056" t="s">
        <v>2371</v>
      </c>
      <c r="C98" s="1056"/>
      <c r="D98" s="1436"/>
      <c r="E98" s="1056"/>
      <c r="F98" s="2377"/>
      <c r="G98" s="2377" t="s">
        <v>2372</v>
      </c>
      <c r="H98" s="2377" t="s">
        <v>3387</v>
      </c>
      <c r="I98" s="2376"/>
    </row>
    <row r="99" spans="1:9" ht="15.75">
      <c r="A99" s="83"/>
      <c r="B99" s="1056" t="s">
        <v>2373</v>
      </c>
      <c r="C99" s="1056"/>
      <c r="D99" s="1436"/>
      <c r="E99" s="1056"/>
      <c r="F99" s="2377"/>
      <c r="G99" s="2377" t="s">
        <v>2374</v>
      </c>
      <c r="H99" s="2377" t="s">
        <v>3387</v>
      </c>
      <c r="I99" s="2376"/>
    </row>
    <row r="100" spans="1:9">
      <c r="A100" s="83"/>
      <c r="B100" s="1056" t="s">
        <v>2354</v>
      </c>
      <c r="C100" s="1056"/>
      <c r="D100" s="1436"/>
      <c r="E100" s="1056"/>
      <c r="F100" s="2377"/>
      <c r="G100" s="2377"/>
      <c r="H100" s="2377"/>
      <c r="I100" s="1381"/>
    </row>
    <row r="101" spans="1:9" ht="15.75">
      <c r="A101" s="83"/>
      <c r="B101" s="1056" t="s">
        <v>2355</v>
      </c>
      <c r="C101" s="1056"/>
      <c r="D101" s="1436"/>
      <c r="E101" s="1056"/>
      <c r="F101" s="2377"/>
      <c r="G101" s="2377" t="s">
        <v>2356</v>
      </c>
      <c r="H101" s="2377" t="s">
        <v>3387</v>
      </c>
      <c r="I101" s="2376"/>
    </row>
    <row r="102" spans="1:9" ht="15.75">
      <c r="A102" s="83"/>
      <c r="B102" s="1056" t="s">
        <v>2357</v>
      </c>
      <c r="C102" s="1056"/>
      <c r="D102" s="1436"/>
      <c r="E102" s="1056"/>
      <c r="F102" s="2377"/>
      <c r="G102" s="2377" t="s">
        <v>2358</v>
      </c>
      <c r="H102" s="2377" t="s">
        <v>3387</v>
      </c>
      <c r="I102" s="2376"/>
    </row>
    <row r="103" spans="1:9" ht="15.75">
      <c r="A103" s="77"/>
      <c r="B103" s="1056" t="s">
        <v>2359</v>
      </c>
      <c r="C103" s="1056"/>
      <c r="D103" s="1436"/>
      <c r="E103" s="2388" t="s">
        <v>2360</v>
      </c>
      <c r="F103" s="2377" t="s">
        <v>1239</v>
      </c>
      <c r="G103" s="2377" t="s">
        <v>2361</v>
      </c>
      <c r="H103" s="2377" t="s">
        <v>3387</v>
      </c>
      <c r="I103" s="2389"/>
    </row>
    <row r="104" spans="1:9">
      <c r="A104" s="77"/>
      <c r="B104" s="60"/>
      <c r="C104" s="60"/>
      <c r="D104" s="69"/>
      <c r="E104" s="60"/>
      <c r="F104" s="76"/>
      <c r="G104" s="76"/>
      <c r="H104" s="76"/>
      <c r="I104" s="367"/>
    </row>
    <row r="105" spans="1:9" ht="15.75">
      <c r="A105" s="77"/>
      <c r="B105" s="57" t="s">
        <v>2362</v>
      </c>
      <c r="C105" s="90"/>
      <c r="D105" s="91"/>
      <c r="E105" s="60"/>
      <c r="F105" s="76"/>
      <c r="G105" s="76"/>
      <c r="H105" s="76"/>
      <c r="I105" s="367"/>
    </row>
    <row r="106" spans="1:9" ht="15.75">
      <c r="A106" s="77"/>
      <c r="B106" s="60" t="s">
        <v>2363</v>
      </c>
      <c r="C106" s="60"/>
      <c r="D106" s="69"/>
      <c r="E106" s="60"/>
      <c r="F106" s="76"/>
      <c r="G106" s="76" t="s">
        <v>2364</v>
      </c>
      <c r="H106" s="76" t="s">
        <v>3387</v>
      </c>
      <c r="I106" s="2376"/>
    </row>
    <row r="107" spans="1:9" ht="15.75">
      <c r="A107" s="77"/>
      <c r="B107" s="60" t="s">
        <v>2365</v>
      </c>
      <c r="C107" s="60"/>
      <c r="D107" s="69"/>
      <c r="E107" s="60"/>
      <c r="F107" s="76"/>
      <c r="G107" s="76" t="s">
        <v>2366</v>
      </c>
      <c r="H107" s="76" t="s">
        <v>3387</v>
      </c>
      <c r="I107" s="2376"/>
    </row>
    <row r="108" spans="1:9" ht="15.75">
      <c r="A108" s="77"/>
      <c r="B108" s="1056" t="s">
        <v>2348</v>
      </c>
      <c r="C108" s="1056"/>
      <c r="D108" s="1436"/>
      <c r="E108" s="1056"/>
      <c r="F108" s="2377"/>
      <c r="G108" s="2377" t="s">
        <v>2349</v>
      </c>
      <c r="H108" s="2377" t="s">
        <v>3387</v>
      </c>
      <c r="I108" s="2376"/>
    </row>
    <row r="109" spans="1:9" ht="15.75">
      <c r="A109" s="77"/>
      <c r="B109" s="1056" t="s">
        <v>1888</v>
      </c>
      <c r="C109" s="1056"/>
      <c r="D109" s="1436"/>
      <c r="E109" s="1056"/>
      <c r="F109" s="2377"/>
      <c r="G109" s="2377" t="s">
        <v>1889</v>
      </c>
      <c r="H109" s="2377" t="s">
        <v>3387</v>
      </c>
      <c r="I109" s="2376"/>
    </row>
    <row r="110" spans="1:9" ht="15.75">
      <c r="A110" s="77"/>
      <c r="B110" s="1056" t="s">
        <v>1890</v>
      </c>
      <c r="C110" s="1056"/>
      <c r="D110" s="1436"/>
      <c r="E110" s="1056"/>
      <c r="F110" s="2377"/>
      <c r="G110" s="2377" t="s">
        <v>1891</v>
      </c>
      <c r="H110" s="2377" t="s">
        <v>3387</v>
      </c>
      <c r="I110" s="2376"/>
    </row>
    <row r="111" spans="1:9" ht="15.75">
      <c r="A111" s="77"/>
      <c r="B111" s="1056" t="s">
        <v>1892</v>
      </c>
      <c r="C111" s="1056"/>
      <c r="D111" s="1436"/>
      <c r="E111" s="1056"/>
      <c r="F111" s="2377"/>
      <c r="G111" s="2377" t="s">
        <v>1893</v>
      </c>
      <c r="H111" s="2377" t="s">
        <v>3387</v>
      </c>
      <c r="I111" s="2376"/>
    </row>
    <row r="112" spans="1:9" ht="15.75">
      <c r="A112" s="77"/>
      <c r="B112" s="1056" t="s">
        <v>1894</v>
      </c>
      <c r="C112" s="1056"/>
      <c r="D112" s="1436"/>
      <c r="E112" s="1056"/>
      <c r="F112" s="2377"/>
      <c r="G112" s="2377" t="s">
        <v>1895</v>
      </c>
      <c r="H112" s="2377" t="s">
        <v>3387</v>
      </c>
      <c r="I112" s="2376"/>
    </row>
    <row r="113" spans="1:9" ht="15.75">
      <c r="A113" s="77"/>
      <c r="B113" s="1056" t="s">
        <v>1896</v>
      </c>
      <c r="C113" s="1056"/>
      <c r="D113" s="1056"/>
      <c r="E113" s="1056"/>
      <c r="F113" s="1056"/>
      <c r="G113" s="1062" t="s">
        <v>1897</v>
      </c>
      <c r="H113" s="2377" t="s">
        <v>3387</v>
      </c>
      <c r="I113" s="2376"/>
    </row>
    <row r="114" spans="1:9" ht="15.75">
      <c r="A114" s="77"/>
      <c r="B114" s="1056" t="s">
        <v>1898</v>
      </c>
      <c r="C114" s="1056"/>
      <c r="D114" s="1056"/>
      <c r="E114" s="1056"/>
      <c r="F114" s="1056"/>
      <c r="G114" s="1062" t="s">
        <v>1899</v>
      </c>
      <c r="H114" s="2377" t="s">
        <v>3387</v>
      </c>
      <c r="I114" s="2376"/>
    </row>
    <row r="115" spans="1:9">
      <c r="A115" s="77"/>
      <c r="B115" s="60"/>
      <c r="C115" s="60"/>
      <c r="D115" s="69"/>
      <c r="E115" s="68" t="s">
        <v>606</v>
      </c>
      <c r="F115" s="76" t="s">
        <v>1239</v>
      </c>
      <c r="G115" s="76"/>
      <c r="H115" s="76"/>
      <c r="I115" s="367"/>
    </row>
    <row r="116" spans="1:9" ht="15.75">
      <c r="A116" s="77"/>
      <c r="B116" s="57" t="s">
        <v>1900</v>
      </c>
      <c r="C116" s="90"/>
      <c r="D116" s="91"/>
      <c r="E116" s="60"/>
      <c r="F116" s="76"/>
      <c r="G116" s="76"/>
      <c r="H116" s="76"/>
      <c r="I116" s="367"/>
    </row>
    <row r="117" spans="1:9" ht="15.75">
      <c r="A117" s="77"/>
      <c r="B117" s="79"/>
      <c r="C117" s="60"/>
      <c r="D117" s="69"/>
      <c r="E117" s="60"/>
      <c r="F117" s="76"/>
      <c r="G117" s="76"/>
      <c r="H117" s="76"/>
      <c r="I117" s="367"/>
    </row>
    <row r="118" spans="1:9" ht="15.75">
      <c r="A118" s="77"/>
      <c r="B118" s="57" t="s">
        <v>1901</v>
      </c>
      <c r="C118" s="90"/>
      <c r="D118" s="91"/>
      <c r="E118" s="60"/>
      <c r="F118" s="76"/>
      <c r="G118" s="76"/>
      <c r="H118" s="76"/>
      <c r="I118" s="367"/>
    </row>
    <row r="119" spans="1:9" ht="15.75" thickBot="1">
      <c r="A119" s="85"/>
      <c r="B119" s="86"/>
      <c r="C119" s="86"/>
      <c r="D119" s="87"/>
      <c r="E119" s="86"/>
      <c r="F119" s="88"/>
      <c r="G119" s="88"/>
      <c r="H119" s="88"/>
      <c r="I119" s="371"/>
    </row>
    <row r="120" spans="1:9">
      <c r="A120" s="60"/>
      <c r="B120" s="60"/>
      <c r="C120" s="60"/>
      <c r="D120" s="60"/>
      <c r="E120" s="60"/>
      <c r="F120" s="60"/>
      <c r="G120" s="60"/>
      <c r="H120" s="60"/>
      <c r="I120" s="68"/>
    </row>
    <row r="121" spans="1:9">
      <c r="A121" s="60"/>
      <c r="B121" s="60"/>
      <c r="C121" s="60"/>
      <c r="D121" s="60"/>
      <c r="E121" s="60"/>
      <c r="F121" s="60"/>
      <c r="G121" s="60"/>
      <c r="H121" s="60"/>
      <c r="I121" s="68"/>
    </row>
    <row r="122" spans="1:9">
      <c r="A122" s="60"/>
      <c r="B122" s="60"/>
      <c r="C122" s="60"/>
      <c r="D122" s="60"/>
      <c r="E122" s="60"/>
      <c r="F122" s="60"/>
      <c r="G122" s="60"/>
      <c r="H122" s="60"/>
      <c r="I122" s="68"/>
    </row>
    <row r="123" spans="1:9">
      <c r="A123" s="60"/>
      <c r="B123" s="60"/>
      <c r="C123" s="60"/>
      <c r="D123" s="60"/>
      <c r="E123" s="60"/>
      <c r="F123" s="60"/>
      <c r="G123" s="60"/>
      <c r="H123" s="60"/>
      <c r="I123" s="68"/>
    </row>
    <row r="124" spans="1:9">
      <c r="A124" s="60"/>
      <c r="B124" s="60"/>
      <c r="C124" s="60"/>
      <c r="D124" s="60"/>
      <c r="E124" s="60"/>
      <c r="F124" s="60"/>
      <c r="G124" s="60"/>
      <c r="H124" s="60"/>
      <c r="I124" s="68"/>
    </row>
    <row r="125" spans="1:9">
      <c r="A125" s="60"/>
      <c r="B125" s="60"/>
      <c r="C125" s="60"/>
      <c r="D125" s="60"/>
      <c r="E125" s="60"/>
      <c r="F125" s="60"/>
      <c r="G125" s="60"/>
      <c r="H125" s="60"/>
      <c r="I125" s="68"/>
    </row>
    <row r="126" spans="1:9">
      <c r="A126" s="60"/>
      <c r="B126" s="60"/>
      <c r="C126" s="60"/>
      <c r="D126" s="60"/>
      <c r="E126" s="90"/>
      <c r="F126" s="90"/>
      <c r="G126" s="90"/>
      <c r="H126" s="90"/>
      <c r="I126" s="68"/>
    </row>
    <row r="127" spans="1:9">
      <c r="A127" s="60"/>
      <c r="B127" s="60"/>
      <c r="C127" s="60"/>
      <c r="D127" s="60"/>
      <c r="E127" s="60"/>
      <c r="F127" s="60"/>
      <c r="G127" s="60"/>
      <c r="H127" s="60"/>
      <c r="I127" s="68"/>
    </row>
    <row r="128" spans="1:9">
      <c r="A128" s="60"/>
      <c r="B128" s="60"/>
      <c r="C128" s="60"/>
      <c r="D128" s="60"/>
      <c r="E128" s="60"/>
      <c r="F128" s="60"/>
      <c r="G128" s="60"/>
      <c r="H128" s="60"/>
      <c r="I128" s="68"/>
    </row>
    <row r="129" spans="1:9">
      <c r="A129" s="60"/>
      <c r="B129" s="60"/>
      <c r="C129" s="60"/>
      <c r="D129" s="60"/>
      <c r="E129" s="60" t="s">
        <v>1694</v>
      </c>
      <c r="F129" s="60"/>
      <c r="G129" s="60"/>
      <c r="H129" s="60"/>
      <c r="I129" s="68"/>
    </row>
    <row r="130" spans="1:9">
      <c r="A130" s="60"/>
      <c r="B130" s="60"/>
      <c r="C130" s="60"/>
      <c r="D130" s="60"/>
      <c r="E130" s="60" t="s">
        <v>301</v>
      </c>
      <c r="F130" s="60"/>
      <c r="G130" s="60"/>
      <c r="H130" s="60"/>
      <c r="I130" s="68"/>
    </row>
    <row r="131" spans="1:9">
      <c r="A131" s="60"/>
      <c r="B131" s="60"/>
      <c r="C131" s="60"/>
      <c r="D131" s="60"/>
      <c r="E131" s="60" t="s">
        <v>302</v>
      </c>
      <c r="F131" s="60"/>
      <c r="G131" s="60"/>
      <c r="H131" s="60"/>
      <c r="I131" s="68"/>
    </row>
    <row r="132" spans="1:9">
      <c r="A132" s="60"/>
      <c r="B132" s="60"/>
      <c r="C132" s="60"/>
      <c r="D132" s="60"/>
      <c r="E132" s="60" t="s">
        <v>303</v>
      </c>
      <c r="F132" s="60"/>
      <c r="G132" s="60"/>
      <c r="H132" s="60"/>
      <c r="I132" s="68"/>
    </row>
    <row r="133" spans="1:9">
      <c r="A133" s="60"/>
      <c r="B133" s="60"/>
      <c r="C133" s="60"/>
      <c r="D133" s="60"/>
      <c r="E133" s="60" t="s">
        <v>304</v>
      </c>
      <c r="F133" s="60"/>
      <c r="G133" s="60"/>
      <c r="H133" s="60"/>
      <c r="I133" s="68"/>
    </row>
    <row r="134" spans="1:9">
      <c r="A134" s="60"/>
      <c r="B134" s="60"/>
      <c r="C134" s="60"/>
      <c r="D134" s="60"/>
      <c r="E134" s="60" t="s">
        <v>1902</v>
      </c>
      <c r="F134" s="60"/>
      <c r="G134" s="60"/>
      <c r="H134" s="60"/>
      <c r="I134" s="68"/>
    </row>
    <row r="135" spans="1:9">
      <c r="A135" s="60"/>
      <c r="B135" s="60"/>
      <c r="C135" s="60"/>
      <c r="D135" s="60"/>
      <c r="E135" s="60" t="s">
        <v>3369</v>
      </c>
      <c r="F135" s="60"/>
      <c r="G135" s="60"/>
      <c r="H135" s="60"/>
      <c r="I135" s="68"/>
    </row>
    <row r="136" spans="1:9">
      <c r="A136" s="60"/>
      <c r="B136" s="60"/>
      <c r="C136" s="60"/>
      <c r="D136" s="60"/>
      <c r="E136" s="60" t="s">
        <v>227</v>
      </c>
      <c r="F136" s="60"/>
      <c r="G136" s="60"/>
      <c r="H136" s="60"/>
      <c r="I136" s="68"/>
    </row>
    <row r="137" spans="1:9">
      <c r="A137" s="60"/>
      <c r="B137" s="60"/>
      <c r="C137" s="60"/>
      <c r="D137" s="60"/>
      <c r="E137" s="60" t="s">
        <v>228</v>
      </c>
      <c r="F137" s="60"/>
      <c r="G137" s="60"/>
      <c r="H137" s="60"/>
      <c r="I137" s="68"/>
    </row>
    <row r="138" spans="1:9">
      <c r="A138" s="60"/>
      <c r="B138" s="60"/>
      <c r="C138" s="60"/>
      <c r="D138" s="60"/>
      <c r="E138" s="60"/>
      <c r="F138" s="60"/>
      <c r="G138" s="60"/>
      <c r="H138" s="60"/>
      <c r="I138" s="68"/>
    </row>
    <row r="139" spans="1:9">
      <c r="A139" s="60"/>
      <c r="B139" s="60"/>
      <c r="C139" s="60"/>
      <c r="D139" s="60"/>
      <c r="E139" s="60"/>
      <c r="F139" s="60"/>
      <c r="G139" s="60"/>
      <c r="H139" s="60"/>
      <c r="I139" s="68"/>
    </row>
    <row r="140" spans="1:9">
      <c r="A140" s="60"/>
      <c r="B140" s="60"/>
      <c r="C140" s="60"/>
      <c r="D140" s="60"/>
      <c r="E140" s="60"/>
      <c r="F140" s="60"/>
      <c r="G140" s="60"/>
      <c r="H140" s="60"/>
      <c r="I140" s="68"/>
    </row>
    <row r="141" spans="1:9">
      <c r="A141" s="60"/>
      <c r="B141" s="60"/>
      <c r="C141" s="60"/>
      <c r="D141" s="60"/>
      <c r="E141" s="60"/>
      <c r="F141" s="60"/>
      <c r="G141" s="60"/>
      <c r="H141" s="60"/>
      <c r="I141" s="68"/>
    </row>
    <row r="142" spans="1:9">
      <c r="A142" s="60"/>
      <c r="B142" s="60"/>
      <c r="C142" s="60"/>
      <c r="D142" s="60"/>
      <c r="E142" s="60"/>
      <c r="F142" s="60"/>
      <c r="G142" s="60"/>
      <c r="H142" s="60"/>
      <c r="I142" s="68"/>
    </row>
    <row r="143" spans="1:9">
      <c r="A143" s="60"/>
      <c r="B143" s="60"/>
      <c r="C143" s="60"/>
      <c r="D143" s="60"/>
      <c r="E143" s="60"/>
      <c r="F143" s="60"/>
      <c r="G143" s="60"/>
      <c r="H143" s="60"/>
      <c r="I143" s="68"/>
    </row>
    <row r="144" spans="1:9">
      <c r="A144" s="60"/>
      <c r="B144" s="60"/>
      <c r="C144" s="60"/>
      <c r="D144" s="60"/>
      <c r="E144" s="60"/>
      <c r="F144" s="60"/>
      <c r="G144" s="60"/>
      <c r="H144" s="60"/>
      <c r="I144" s="68"/>
    </row>
    <row r="145" spans="1:9">
      <c r="A145" s="60"/>
      <c r="B145" s="60"/>
      <c r="C145" s="60"/>
      <c r="D145" s="60"/>
      <c r="E145" s="60"/>
      <c r="F145" s="60"/>
      <c r="G145" s="60"/>
      <c r="H145" s="60"/>
      <c r="I145" s="68"/>
    </row>
    <row r="146" spans="1:9">
      <c r="A146" s="60"/>
      <c r="B146" s="60"/>
      <c r="C146" s="60"/>
      <c r="D146" s="60"/>
      <c r="E146" s="60"/>
      <c r="F146" s="60"/>
      <c r="G146" s="60"/>
      <c r="H146" s="60"/>
      <c r="I146" s="68"/>
    </row>
    <row r="147" spans="1:9">
      <c r="A147" s="60"/>
      <c r="B147" s="60"/>
      <c r="C147" s="60"/>
      <c r="D147" s="60"/>
      <c r="E147" s="60"/>
      <c r="F147" s="60"/>
      <c r="G147" s="60"/>
      <c r="H147" s="60"/>
      <c r="I147" s="68"/>
    </row>
    <row r="148" spans="1:9">
      <c r="A148" s="60"/>
      <c r="B148" s="60"/>
      <c r="C148" s="60"/>
      <c r="D148" s="60"/>
      <c r="E148" s="60"/>
      <c r="F148" s="60"/>
      <c r="G148" s="60"/>
      <c r="H148" s="60"/>
      <c r="I148" s="68"/>
    </row>
    <row r="149" spans="1:9">
      <c r="A149" s="60"/>
      <c r="B149" s="60"/>
      <c r="C149" s="60"/>
      <c r="D149" s="60"/>
      <c r="E149" s="60"/>
      <c r="F149" s="60"/>
      <c r="G149" s="60"/>
      <c r="H149" s="60"/>
      <c r="I149" s="68"/>
    </row>
    <row r="150" spans="1:9">
      <c r="A150" s="60"/>
      <c r="B150" s="60"/>
      <c r="C150" s="60"/>
      <c r="D150" s="60"/>
      <c r="E150" s="60"/>
      <c r="F150" s="60"/>
      <c r="G150" s="60"/>
      <c r="H150" s="60"/>
      <c r="I150" s="68"/>
    </row>
    <row r="151" spans="1:9">
      <c r="A151" s="60"/>
      <c r="B151" s="60"/>
      <c r="C151" s="60"/>
      <c r="D151" s="60"/>
      <c r="E151" s="60"/>
      <c r="F151" s="60"/>
      <c r="G151" s="60"/>
      <c r="H151" s="60"/>
      <c r="I151" s="68"/>
    </row>
    <row r="152" spans="1:9">
      <c r="A152" s="60"/>
      <c r="B152" s="60"/>
      <c r="C152" s="60"/>
      <c r="D152" s="60"/>
      <c r="E152" s="60"/>
      <c r="F152" s="60"/>
      <c r="G152" s="60"/>
      <c r="H152" s="60"/>
      <c r="I152" s="68"/>
    </row>
    <row r="153" spans="1:9">
      <c r="A153" s="60"/>
      <c r="B153" s="60"/>
      <c r="C153" s="60"/>
      <c r="D153" s="60"/>
      <c r="E153" s="60"/>
      <c r="F153" s="60"/>
      <c r="G153" s="60"/>
      <c r="H153" s="60"/>
      <c r="I153" s="68"/>
    </row>
    <row r="154" spans="1:9">
      <c r="A154" s="60"/>
      <c r="B154" s="60"/>
      <c r="C154" s="60"/>
      <c r="D154" s="60"/>
      <c r="E154" s="60"/>
      <c r="F154" s="60"/>
      <c r="G154" s="60"/>
      <c r="H154" s="60"/>
      <c r="I154" s="68"/>
    </row>
    <row r="155" spans="1:9">
      <c r="A155" s="60"/>
      <c r="B155" s="60"/>
      <c r="C155" s="60"/>
      <c r="D155" s="60"/>
      <c r="E155" s="60"/>
      <c r="F155" s="60"/>
      <c r="G155" s="60"/>
      <c r="H155" s="60"/>
      <c r="I155" s="68"/>
    </row>
    <row r="156" spans="1:9">
      <c r="A156" s="60"/>
      <c r="B156" s="60"/>
      <c r="C156" s="60"/>
      <c r="D156" s="60"/>
      <c r="E156" s="60"/>
      <c r="F156" s="60"/>
      <c r="G156" s="60"/>
      <c r="H156" s="60"/>
      <c r="I156" s="68"/>
    </row>
    <row r="157" spans="1:9">
      <c r="A157" s="60"/>
      <c r="B157" s="60"/>
      <c r="C157" s="60"/>
      <c r="D157" s="60"/>
      <c r="E157" s="60"/>
      <c r="F157" s="60"/>
      <c r="G157" s="60"/>
      <c r="H157" s="60"/>
      <c r="I157" s="68"/>
    </row>
    <row r="158" spans="1:9">
      <c r="A158" s="60"/>
      <c r="B158" s="60"/>
      <c r="C158" s="60"/>
      <c r="D158" s="60"/>
      <c r="E158" s="60"/>
      <c r="F158" s="60"/>
      <c r="G158" s="60"/>
      <c r="H158" s="60"/>
      <c r="I158" s="68"/>
    </row>
    <row r="159" spans="1:9">
      <c r="A159" s="60"/>
      <c r="B159" s="60"/>
      <c r="C159" s="60"/>
      <c r="D159" s="60"/>
      <c r="E159" s="60"/>
      <c r="F159" s="60"/>
      <c r="G159" s="60"/>
      <c r="H159" s="60"/>
      <c r="I159" s="68"/>
    </row>
    <row r="160" spans="1:9">
      <c r="A160" s="60"/>
      <c r="B160" s="60"/>
      <c r="C160" s="60"/>
      <c r="D160" s="60"/>
      <c r="E160" s="60"/>
      <c r="F160" s="60"/>
      <c r="G160" s="60"/>
      <c r="H160" s="60"/>
      <c r="I160" s="68"/>
    </row>
    <row r="161" spans="1:9">
      <c r="A161" s="60"/>
      <c r="B161" s="60"/>
      <c r="C161" s="60"/>
      <c r="D161" s="60"/>
      <c r="E161" s="60"/>
      <c r="F161" s="60"/>
      <c r="G161" s="60"/>
      <c r="H161" s="60"/>
      <c r="I161" s="68"/>
    </row>
    <row r="162" spans="1:9">
      <c r="A162" s="60"/>
      <c r="B162" s="60"/>
      <c r="C162" s="60"/>
      <c r="D162" s="60"/>
      <c r="E162" s="60"/>
      <c r="F162" s="60"/>
      <c r="G162" s="60"/>
      <c r="H162" s="60"/>
      <c r="I162" s="68"/>
    </row>
    <row r="163" spans="1:9">
      <c r="A163" s="60"/>
      <c r="B163" s="60"/>
      <c r="C163" s="60"/>
      <c r="D163" s="60"/>
      <c r="E163" s="60"/>
      <c r="F163" s="60"/>
      <c r="G163" s="60"/>
      <c r="H163" s="60"/>
      <c r="I163" s="68"/>
    </row>
    <row r="164" spans="1:9">
      <c r="A164" s="60"/>
      <c r="B164" s="60"/>
      <c r="C164" s="60"/>
      <c r="D164" s="60"/>
      <c r="E164" s="60"/>
      <c r="F164" s="60"/>
      <c r="G164" s="60"/>
      <c r="H164" s="60"/>
      <c r="I164" s="68"/>
    </row>
    <row r="165" spans="1:9">
      <c r="A165" s="60"/>
      <c r="B165" s="60"/>
      <c r="C165" s="60"/>
      <c r="D165" s="60"/>
      <c r="E165" s="60"/>
      <c r="F165" s="60"/>
      <c r="G165" s="60"/>
      <c r="H165" s="60"/>
      <c r="I165" s="68"/>
    </row>
    <row r="166" spans="1:9">
      <c r="A166" s="60"/>
      <c r="B166" s="60"/>
      <c r="C166" s="60"/>
      <c r="D166" s="60"/>
      <c r="E166" s="60"/>
      <c r="F166" s="60"/>
      <c r="G166" s="60"/>
      <c r="H166" s="60"/>
      <c r="I166" s="68"/>
    </row>
    <row r="167" spans="1:9">
      <c r="A167" s="60"/>
      <c r="B167" s="60"/>
      <c r="C167" s="60"/>
      <c r="D167" s="60"/>
      <c r="E167" s="60"/>
      <c r="F167" s="60"/>
      <c r="G167" s="60"/>
      <c r="H167" s="60"/>
      <c r="I167" s="68"/>
    </row>
    <row r="168" spans="1:9">
      <c r="A168" s="60"/>
      <c r="B168" s="60"/>
      <c r="C168" s="60"/>
      <c r="D168" s="60"/>
      <c r="E168" s="60"/>
      <c r="F168" s="60"/>
      <c r="G168" s="60"/>
      <c r="H168" s="60"/>
      <c r="I168" s="68"/>
    </row>
  </sheetData>
  <customSheetViews>
    <customSheetView guid="{60A1409A-66AA-463E-93B8-ECD35AF44482}" scale="87" colorId="22" hiddenColumns="1" topLeftCell="A88">
      <selection activeCell="I31" sqref="I31"/>
      <rowBreaks count="1" manualBreakCount="1">
        <brk id="59" max="16383" man="1"/>
      </rowBreaks>
      <pageMargins left="0.25" right="0.25" top="0.3" bottom="0.3" header="0" footer="0"/>
      <printOptions horizontalCentered="1" verticalCentered="1"/>
      <pageSetup scale="77" fitToHeight="2" orientation="portrait" r:id="rId1"/>
      <headerFooter alignWithMargins="0"/>
    </customSheetView>
    <customSheetView guid="{DF531E20-5321-459E-ADC3-AB7A1AE91EEB}" scale="87" colorId="22" showPageBreaks="1" printArea="1" hiddenColumns="1">
      <selection activeCell="N9" sqref="N9"/>
      <rowBreaks count="1" manualBreakCount="1">
        <brk id="59" max="16383" man="1"/>
      </rowBreaks>
      <pageMargins left="0.25" right="0.25" top="0.3" bottom="0.3" header="0" footer="0"/>
      <printOptions horizontalCentered="1" verticalCentered="1"/>
      <pageSetup scale="77" fitToHeight="2" orientation="portrait" r:id="rId2"/>
      <headerFooter alignWithMargins="0"/>
    </customSheetView>
    <customSheetView guid="{D9BAA3C6-1D9B-487C-B947-51E67F089DA8}" scale="87" colorId="22" hiddenColumns="1">
      <selection activeCell="I69" sqref="I69:I114"/>
      <rowBreaks count="1" manualBreakCount="1">
        <brk id="59" max="16383" man="1"/>
      </rowBreaks>
      <pageMargins left="0.25" right="0.25" top="0.3" bottom="0.3" header="0" footer="0"/>
      <printOptions horizontalCentered="1" verticalCentered="1"/>
      <pageSetup scale="77" fitToHeight="2" orientation="portrait" r:id="rId3"/>
      <headerFooter alignWithMargins="0"/>
    </customSheetView>
    <customSheetView guid="{FE043F0F-666D-484B-8A7C-7EC2529158CA}" scale="87" colorId="22" showPageBreaks="1" printArea="1" hiddenColumns="1">
      <selection activeCell="I69" sqref="I69:I114"/>
      <rowBreaks count="1" manualBreakCount="1">
        <brk id="59" max="16383" man="1"/>
      </rowBreaks>
      <pageMargins left="0.25" right="0.25" top="0.3" bottom="0.3" header="0" footer="0"/>
      <printOptions horizontalCentered="1" verticalCentered="1"/>
      <pageSetup scale="77" fitToHeight="2" orientation="portrait" r:id="rId4"/>
      <headerFooter alignWithMargins="0"/>
    </customSheetView>
  </customSheetViews>
  <phoneticPr fontId="0" type="noConversion"/>
  <printOptions horizontalCentered="1" verticalCentered="1"/>
  <pageMargins left="0.25" right="0.25" top="0.3" bottom="0.3" header="0" footer="0"/>
  <pageSetup scale="77" fitToHeight="2" orientation="portrait" r:id="rId5"/>
  <headerFooter alignWithMargins="0"/>
  <rowBreaks count="1" manualBreakCount="1">
    <brk id="59" max="16383" man="1"/>
  </rowBreaks>
  <customProperties>
    <customPr name="_pios_id" r:id="rId6"/>
  </customProperties>
</worksheet>
</file>

<file path=xl/worksheets/sheet60.xml><?xml version="1.0" encoding="utf-8"?>
<worksheet xmlns="http://schemas.openxmlformats.org/spreadsheetml/2006/main" xmlns:r="http://schemas.openxmlformats.org/officeDocument/2006/relationships">
  <sheetPr transitionEvaluation="1" codeName="Sheet58">
    <pageSetUpPr fitToPage="1"/>
  </sheetPr>
  <dimension ref="A1:D77"/>
  <sheetViews>
    <sheetView defaultGridColor="0" colorId="22" zoomScale="87" workbookViewId="0"/>
  </sheetViews>
  <sheetFormatPr defaultColWidth="9.77734375" defaultRowHeight="15"/>
  <cols>
    <col min="1" max="1" width="4.77734375" customWidth="1"/>
    <col min="2" max="2" width="67.21875" customWidth="1"/>
    <col min="3" max="4" width="15.77734375" customWidth="1"/>
  </cols>
  <sheetData>
    <row r="1" spans="1:4" ht="15.75" thickBot="1">
      <c r="A1" s="48" t="str">
        <f>'Data sheet'!A53</f>
        <v>Annual Report of New York American Water Company, Inc.  (f/k/a Aqua New York of Sea Cliff)                                          Year Ended  December 31, 2013</v>
      </c>
      <c r="C1" s="24"/>
      <c r="D1" s="8"/>
    </row>
    <row r="2" spans="1:4">
      <c r="A2" s="187"/>
      <c r="B2" s="200"/>
      <c r="C2" s="200"/>
      <c r="D2" s="189"/>
    </row>
    <row r="3" spans="1:4" ht="15.75">
      <c r="A3" s="190" t="s">
        <v>3592</v>
      </c>
      <c r="B3" s="6"/>
      <c r="C3" s="8"/>
      <c r="D3" s="191"/>
    </row>
    <row r="4" spans="1:4">
      <c r="A4" s="568"/>
      <c r="B4" s="207"/>
      <c r="C4" s="207"/>
      <c r="D4" s="208"/>
    </row>
    <row r="5" spans="1:4">
      <c r="A5" s="195"/>
      <c r="B5" t="s">
        <v>2782</v>
      </c>
      <c r="D5" s="192"/>
    </row>
    <row r="6" spans="1:4">
      <c r="A6" s="195"/>
      <c r="B6" t="s">
        <v>2783</v>
      </c>
      <c r="D6" s="192"/>
    </row>
    <row r="7" spans="1:4">
      <c r="A7" s="195"/>
      <c r="B7" t="s">
        <v>1023</v>
      </c>
      <c r="D7" s="192"/>
    </row>
    <row r="8" spans="1:4">
      <c r="A8" s="195"/>
      <c r="B8" t="s">
        <v>289</v>
      </c>
      <c r="D8" s="192"/>
    </row>
    <row r="9" spans="1:4">
      <c r="A9" s="195"/>
      <c r="B9" t="s">
        <v>1035</v>
      </c>
      <c r="D9" s="192"/>
    </row>
    <row r="10" spans="1:4">
      <c r="A10" s="195"/>
      <c r="B10" t="s">
        <v>593</v>
      </c>
      <c r="D10" s="192"/>
    </row>
    <row r="11" spans="1:4">
      <c r="A11" s="568"/>
      <c r="B11" s="207"/>
      <c r="C11" s="207"/>
      <c r="D11" s="208"/>
    </row>
    <row r="12" spans="1:4">
      <c r="A12" s="195"/>
      <c r="B12" s="236"/>
      <c r="C12" s="524" t="s">
        <v>594</v>
      </c>
      <c r="D12" s="833" t="s">
        <v>595</v>
      </c>
    </row>
    <row r="13" spans="1:4">
      <c r="A13" s="517" t="s">
        <v>3511</v>
      </c>
      <c r="B13" s="832" t="s">
        <v>160</v>
      </c>
      <c r="C13" s="524" t="s">
        <v>161</v>
      </c>
      <c r="D13" s="833" t="s">
        <v>162</v>
      </c>
    </row>
    <row r="14" spans="1:4">
      <c r="A14" s="518" t="s">
        <v>3513</v>
      </c>
      <c r="B14" s="834" t="s">
        <v>3377</v>
      </c>
      <c r="C14" s="762" t="s">
        <v>3378</v>
      </c>
      <c r="D14" s="763" t="s">
        <v>3379</v>
      </c>
    </row>
    <row r="15" spans="1:4">
      <c r="A15" s="517">
        <v>1</v>
      </c>
      <c r="B15" s="236" t="s">
        <v>163</v>
      </c>
      <c r="C15" s="678"/>
      <c r="D15" s="678"/>
    </row>
    <row r="16" spans="1:4">
      <c r="A16" s="517">
        <v>2</v>
      </c>
      <c r="B16" s="236"/>
      <c r="C16" s="112"/>
      <c r="D16" s="511"/>
    </row>
    <row r="17" spans="1:4">
      <c r="A17" s="517">
        <v>3</v>
      </c>
      <c r="B17" s="1015" t="s">
        <v>772</v>
      </c>
      <c r="C17" s="117"/>
      <c r="D17" s="510"/>
    </row>
    <row r="18" spans="1:4">
      <c r="A18" s="517">
        <v>4</v>
      </c>
      <c r="B18" s="236"/>
      <c r="C18" s="117"/>
      <c r="D18" s="510"/>
    </row>
    <row r="19" spans="1:4">
      <c r="A19" s="517">
        <v>5</v>
      </c>
      <c r="B19" s="236"/>
      <c r="C19" s="117"/>
      <c r="D19" s="510"/>
    </row>
    <row r="20" spans="1:4">
      <c r="A20" s="517">
        <v>6</v>
      </c>
      <c r="B20" s="236"/>
      <c r="C20" s="117"/>
      <c r="D20" s="510"/>
    </row>
    <row r="21" spans="1:4">
      <c r="A21" s="517">
        <v>7</v>
      </c>
      <c r="B21" s="236"/>
      <c r="C21" s="117"/>
      <c r="D21" s="510"/>
    </row>
    <row r="22" spans="1:4">
      <c r="A22" s="517">
        <v>8</v>
      </c>
      <c r="B22" s="236"/>
      <c r="C22" s="117"/>
      <c r="D22" s="510"/>
    </row>
    <row r="23" spans="1:4">
      <c r="A23" s="517">
        <v>9</v>
      </c>
      <c r="B23" s="236"/>
      <c r="C23" s="117"/>
      <c r="D23" s="510"/>
    </row>
    <row r="24" spans="1:4">
      <c r="A24" s="517">
        <v>10</v>
      </c>
      <c r="B24" s="236"/>
      <c r="C24" s="117"/>
      <c r="D24" s="510"/>
    </row>
    <row r="25" spans="1:4">
      <c r="A25" s="517">
        <v>11</v>
      </c>
      <c r="B25" s="236"/>
      <c r="C25" s="117"/>
      <c r="D25" s="510"/>
    </row>
    <row r="26" spans="1:4">
      <c r="A26" s="517">
        <v>12</v>
      </c>
      <c r="B26" s="236"/>
      <c r="C26" s="117"/>
      <c r="D26" s="510"/>
    </row>
    <row r="27" spans="1:4">
      <c r="A27" s="517">
        <v>13</v>
      </c>
      <c r="B27" s="236"/>
      <c r="C27" s="117"/>
      <c r="D27" s="510"/>
    </row>
    <row r="28" spans="1:4">
      <c r="A28" s="517">
        <v>14</v>
      </c>
      <c r="B28" s="236"/>
      <c r="C28" s="117"/>
      <c r="D28" s="510"/>
    </row>
    <row r="29" spans="1:4">
      <c r="A29" s="517">
        <v>15</v>
      </c>
      <c r="B29" s="236"/>
      <c r="C29" s="117"/>
      <c r="D29" s="510"/>
    </row>
    <row r="30" spans="1:4">
      <c r="A30" s="517">
        <v>16</v>
      </c>
      <c r="B30" s="236"/>
      <c r="C30" s="117"/>
      <c r="D30" s="510"/>
    </row>
    <row r="31" spans="1:4">
      <c r="A31" s="517">
        <v>17</v>
      </c>
      <c r="B31" s="236"/>
      <c r="C31" s="117"/>
      <c r="D31" s="510"/>
    </row>
    <row r="32" spans="1:4">
      <c r="A32" s="517">
        <v>18</v>
      </c>
      <c r="B32" s="236"/>
      <c r="C32" s="117"/>
      <c r="D32" s="510"/>
    </row>
    <row r="33" spans="1:4">
      <c r="A33" s="517">
        <v>19</v>
      </c>
      <c r="B33" s="236"/>
      <c r="C33" s="117"/>
      <c r="D33" s="510"/>
    </row>
    <row r="34" spans="1:4">
      <c r="A34" s="517">
        <v>20</v>
      </c>
      <c r="B34" s="236"/>
      <c r="C34" s="117"/>
      <c r="D34" s="510"/>
    </row>
    <row r="35" spans="1:4">
      <c r="A35" s="517">
        <v>21</v>
      </c>
      <c r="B35" s="842" t="s">
        <v>164</v>
      </c>
      <c r="C35" s="681">
        <f>SUM(C16:C34)</f>
        <v>0</v>
      </c>
      <c r="D35" s="512">
        <f>SUM(D16:D34)</f>
        <v>0</v>
      </c>
    </row>
    <row r="36" spans="1:4">
      <c r="A36" s="517">
        <v>22</v>
      </c>
      <c r="B36" s="236" t="s">
        <v>165</v>
      </c>
      <c r="C36" s="678"/>
      <c r="D36" s="678"/>
    </row>
    <row r="37" spans="1:4">
      <c r="A37" s="517">
        <v>23</v>
      </c>
      <c r="B37" s="236"/>
      <c r="C37" s="112"/>
      <c r="D37" s="511"/>
    </row>
    <row r="38" spans="1:4">
      <c r="A38" s="517">
        <v>24</v>
      </c>
      <c r="B38" s="1016" t="s">
        <v>772</v>
      </c>
      <c r="C38" s="117"/>
      <c r="D38" s="510"/>
    </row>
    <row r="39" spans="1:4">
      <c r="A39" s="517">
        <v>25</v>
      </c>
      <c r="B39" s="236"/>
      <c r="C39" s="117"/>
      <c r="D39" s="510"/>
    </row>
    <row r="40" spans="1:4">
      <c r="A40" s="517">
        <v>26</v>
      </c>
      <c r="B40" s="236"/>
      <c r="C40" s="117"/>
      <c r="D40" s="510"/>
    </row>
    <row r="41" spans="1:4">
      <c r="A41" s="517">
        <v>27</v>
      </c>
      <c r="B41" s="236"/>
      <c r="C41" s="117"/>
      <c r="D41" s="510"/>
    </row>
    <row r="42" spans="1:4">
      <c r="A42" s="517">
        <v>28</v>
      </c>
      <c r="B42" s="236"/>
      <c r="C42" s="117"/>
      <c r="D42" s="510"/>
    </row>
    <row r="43" spans="1:4">
      <c r="A43" s="517">
        <v>29</v>
      </c>
      <c r="B43" s="236"/>
      <c r="C43" s="117"/>
      <c r="D43" s="510"/>
    </row>
    <row r="44" spans="1:4">
      <c r="A44" s="517">
        <v>30</v>
      </c>
      <c r="B44" s="236"/>
      <c r="C44" s="117"/>
      <c r="D44" s="510"/>
    </row>
    <row r="45" spans="1:4">
      <c r="A45" s="517">
        <v>31</v>
      </c>
      <c r="B45" s="236"/>
      <c r="C45" s="117"/>
      <c r="D45" s="510"/>
    </row>
    <row r="46" spans="1:4">
      <c r="A46" s="517">
        <v>32</v>
      </c>
      <c r="B46" s="236"/>
      <c r="C46" s="117"/>
      <c r="D46" s="510"/>
    </row>
    <row r="47" spans="1:4">
      <c r="A47" s="517">
        <v>33</v>
      </c>
      <c r="B47" s="236"/>
      <c r="C47" s="117"/>
      <c r="D47" s="510"/>
    </row>
    <row r="48" spans="1:4">
      <c r="A48" s="517">
        <v>34</v>
      </c>
      <c r="B48" s="236"/>
      <c r="C48" s="117"/>
      <c r="D48" s="510"/>
    </row>
    <row r="49" spans="1:4">
      <c r="A49" s="517">
        <v>35</v>
      </c>
      <c r="B49" s="236"/>
      <c r="C49" s="117"/>
      <c r="D49" s="510"/>
    </row>
    <row r="50" spans="1:4">
      <c r="A50" s="517">
        <v>36</v>
      </c>
      <c r="B50" s="236"/>
      <c r="C50" s="117"/>
      <c r="D50" s="510"/>
    </row>
    <row r="51" spans="1:4">
      <c r="A51" s="517">
        <v>37</v>
      </c>
      <c r="B51" s="236"/>
      <c r="C51" s="117"/>
      <c r="D51" s="510"/>
    </row>
    <row r="52" spans="1:4">
      <c r="A52" s="517">
        <v>38</v>
      </c>
      <c r="B52" s="236"/>
      <c r="C52" s="117"/>
      <c r="D52" s="510"/>
    </row>
    <row r="53" spans="1:4">
      <c r="A53" s="517">
        <v>40</v>
      </c>
      <c r="B53" s="236"/>
      <c r="C53" s="117"/>
      <c r="D53" s="510"/>
    </row>
    <row r="54" spans="1:4">
      <c r="A54" s="517">
        <v>41</v>
      </c>
      <c r="B54" s="236"/>
      <c r="C54" s="117"/>
      <c r="D54" s="510"/>
    </row>
    <row r="55" spans="1:4">
      <c r="A55" s="517">
        <v>42</v>
      </c>
      <c r="B55" s="236"/>
      <c r="C55" s="117"/>
      <c r="D55" s="510"/>
    </row>
    <row r="56" spans="1:4">
      <c r="A56" s="517">
        <v>43</v>
      </c>
      <c r="B56" s="236"/>
      <c r="C56" s="117"/>
      <c r="D56" s="510"/>
    </row>
    <row r="57" spans="1:4">
      <c r="A57" s="517">
        <v>44</v>
      </c>
      <c r="B57" s="236"/>
      <c r="C57" s="117"/>
      <c r="D57" s="510"/>
    </row>
    <row r="58" spans="1:4">
      <c r="A58" s="517">
        <v>45</v>
      </c>
      <c r="B58" s="236"/>
      <c r="C58" s="117"/>
      <c r="D58" s="510"/>
    </row>
    <row r="59" spans="1:4">
      <c r="A59" s="517">
        <v>46</v>
      </c>
      <c r="B59" s="842" t="s">
        <v>166</v>
      </c>
      <c r="C59" s="681">
        <f>SUM(C37:C58)</f>
        <v>0</v>
      </c>
      <c r="D59" s="512">
        <f>SUM(D37:D58)</f>
        <v>0</v>
      </c>
    </row>
    <row r="60" spans="1:4" ht="15.75" thickBot="1">
      <c r="A60" s="528">
        <v>47</v>
      </c>
      <c r="B60" s="843" t="s">
        <v>167</v>
      </c>
      <c r="C60" s="514">
        <f>C35+C59</f>
        <v>0</v>
      </c>
      <c r="D60" s="507">
        <f>D35+D59</f>
        <v>0</v>
      </c>
    </row>
    <row r="61" spans="1:4">
      <c r="C61" s="117"/>
      <c r="D61" s="186" t="s">
        <v>110</v>
      </c>
    </row>
    <row r="62" spans="1:4">
      <c r="A62" s="8" t="s">
        <v>168</v>
      </c>
      <c r="B62" s="8"/>
      <c r="C62" s="8"/>
      <c r="D62" s="8"/>
    </row>
    <row r="69" spans="2:2">
      <c r="B69" s="221"/>
    </row>
    <row r="72" spans="2:2">
      <c r="B72" s="221"/>
    </row>
    <row r="73" spans="2:2">
      <c r="B73" s="221"/>
    </row>
    <row r="74" spans="2:2">
      <c r="B74" s="221"/>
    </row>
    <row r="75" spans="2:2">
      <c r="B75" s="221"/>
    </row>
    <row r="76" spans="2:2">
      <c r="B76" s="278"/>
    </row>
    <row r="77" spans="2:2">
      <c r="B77" s="221"/>
    </row>
  </sheetData>
  <customSheetViews>
    <customSheetView guid="{60A1409A-66AA-463E-93B8-ECD35AF44482}" scale="87" colorId="22" fitToPage="1">
      <selection activeCell="H35" sqref="H35"/>
      <pageMargins left="0.65" right="0.4" top="0.3" bottom="0.3" header="0.5" footer="0.5"/>
      <pageSetup scale="81" orientation="portrait" r:id="rId1"/>
      <headerFooter alignWithMargins="0"/>
    </customSheetView>
    <customSheetView guid="{DF531E20-5321-459E-ADC3-AB7A1AE91EEB}" scale="87" colorId="22" showPageBreaks="1" fitToPage="1" printArea="1">
      <selection activeCell="H35" sqref="H35"/>
      <pageMargins left="0.65" right="0.4" top="0.3" bottom="0.3" header="0.5" footer="0.5"/>
      <pageSetup scale="81" orientation="portrait" r:id="rId2"/>
      <headerFooter alignWithMargins="0"/>
    </customSheetView>
    <customSheetView guid="{D9BAA3C6-1D9B-487C-B947-51E67F089DA8}" scale="87" colorId="22" fitToPage="1" topLeftCell="A19">
      <selection activeCell="D25" sqref="D25"/>
      <pageMargins left="0.65" right="0.4" top="0.3" bottom="0.3" header="0.5" footer="0.5"/>
      <pageSetup scale="76" orientation="portrait" r:id="rId3"/>
      <headerFooter alignWithMargins="0"/>
    </customSheetView>
    <customSheetView guid="{FE043F0F-666D-484B-8A7C-7EC2529158CA}" scale="87" colorId="22" showPageBreaks="1" fitToPage="1" printArea="1" topLeftCell="A19">
      <selection activeCell="D25" sqref="D25"/>
      <pageMargins left="0.65" right="0.4" top="0.3" bottom="0.3" header="0.5" footer="0.5"/>
      <pageSetup scale="76" orientation="portrait" r:id="rId4"/>
      <headerFooter alignWithMargins="0"/>
    </customSheetView>
  </customSheetViews>
  <phoneticPr fontId="0" type="noConversion"/>
  <pageMargins left="0.65" right="0.4" top="0.3" bottom="0.3" header="0.5" footer="0.5"/>
  <pageSetup scale="76" orientation="portrait" r:id="rId5"/>
  <headerFooter alignWithMargins="0"/>
  <customProperties>
    <customPr name="_pios_id" r:id="rId6"/>
  </customProperties>
</worksheet>
</file>

<file path=xl/worksheets/sheet61.xml><?xml version="1.0" encoding="utf-8"?>
<worksheet xmlns="http://schemas.openxmlformats.org/spreadsheetml/2006/main" xmlns:r="http://schemas.openxmlformats.org/officeDocument/2006/relationships">
  <sheetPr transitionEvaluation="1" codeName="Sheet59"/>
  <dimension ref="A1:O99"/>
  <sheetViews>
    <sheetView defaultGridColor="0" colorId="22" zoomScale="87" zoomScaleNormal="87" workbookViewId="0">
      <selection activeCell="B1" sqref="B1"/>
    </sheetView>
  </sheetViews>
  <sheetFormatPr defaultColWidth="9.77734375" defaultRowHeight="15"/>
  <cols>
    <col min="1" max="1" width="4.77734375" style="1068" customWidth="1"/>
    <col min="2" max="2" width="60.77734375" style="1068" customWidth="1"/>
    <col min="3" max="6" width="12.77734375" style="1068" customWidth="1"/>
    <col min="7" max="7" width="34.33203125" style="1068" customWidth="1"/>
    <col min="8" max="8" width="12.109375" style="1068" customWidth="1"/>
    <col min="9" max="9" width="12.5546875" style="1068" customWidth="1"/>
    <col min="10" max="10" width="11.88671875" style="1068" customWidth="1"/>
    <col min="11" max="11" width="8.77734375" style="1068" customWidth="1"/>
    <col min="12" max="12" width="13.109375" style="1068" customWidth="1"/>
    <col min="13" max="13" width="15.77734375" style="1068" customWidth="1"/>
    <col min="14" max="14" width="7.33203125" style="1068" customWidth="1"/>
    <col min="15" max="16384" width="9.77734375" style="1068"/>
  </cols>
  <sheetData>
    <row r="1" spans="1:15" ht="15.75" thickBot="1">
      <c r="A1" s="1237" t="str">
        <f>'Data sheet'!A53</f>
        <v>Annual Report of New York American Water Company, Inc.  (f/k/a Aqua New York of Sea Cliff)                                          Year Ended  December 31, 2013</v>
      </c>
      <c r="G1" s="1237" t="str">
        <f>'Data sheet'!A53</f>
        <v>Annual Report of New York American Water Company, Inc.  (f/k/a Aqua New York of Sea Cliff)                                          Year Ended  December 31, 2013</v>
      </c>
    </row>
    <row r="2" spans="1:15">
      <c r="A2" s="1238"/>
      <c r="B2" s="1239"/>
      <c r="C2" s="1239"/>
      <c r="D2" s="1239"/>
      <c r="E2" s="1239"/>
      <c r="F2" s="1240"/>
      <c r="G2" s="1238"/>
      <c r="H2" s="1239"/>
      <c r="I2" s="1239"/>
      <c r="J2" s="1239"/>
      <c r="K2" s="1239"/>
      <c r="L2" s="1239"/>
      <c r="M2" s="1239"/>
      <c r="N2" s="1240"/>
      <c r="O2" s="1241"/>
    </row>
    <row r="3" spans="1:15" ht="15.75">
      <c r="A3" s="1242" t="s">
        <v>169</v>
      </c>
      <c r="B3" s="1243"/>
      <c r="C3" s="1244"/>
      <c r="D3" s="1244"/>
      <c r="E3" s="1244"/>
      <c r="F3" s="1245"/>
      <c r="G3" s="1242" t="s">
        <v>170</v>
      </c>
      <c r="H3" s="1243"/>
      <c r="I3" s="1243"/>
      <c r="J3" s="1244"/>
      <c r="K3" s="1244"/>
      <c r="L3" s="1244"/>
      <c r="M3" s="1244"/>
      <c r="N3" s="1246"/>
      <c r="O3" s="1241"/>
    </row>
    <row r="4" spans="1:15" ht="15.75">
      <c r="A4" s="1247"/>
      <c r="B4" s="1248"/>
      <c r="C4" s="1249"/>
      <c r="D4" s="1249"/>
      <c r="E4" s="1249"/>
      <c r="F4" s="1250"/>
      <c r="G4" s="1247"/>
      <c r="H4" s="1248"/>
      <c r="I4" s="1248"/>
      <c r="J4" s="1249"/>
      <c r="K4" s="1249"/>
      <c r="L4" s="1249"/>
      <c r="M4" s="1249"/>
      <c r="N4" s="1251"/>
    </row>
    <row r="5" spans="1:15">
      <c r="A5" s="1252" t="s">
        <v>171</v>
      </c>
      <c r="B5" s="1253"/>
      <c r="C5" s="1253" t="s">
        <v>575</v>
      </c>
      <c r="D5" s="1253"/>
      <c r="E5" s="1253"/>
      <c r="F5" s="1254"/>
      <c r="G5" s="1252" t="s">
        <v>576</v>
      </c>
      <c r="H5" s="1253"/>
      <c r="I5" s="1253"/>
      <c r="J5" s="1253"/>
      <c r="K5" s="1253" t="s">
        <v>577</v>
      </c>
      <c r="L5" s="1253"/>
      <c r="M5" s="1253"/>
      <c r="N5" s="1251"/>
    </row>
    <row r="6" spans="1:15">
      <c r="A6" s="1252" t="s">
        <v>578</v>
      </c>
      <c r="B6" s="1253"/>
      <c r="C6" s="1253" t="s">
        <v>579</v>
      </c>
      <c r="D6" s="1253"/>
      <c r="E6" s="1253"/>
      <c r="F6" s="1254"/>
      <c r="G6" s="1252" t="s">
        <v>496</v>
      </c>
      <c r="H6" s="1253"/>
      <c r="I6" s="1253"/>
      <c r="J6" s="1253"/>
      <c r="K6" s="1253" t="s">
        <v>497</v>
      </c>
      <c r="L6" s="1253"/>
      <c r="M6" s="1253"/>
      <c r="N6" s="1251"/>
    </row>
    <row r="7" spans="1:15">
      <c r="A7" s="1252" t="s">
        <v>2547</v>
      </c>
      <c r="B7" s="1253"/>
      <c r="C7" s="1253" t="s">
        <v>2548</v>
      </c>
      <c r="D7" s="1253"/>
      <c r="E7" s="1253"/>
      <c r="F7" s="1254"/>
      <c r="G7" s="1252" t="s">
        <v>2549</v>
      </c>
      <c r="H7" s="1253"/>
      <c r="I7" s="1253"/>
      <c r="J7" s="1253"/>
      <c r="K7" s="1253" t="s">
        <v>2550</v>
      </c>
      <c r="L7" s="1253"/>
      <c r="M7" s="1253"/>
      <c r="N7" s="1251"/>
    </row>
    <row r="8" spans="1:15">
      <c r="A8" s="1252" t="s">
        <v>2551</v>
      </c>
      <c r="B8" s="1253"/>
      <c r="C8" s="1253"/>
      <c r="D8" s="1253"/>
      <c r="E8" s="1253"/>
      <c r="F8" s="1254"/>
      <c r="G8" s="1252"/>
      <c r="H8" s="1253"/>
      <c r="I8" s="1253"/>
      <c r="J8" s="1253"/>
      <c r="K8" s="1253" t="s">
        <v>2552</v>
      </c>
      <c r="L8" s="1253"/>
      <c r="M8" s="1253"/>
      <c r="N8" s="1251"/>
    </row>
    <row r="9" spans="1:15">
      <c r="A9" s="1252" t="s">
        <v>2835</v>
      </c>
      <c r="B9" s="1253"/>
      <c r="C9" s="1253"/>
      <c r="D9" s="1253"/>
      <c r="E9" s="1253"/>
      <c r="F9" s="1254"/>
      <c r="G9" s="1252"/>
      <c r="H9" s="1253"/>
      <c r="I9" s="1253"/>
      <c r="J9" s="1253"/>
      <c r="K9" s="1253"/>
      <c r="L9" s="1253"/>
      <c r="M9" s="1253"/>
      <c r="N9" s="1251"/>
    </row>
    <row r="10" spans="1:15">
      <c r="A10" s="1252"/>
      <c r="B10" s="1253"/>
      <c r="C10" s="1253"/>
      <c r="D10" s="1253"/>
      <c r="E10" s="1253"/>
      <c r="F10" s="1254"/>
      <c r="G10" s="1252"/>
      <c r="H10" s="1253"/>
      <c r="I10" s="1253"/>
      <c r="J10" s="1253"/>
      <c r="K10" s="1253"/>
      <c r="L10" s="1253"/>
      <c r="M10" s="1253"/>
      <c r="N10" s="1251"/>
    </row>
    <row r="11" spans="1:15">
      <c r="A11" s="1255"/>
      <c r="B11" s="1256" t="s">
        <v>1788</v>
      </c>
      <c r="C11" s="1256"/>
      <c r="D11" s="1256"/>
      <c r="E11" s="1256"/>
      <c r="F11" s="1257"/>
      <c r="G11" s="1258" t="s">
        <v>2553</v>
      </c>
      <c r="H11" s="1259"/>
      <c r="I11" s="1259"/>
      <c r="J11" s="1260"/>
      <c r="K11" s="1261" t="s">
        <v>2554</v>
      </c>
      <c r="L11" s="1259"/>
      <c r="M11" s="1260"/>
      <c r="N11" s="1262"/>
    </row>
    <row r="12" spans="1:15">
      <c r="A12" s="1263"/>
      <c r="B12" s="1062" t="s">
        <v>2555</v>
      </c>
      <c r="C12" s="1264" t="s">
        <v>2556</v>
      </c>
      <c r="D12" s="1264" t="s">
        <v>2557</v>
      </c>
      <c r="E12" s="1264" t="s">
        <v>2285</v>
      </c>
      <c r="F12" s="1265" t="s">
        <v>2558</v>
      </c>
      <c r="G12" s="1258" t="s">
        <v>2559</v>
      </c>
      <c r="H12" s="1244"/>
      <c r="I12" s="1266"/>
      <c r="J12" s="1264"/>
      <c r="K12" s="1264"/>
      <c r="L12" s="1264"/>
      <c r="M12" s="1267"/>
      <c r="N12" s="1268"/>
    </row>
    <row r="13" spans="1:15">
      <c r="A13" s="1263" t="s">
        <v>2263</v>
      </c>
      <c r="B13" s="1062" t="s">
        <v>2560</v>
      </c>
      <c r="C13" s="1264" t="s">
        <v>2561</v>
      </c>
      <c r="D13" s="1264" t="s">
        <v>240</v>
      </c>
      <c r="E13" s="1264" t="s">
        <v>1114</v>
      </c>
      <c r="F13" s="1265" t="s">
        <v>1115</v>
      </c>
      <c r="G13" s="1263"/>
      <c r="H13" s="1264"/>
      <c r="I13" s="1269"/>
      <c r="J13" s="1264" t="s">
        <v>1116</v>
      </c>
      <c r="K13" s="1264" t="s">
        <v>860</v>
      </c>
      <c r="L13" s="1264" t="s">
        <v>863</v>
      </c>
      <c r="M13" s="1270" t="s">
        <v>2558</v>
      </c>
      <c r="N13" s="1268"/>
    </row>
    <row r="14" spans="1:15">
      <c r="A14" s="1263" t="s">
        <v>2286</v>
      </c>
      <c r="B14" s="1062" t="s">
        <v>1117</v>
      </c>
      <c r="C14" s="1264" t="s">
        <v>1118</v>
      </c>
      <c r="D14" s="1264" t="s">
        <v>2949</v>
      </c>
      <c r="E14" s="1264" t="s">
        <v>309</v>
      </c>
      <c r="F14" s="1265" t="s">
        <v>3510</v>
      </c>
      <c r="G14" s="1263" t="s">
        <v>498</v>
      </c>
      <c r="H14" s="1264" t="s">
        <v>307</v>
      </c>
      <c r="I14" s="1264" t="s">
        <v>863</v>
      </c>
      <c r="J14" s="1270" t="s">
        <v>1115</v>
      </c>
      <c r="K14" s="1264" t="s">
        <v>307</v>
      </c>
      <c r="L14" s="1264"/>
      <c r="M14" s="1270" t="s">
        <v>1115</v>
      </c>
      <c r="N14" s="1268" t="s">
        <v>2263</v>
      </c>
    </row>
    <row r="15" spans="1:15">
      <c r="A15" s="1263"/>
      <c r="B15" s="1271"/>
      <c r="C15" s="1271"/>
      <c r="D15" s="1271"/>
      <c r="E15" s="1264" t="s">
        <v>499</v>
      </c>
      <c r="F15" s="1265" t="s">
        <v>3512</v>
      </c>
      <c r="G15" s="1263"/>
      <c r="H15" s="1264" t="s">
        <v>2286</v>
      </c>
      <c r="I15" s="1264"/>
      <c r="J15" s="1264"/>
      <c r="K15" s="1264"/>
      <c r="L15" s="1264"/>
      <c r="M15" s="1264" t="s">
        <v>3917</v>
      </c>
      <c r="N15" s="1268" t="s">
        <v>2286</v>
      </c>
    </row>
    <row r="16" spans="1:15">
      <c r="A16" s="1263"/>
      <c r="B16" s="1272" t="s">
        <v>3377</v>
      </c>
      <c r="C16" s="1272" t="s">
        <v>3378</v>
      </c>
      <c r="D16" s="1272" t="s">
        <v>3379</v>
      </c>
      <c r="E16" s="1272" t="s">
        <v>3380</v>
      </c>
      <c r="F16" s="1265" t="s">
        <v>189</v>
      </c>
      <c r="G16" s="1263" t="s">
        <v>190</v>
      </c>
      <c r="H16" s="1272" t="s">
        <v>191</v>
      </c>
      <c r="I16" s="1272" t="s">
        <v>192</v>
      </c>
      <c r="J16" s="1272" t="s">
        <v>193</v>
      </c>
      <c r="K16" s="1272" t="s">
        <v>3679</v>
      </c>
      <c r="L16" s="1272" t="s">
        <v>3680</v>
      </c>
      <c r="M16" s="1272" t="s">
        <v>3681</v>
      </c>
      <c r="N16" s="1273"/>
    </row>
    <row r="17" spans="1:14">
      <c r="A17" s="1274">
        <v>1</v>
      </c>
      <c r="B17" s="1275"/>
      <c r="C17" s="1276"/>
      <c r="D17" s="1277"/>
      <c r="E17" s="1277"/>
      <c r="F17" s="1278"/>
      <c r="G17" s="1279"/>
      <c r="H17" s="1280"/>
      <c r="I17" s="1277"/>
      <c r="J17" s="1277"/>
      <c r="K17" s="1281"/>
      <c r="L17" s="1277"/>
      <c r="M17" s="1277"/>
      <c r="N17" s="1282">
        <v>1</v>
      </c>
    </row>
    <row r="18" spans="1:14">
      <c r="A18" s="1283">
        <v>2</v>
      </c>
      <c r="B18" s="1062" t="s">
        <v>4203</v>
      </c>
      <c r="C18" s="1276">
        <v>0</v>
      </c>
      <c r="D18" s="1277">
        <v>679</v>
      </c>
      <c r="E18" s="1277">
        <f>C18</f>
        <v>0</v>
      </c>
      <c r="F18" s="1284">
        <v>0</v>
      </c>
      <c r="G18" s="1285"/>
      <c r="H18" s="1280">
        <v>928</v>
      </c>
      <c r="I18" s="1333">
        <f>E18</f>
        <v>0</v>
      </c>
      <c r="J18" s="1277">
        <v>679</v>
      </c>
      <c r="K18" s="1281"/>
      <c r="L18" s="1277"/>
      <c r="M18" s="1277">
        <f>+J18</f>
        <v>679</v>
      </c>
      <c r="N18" s="1282">
        <v>2</v>
      </c>
    </row>
    <row r="19" spans="1:14">
      <c r="A19" s="1283">
        <v>3</v>
      </c>
      <c r="B19" s="1056"/>
      <c r="C19" s="1276"/>
      <c r="D19" s="1277"/>
      <c r="E19" s="1277"/>
      <c r="F19" s="1284"/>
      <c r="G19" s="1285"/>
      <c r="H19" s="1280"/>
      <c r="I19" s="1277"/>
      <c r="J19" s="1277"/>
      <c r="K19" s="1281"/>
      <c r="L19" s="1277"/>
      <c r="M19" s="1277"/>
      <c r="N19" s="1282">
        <v>3</v>
      </c>
    </row>
    <row r="20" spans="1:14">
      <c r="A20" s="1283">
        <v>4</v>
      </c>
      <c r="B20" s="1056"/>
      <c r="C20" s="1276"/>
      <c r="D20" s="1277"/>
      <c r="E20" s="1277"/>
      <c r="F20" s="1284"/>
      <c r="G20" s="1285"/>
      <c r="H20" s="1280"/>
      <c r="I20" s="1277"/>
      <c r="J20" s="1277"/>
      <c r="K20" s="1281"/>
      <c r="L20" s="1277"/>
      <c r="M20" s="1277"/>
      <c r="N20" s="1282">
        <v>4</v>
      </c>
    </row>
    <row r="21" spans="1:14">
      <c r="A21" s="1283">
        <v>5</v>
      </c>
      <c r="B21" s="1253"/>
      <c r="C21" s="1276"/>
      <c r="D21" s="1277"/>
      <c r="E21" s="1277"/>
      <c r="F21" s="1284"/>
      <c r="G21" s="1285"/>
      <c r="H21" s="1280"/>
      <c r="I21" s="1277"/>
      <c r="J21" s="1277"/>
      <c r="K21" s="1281"/>
      <c r="L21" s="1277"/>
      <c r="M21" s="1277"/>
      <c r="N21" s="1282">
        <v>5</v>
      </c>
    </row>
    <row r="22" spans="1:14">
      <c r="A22" s="1283">
        <v>6</v>
      </c>
      <c r="B22" s="1253"/>
      <c r="C22" s="1276"/>
      <c r="D22" s="1277"/>
      <c r="E22" s="1277"/>
      <c r="F22" s="1284"/>
      <c r="G22" s="1285"/>
      <c r="H22" s="1280"/>
      <c r="I22" s="1277"/>
      <c r="J22" s="1277"/>
      <c r="K22" s="1281"/>
      <c r="L22" s="1277"/>
      <c r="M22" s="1277"/>
      <c r="N22" s="1282">
        <v>6</v>
      </c>
    </row>
    <row r="23" spans="1:14">
      <c r="A23" s="1283">
        <v>7</v>
      </c>
      <c r="B23" s="1253"/>
      <c r="C23" s="1276"/>
      <c r="D23" s="1277"/>
      <c r="E23" s="1277"/>
      <c r="F23" s="1284"/>
      <c r="G23" s="1285"/>
      <c r="H23" s="1280"/>
      <c r="I23" s="1277"/>
      <c r="J23" s="1277"/>
      <c r="K23" s="1281"/>
      <c r="L23" s="1277"/>
      <c r="M23" s="1277"/>
      <c r="N23" s="1282">
        <v>7</v>
      </c>
    </row>
    <row r="24" spans="1:14">
      <c r="A24" s="1283">
        <v>8</v>
      </c>
      <c r="B24" s="1253"/>
      <c r="C24" s="1276"/>
      <c r="D24" s="1277"/>
      <c r="E24" s="1277"/>
      <c r="F24" s="1284"/>
      <c r="G24" s="1285"/>
      <c r="H24" s="1280"/>
      <c r="I24" s="1277"/>
      <c r="J24" s="1277"/>
      <c r="K24" s="1281"/>
      <c r="L24" s="1277"/>
      <c r="M24" s="1277"/>
      <c r="N24" s="1282">
        <v>8</v>
      </c>
    </row>
    <row r="25" spans="1:14">
      <c r="A25" s="1283">
        <v>9</v>
      </c>
      <c r="B25" s="1253"/>
      <c r="C25" s="1276"/>
      <c r="D25" s="1277"/>
      <c r="E25" s="1277"/>
      <c r="F25" s="1284"/>
      <c r="G25" s="1285"/>
      <c r="H25" s="1280"/>
      <c r="I25" s="1277"/>
      <c r="J25" s="1277"/>
      <c r="K25" s="1281"/>
      <c r="L25" s="1277"/>
      <c r="M25" s="1277"/>
      <c r="N25" s="1282">
        <v>9</v>
      </c>
    </row>
    <row r="26" spans="1:14">
      <c r="A26" s="1283">
        <v>10</v>
      </c>
      <c r="B26" s="1253"/>
      <c r="C26" s="1276"/>
      <c r="D26" s="1368"/>
      <c r="E26" s="1277"/>
      <c r="F26" s="1284"/>
      <c r="G26" s="1285"/>
      <c r="H26" s="1280"/>
      <c r="I26" s="1277"/>
      <c r="J26" s="1277"/>
      <c r="K26" s="1281"/>
      <c r="L26" s="1277"/>
      <c r="M26" s="1277"/>
      <c r="N26" s="1282">
        <v>10</v>
      </c>
    </row>
    <row r="27" spans="1:14">
      <c r="A27" s="1283">
        <v>11</v>
      </c>
      <c r="B27" s="1253"/>
      <c r="C27" s="1276"/>
      <c r="D27" s="1277"/>
      <c r="E27" s="1277"/>
      <c r="F27" s="1284"/>
      <c r="G27" s="1285"/>
      <c r="H27" s="1280"/>
      <c r="I27" s="1277"/>
      <c r="J27" s="1277"/>
      <c r="K27" s="1281"/>
      <c r="L27" s="1277"/>
      <c r="M27" s="1277"/>
      <c r="N27" s="1282">
        <v>11</v>
      </c>
    </row>
    <row r="28" spans="1:14">
      <c r="A28" s="1283">
        <v>12</v>
      </c>
      <c r="B28" s="1253"/>
      <c r="C28" s="1276"/>
      <c r="D28" s="1277"/>
      <c r="E28" s="1277"/>
      <c r="F28" s="1284"/>
      <c r="G28" s="1252"/>
      <c r="H28" s="1281"/>
      <c r="I28" s="1277"/>
      <c r="J28" s="1277"/>
      <c r="K28" s="1281"/>
      <c r="L28" s="1277"/>
      <c r="M28" s="1277"/>
      <c r="N28" s="1282">
        <v>12</v>
      </c>
    </row>
    <row r="29" spans="1:14">
      <c r="A29" s="1283">
        <v>13</v>
      </c>
      <c r="B29" s="1253"/>
      <c r="C29" s="1276"/>
      <c r="D29" s="1277"/>
      <c r="E29" s="1277"/>
      <c r="F29" s="1284"/>
      <c r="G29" s="1252"/>
      <c r="H29" s="1281"/>
      <c r="I29" s="1277"/>
      <c r="J29" s="1277"/>
      <c r="K29" s="1281"/>
      <c r="L29" s="1277"/>
      <c r="M29" s="1277"/>
      <c r="N29" s="1282">
        <v>13</v>
      </c>
    </row>
    <row r="30" spans="1:14">
      <c r="A30" s="1283">
        <v>14</v>
      </c>
      <c r="B30" s="1253"/>
      <c r="C30" s="1276"/>
      <c r="D30" s="1277"/>
      <c r="E30" s="1277"/>
      <c r="F30" s="1284"/>
      <c r="G30" s="1252"/>
      <c r="H30" s="1281"/>
      <c r="I30" s="1277"/>
      <c r="J30" s="1277"/>
      <c r="K30" s="1281"/>
      <c r="L30" s="1277"/>
      <c r="M30" s="1277"/>
      <c r="N30" s="1282">
        <v>14</v>
      </c>
    </row>
    <row r="31" spans="1:14">
      <c r="A31" s="1283">
        <v>15</v>
      </c>
      <c r="B31" s="1253"/>
      <c r="C31" s="1276"/>
      <c r="D31" s="1277"/>
      <c r="E31" s="1277"/>
      <c r="F31" s="1284"/>
      <c r="G31" s="1252"/>
      <c r="H31" s="1281"/>
      <c r="I31" s="1277"/>
      <c r="J31" s="1277"/>
      <c r="K31" s="1281"/>
      <c r="L31" s="1277"/>
      <c r="M31" s="1277"/>
      <c r="N31" s="1282">
        <v>15</v>
      </c>
    </row>
    <row r="32" spans="1:14">
      <c r="A32" s="1283">
        <v>16</v>
      </c>
      <c r="B32" s="1253"/>
      <c r="C32" s="1276"/>
      <c r="D32" s="1277"/>
      <c r="E32" s="1277"/>
      <c r="F32" s="1284"/>
      <c r="G32" s="1252"/>
      <c r="H32" s="1281"/>
      <c r="I32" s="1277"/>
      <c r="J32" s="1277"/>
      <c r="K32" s="1281"/>
      <c r="L32" s="1277"/>
      <c r="M32" s="1277"/>
      <c r="N32" s="1282">
        <v>16</v>
      </c>
    </row>
    <row r="33" spans="1:14">
      <c r="A33" s="1283">
        <v>17</v>
      </c>
      <c r="B33" s="1253"/>
      <c r="C33" s="1276"/>
      <c r="D33" s="1277"/>
      <c r="E33" s="1277"/>
      <c r="F33" s="1284"/>
      <c r="G33" s="1252"/>
      <c r="H33" s="1281"/>
      <c r="I33" s="1277"/>
      <c r="J33" s="1277"/>
      <c r="K33" s="1281"/>
      <c r="L33" s="1277"/>
      <c r="M33" s="1277"/>
      <c r="N33" s="1282">
        <v>17</v>
      </c>
    </row>
    <row r="34" spans="1:14">
      <c r="A34" s="1283">
        <v>18</v>
      </c>
      <c r="B34" s="1253"/>
      <c r="C34" s="1276"/>
      <c r="D34" s="1277"/>
      <c r="E34" s="1277"/>
      <c r="F34" s="1284"/>
      <c r="G34" s="1252"/>
      <c r="H34" s="1281"/>
      <c r="I34" s="1277"/>
      <c r="J34" s="1277"/>
      <c r="K34" s="1281"/>
      <c r="L34" s="1277"/>
      <c r="M34" s="1277"/>
      <c r="N34" s="1282">
        <v>18</v>
      </c>
    </row>
    <row r="35" spans="1:14">
      <c r="A35" s="1283">
        <v>19</v>
      </c>
      <c r="B35" s="1253"/>
      <c r="C35" s="1286"/>
      <c r="D35" s="1287"/>
      <c r="E35" s="1287"/>
      <c r="F35" s="1284"/>
      <c r="G35" s="1252"/>
      <c r="H35" s="1281"/>
      <c r="I35" s="1287"/>
      <c r="J35" s="1287"/>
      <c r="K35" s="1281"/>
      <c r="L35" s="1287"/>
      <c r="M35" s="1287"/>
      <c r="N35" s="1282">
        <v>19</v>
      </c>
    </row>
    <row r="36" spans="1:14">
      <c r="A36" s="1283">
        <v>20</v>
      </c>
      <c r="B36" s="1275"/>
      <c r="C36" s="1276"/>
      <c r="D36" s="1277"/>
      <c r="E36" s="1277"/>
      <c r="F36" s="1284"/>
      <c r="G36" s="1252"/>
      <c r="H36" s="1281"/>
      <c r="I36" s="1277"/>
      <c r="J36" s="1277"/>
      <c r="K36" s="1281"/>
      <c r="L36" s="1277"/>
      <c r="M36" s="1277"/>
      <c r="N36" s="1282">
        <v>20</v>
      </c>
    </row>
    <row r="37" spans="1:14">
      <c r="A37" s="1283">
        <v>21</v>
      </c>
      <c r="B37" s="1253"/>
      <c r="C37" s="1276"/>
      <c r="D37" s="1277"/>
      <c r="E37" s="1277"/>
      <c r="F37" s="1284"/>
      <c r="G37" s="1252"/>
      <c r="H37" s="1281"/>
      <c r="I37" s="1277"/>
      <c r="J37" s="1277"/>
      <c r="K37" s="1281"/>
      <c r="L37" s="1277"/>
      <c r="M37" s="1277"/>
      <c r="N37" s="1282">
        <v>21</v>
      </c>
    </row>
    <row r="38" spans="1:14">
      <c r="A38" s="1283">
        <v>22</v>
      </c>
      <c r="B38" s="1253"/>
      <c r="C38" s="1276"/>
      <c r="D38" s="1277"/>
      <c r="E38" s="1277"/>
      <c r="F38" s="1284"/>
      <c r="G38" s="1252"/>
      <c r="H38" s="1281"/>
      <c r="I38" s="1277"/>
      <c r="J38" s="1277"/>
      <c r="K38" s="1281"/>
      <c r="L38" s="1277"/>
      <c r="M38" s="1277"/>
      <c r="N38" s="1282">
        <v>22</v>
      </c>
    </row>
    <row r="39" spans="1:14">
      <c r="A39" s="1283">
        <v>23</v>
      </c>
      <c r="B39" s="1253"/>
      <c r="C39" s="1276"/>
      <c r="D39" s="1277"/>
      <c r="E39" s="1277"/>
      <c r="F39" s="1284"/>
      <c r="G39" s="1252"/>
      <c r="H39" s="1281"/>
      <c r="I39" s="1277"/>
      <c r="J39" s="1277"/>
      <c r="K39" s="1281"/>
      <c r="L39" s="1277"/>
      <c r="M39" s="1277"/>
      <c r="N39" s="1282">
        <v>23</v>
      </c>
    </row>
    <row r="40" spans="1:14">
      <c r="A40" s="1283">
        <v>24</v>
      </c>
      <c r="B40" s="1253"/>
      <c r="C40" s="1276"/>
      <c r="D40" s="1277"/>
      <c r="E40" s="1277"/>
      <c r="F40" s="1284"/>
      <c r="G40" s="1252"/>
      <c r="H40" s="1281"/>
      <c r="I40" s="1277"/>
      <c r="J40" s="1277"/>
      <c r="K40" s="1281"/>
      <c r="L40" s="1277"/>
      <c r="M40" s="1277"/>
      <c r="N40" s="1282">
        <v>24</v>
      </c>
    </row>
    <row r="41" spans="1:14">
      <c r="A41" s="1283">
        <v>25</v>
      </c>
      <c r="B41" s="1253"/>
      <c r="C41" s="1276"/>
      <c r="D41" s="1277"/>
      <c r="E41" s="1277"/>
      <c r="F41" s="1284"/>
      <c r="G41" s="1252"/>
      <c r="H41" s="1281"/>
      <c r="I41" s="1277"/>
      <c r="J41" s="1277"/>
      <c r="K41" s="1281"/>
      <c r="L41" s="1277"/>
      <c r="M41" s="1277"/>
      <c r="N41" s="1282">
        <v>25</v>
      </c>
    </row>
    <row r="42" spans="1:14">
      <c r="A42" s="1283">
        <v>26</v>
      </c>
      <c r="B42" s="1253"/>
      <c r="C42" s="1276"/>
      <c r="D42" s="1277"/>
      <c r="E42" s="1277"/>
      <c r="F42" s="1284"/>
      <c r="G42" s="1252"/>
      <c r="H42" s="1281"/>
      <c r="I42" s="1277"/>
      <c r="J42" s="1277"/>
      <c r="K42" s="1281"/>
      <c r="L42" s="1277"/>
      <c r="M42" s="1277"/>
      <c r="N42" s="1282">
        <v>26</v>
      </c>
    </row>
    <row r="43" spans="1:14">
      <c r="A43" s="1283">
        <v>27</v>
      </c>
      <c r="B43" s="1253"/>
      <c r="C43" s="1276"/>
      <c r="D43" s="1277"/>
      <c r="E43" s="1277"/>
      <c r="F43" s="1284"/>
      <c r="G43" s="1252"/>
      <c r="H43" s="1281"/>
      <c r="I43" s="1277"/>
      <c r="J43" s="1277"/>
      <c r="K43" s="1281"/>
      <c r="L43" s="1277"/>
      <c r="M43" s="1277"/>
      <c r="N43" s="1282">
        <v>27</v>
      </c>
    </row>
    <row r="44" spans="1:14">
      <c r="A44" s="1283">
        <v>28</v>
      </c>
      <c r="B44" s="1253"/>
      <c r="C44" s="1276"/>
      <c r="D44" s="1277"/>
      <c r="E44" s="1277"/>
      <c r="F44" s="1284"/>
      <c r="G44" s="1252"/>
      <c r="H44" s="1281"/>
      <c r="I44" s="1277"/>
      <c r="J44" s="1277"/>
      <c r="K44" s="1281"/>
      <c r="L44" s="1277"/>
      <c r="M44" s="1277"/>
      <c r="N44" s="1282">
        <v>28</v>
      </c>
    </row>
    <row r="45" spans="1:14">
      <c r="A45" s="1283">
        <v>29</v>
      </c>
      <c r="B45" s="1253"/>
      <c r="C45" s="1276"/>
      <c r="D45" s="1277"/>
      <c r="E45" s="1277"/>
      <c r="F45" s="1284"/>
      <c r="G45" s="1252"/>
      <c r="H45" s="1281"/>
      <c r="I45" s="1277"/>
      <c r="J45" s="1277"/>
      <c r="K45" s="1281"/>
      <c r="L45" s="1277"/>
      <c r="M45" s="1277"/>
      <c r="N45" s="1282">
        <v>29</v>
      </c>
    </row>
    <row r="46" spans="1:14">
      <c r="A46" s="1283">
        <v>30</v>
      </c>
      <c r="B46" s="1253"/>
      <c r="C46" s="1276"/>
      <c r="D46" s="1277"/>
      <c r="E46" s="1277"/>
      <c r="F46" s="1284"/>
      <c r="G46" s="1252"/>
      <c r="H46" s="1281"/>
      <c r="I46" s="1277"/>
      <c r="J46" s="1277"/>
      <c r="K46" s="1281"/>
      <c r="L46" s="1277"/>
      <c r="M46" s="1277"/>
      <c r="N46" s="1282">
        <v>30</v>
      </c>
    </row>
    <row r="47" spans="1:14">
      <c r="A47" s="1283">
        <v>31</v>
      </c>
      <c r="B47" s="1253"/>
      <c r="C47" s="1286"/>
      <c r="D47" s="1287"/>
      <c r="E47" s="1287"/>
      <c r="F47" s="1284"/>
      <c r="G47" s="1252"/>
      <c r="H47" s="1281"/>
      <c r="I47" s="1287"/>
      <c r="J47" s="1287"/>
      <c r="K47" s="1281"/>
      <c r="L47" s="1287"/>
      <c r="M47" s="1287"/>
      <c r="N47" s="1282">
        <v>31</v>
      </c>
    </row>
    <row r="48" spans="1:14">
      <c r="A48" s="1283">
        <v>32</v>
      </c>
      <c r="B48" s="1275"/>
      <c r="C48" s="1276"/>
      <c r="D48" s="1277"/>
      <c r="E48" s="1277"/>
      <c r="F48" s="1284"/>
      <c r="G48" s="1252"/>
      <c r="H48" s="1281"/>
      <c r="I48" s="1277"/>
      <c r="J48" s="1277"/>
      <c r="K48" s="1281"/>
      <c r="L48" s="1277"/>
      <c r="M48" s="1277"/>
      <c r="N48" s="1282">
        <v>32</v>
      </c>
    </row>
    <row r="49" spans="1:14">
      <c r="A49" s="1283">
        <v>33</v>
      </c>
      <c r="B49" s="1253"/>
      <c r="C49" s="1276"/>
      <c r="D49" s="1277"/>
      <c r="E49" s="1277"/>
      <c r="F49" s="1284"/>
      <c r="G49" s="1252"/>
      <c r="H49" s="1281"/>
      <c r="I49" s="1277"/>
      <c r="J49" s="1277"/>
      <c r="K49" s="1281"/>
      <c r="L49" s="1277"/>
      <c r="M49" s="1277"/>
      <c r="N49" s="1282">
        <v>33</v>
      </c>
    </row>
    <row r="50" spans="1:14">
      <c r="A50" s="1283">
        <v>34</v>
      </c>
      <c r="B50" s="1253"/>
      <c r="C50" s="1276"/>
      <c r="D50" s="1277"/>
      <c r="E50" s="1277"/>
      <c r="F50" s="1284"/>
      <c r="G50" s="1252"/>
      <c r="H50" s="1281"/>
      <c r="I50" s="1277"/>
      <c r="J50" s="1277"/>
      <c r="K50" s="1281"/>
      <c r="L50" s="1277"/>
      <c r="M50" s="1277"/>
      <c r="N50" s="1282">
        <v>34</v>
      </c>
    </row>
    <row r="51" spans="1:14">
      <c r="A51" s="1283">
        <v>35</v>
      </c>
      <c r="B51" s="1253"/>
      <c r="C51" s="1276"/>
      <c r="D51" s="1277"/>
      <c r="E51" s="1277"/>
      <c r="F51" s="1284"/>
      <c r="G51" s="1252"/>
      <c r="H51" s="1281"/>
      <c r="I51" s="1277"/>
      <c r="J51" s="1277"/>
      <c r="K51" s="1281"/>
      <c r="L51" s="1277"/>
      <c r="M51" s="1277"/>
      <c r="N51" s="1282">
        <v>35</v>
      </c>
    </row>
    <row r="52" spans="1:14">
      <c r="A52" s="1283">
        <v>36</v>
      </c>
      <c r="B52" s="1253"/>
      <c r="C52" s="1276"/>
      <c r="D52" s="1277"/>
      <c r="E52" s="1277"/>
      <c r="F52" s="1284"/>
      <c r="G52" s="1252"/>
      <c r="H52" s="1281"/>
      <c r="I52" s="1277"/>
      <c r="J52" s="1277"/>
      <c r="K52" s="1281"/>
      <c r="L52" s="1277"/>
      <c r="M52" s="1277"/>
      <c r="N52" s="1282">
        <v>36</v>
      </c>
    </row>
    <row r="53" spans="1:14">
      <c r="A53" s="1283">
        <v>37</v>
      </c>
      <c r="B53" s="1253"/>
      <c r="C53" s="1276"/>
      <c r="D53" s="1277"/>
      <c r="E53" s="1277"/>
      <c r="F53" s="1284"/>
      <c r="G53" s="1252"/>
      <c r="H53" s="1281"/>
      <c r="I53" s="1277"/>
      <c r="J53" s="1277"/>
      <c r="K53" s="1281"/>
      <c r="L53" s="1277"/>
      <c r="M53" s="1277"/>
      <c r="N53" s="1282">
        <v>37</v>
      </c>
    </row>
    <row r="54" spans="1:14">
      <c r="A54" s="1283">
        <v>38</v>
      </c>
      <c r="B54" s="1253"/>
      <c r="C54" s="1276"/>
      <c r="D54" s="1277"/>
      <c r="E54" s="1277"/>
      <c r="F54" s="1284"/>
      <c r="G54" s="1252"/>
      <c r="H54" s="1281"/>
      <c r="I54" s="1277"/>
      <c r="J54" s="1277"/>
      <c r="K54" s="1281"/>
      <c r="L54" s="1277"/>
      <c r="M54" s="1277"/>
      <c r="N54" s="1282">
        <v>38</v>
      </c>
    </row>
    <row r="55" spans="1:14">
      <c r="A55" s="1283">
        <v>39</v>
      </c>
      <c r="B55" s="1253"/>
      <c r="C55" s="1276"/>
      <c r="D55" s="1277"/>
      <c r="E55" s="1277"/>
      <c r="F55" s="1284"/>
      <c r="G55" s="1252"/>
      <c r="H55" s="1281"/>
      <c r="I55" s="1277"/>
      <c r="J55" s="1277"/>
      <c r="K55" s="1281"/>
      <c r="L55" s="1277"/>
      <c r="M55" s="1277"/>
      <c r="N55" s="1282">
        <v>39</v>
      </c>
    </row>
    <row r="56" spans="1:14">
      <c r="A56" s="1283">
        <v>40</v>
      </c>
      <c r="B56" s="1253"/>
      <c r="C56" s="1276"/>
      <c r="D56" s="1277"/>
      <c r="E56" s="1277"/>
      <c r="F56" s="1284"/>
      <c r="G56" s="1252"/>
      <c r="H56" s="1281"/>
      <c r="I56" s="1277"/>
      <c r="J56" s="1277"/>
      <c r="K56" s="1281"/>
      <c r="L56" s="1277"/>
      <c r="M56" s="1277"/>
      <c r="N56" s="1282">
        <v>40</v>
      </c>
    </row>
    <row r="57" spans="1:14">
      <c r="A57" s="1283">
        <v>41</v>
      </c>
      <c r="B57" s="1253"/>
      <c r="C57" s="1276"/>
      <c r="D57" s="1277"/>
      <c r="E57" s="1277"/>
      <c r="F57" s="1284"/>
      <c r="G57" s="1252"/>
      <c r="H57" s="1281"/>
      <c r="I57" s="1277"/>
      <c r="J57" s="1277"/>
      <c r="K57" s="1281"/>
      <c r="L57" s="1277"/>
      <c r="M57" s="1277"/>
      <c r="N57" s="1282">
        <v>41</v>
      </c>
    </row>
    <row r="58" spans="1:14">
      <c r="A58" s="1283">
        <v>42</v>
      </c>
      <c r="B58" s="1253"/>
      <c r="C58" s="1276"/>
      <c r="D58" s="1277"/>
      <c r="E58" s="1277"/>
      <c r="F58" s="1284"/>
      <c r="G58" s="1252"/>
      <c r="H58" s="1281"/>
      <c r="I58" s="1277"/>
      <c r="J58" s="1277"/>
      <c r="K58" s="1281"/>
      <c r="L58" s="1277"/>
      <c r="M58" s="1277"/>
      <c r="N58" s="1282">
        <v>42</v>
      </c>
    </row>
    <row r="59" spans="1:14">
      <c r="A59" s="1283">
        <v>43</v>
      </c>
      <c r="B59" s="1253"/>
      <c r="C59" s="1276"/>
      <c r="D59" s="1277"/>
      <c r="E59" s="1277"/>
      <c r="F59" s="1284"/>
      <c r="G59" s="1252"/>
      <c r="H59" s="1281"/>
      <c r="I59" s="1277"/>
      <c r="J59" s="1277"/>
      <c r="K59" s="1281"/>
      <c r="L59" s="1277"/>
      <c r="M59" s="1277"/>
      <c r="N59" s="1282">
        <v>43</v>
      </c>
    </row>
    <row r="60" spans="1:14">
      <c r="A60" s="1283">
        <v>44</v>
      </c>
      <c r="B60" s="1253"/>
      <c r="C60" s="1276"/>
      <c r="D60" s="1277"/>
      <c r="E60" s="1277"/>
      <c r="F60" s="1284"/>
      <c r="G60" s="1252"/>
      <c r="H60" s="1281"/>
      <c r="I60" s="1277"/>
      <c r="J60" s="1277"/>
      <c r="K60" s="1281"/>
      <c r="L60" s="1277"/>
      <c r="M60" s="1277"/>
      <c r="N60" s="1282">
        <v>44</v>
      </c>
    </row>
    <row r="61" spans="1:14">
      <c r="A61" s="1288">
        <v>45</v>
      </c>
      <c r="B61" s="1253"/>
      <c r="C61" s="1289"/>
      <c r="D61" s="1290"/>
      <c r="E61" s="1290"/>
      <c r="F61" s="1291"/>
      <c r="G61" s="1241"/>
      <c r="H61" s="1281"/>
      <c r="I61" s="1290"/>
      <c r="J61" s="1290"/>
      <c r="K61" s="1281"/>
      <c r="L61" s="1290"/>
      <c r="M61" s="1290"/>
      <c r="N61" s="1282">
        <v>45</v>
      </c>
    </row>
    <row r="62" spans="1:14" ht="15.75" thickBot="1">
      <c r="A62" s="1292">
        <v>46</v>
      </c>
      <c r="B62" s="1293" t="s">
        <v>199</v>
      </c>
      <c r="C62" s="1294">
        <f>SUM(C17:C61)</f>
        <v>0</v>
      </c>
      <c r="D62" s="1294">
        <f>SUM(D17:D61)</f>
        <v>679</v>
      </c>
      <c r="E62" s="1294">
        <f>SUM(E17:E61)</f>
        <v>0</v>
      </c>
      <c r="F62" s="1295">
        <f>SUM(F17:F61)</f>
        <v>0</v>
      </c>
      <c r="G62" s="1296"/>
      <c r="H62" s="1297"/>
      <c r="I62" s="1294">
        <f>SUM(I17:I61)</f>
        <v>0</v>
      </c>
      <c r="J62" s="1294">
        <f>SUM(J17:J61)</f>
        <v>679</v>
      </c>
      <c r="K62" s="1297"/>
      <c r="L62" s="1294">
        <f>SUM(L17:L61)</f>
        <v>0</v>
      </c>
      <c r="M62" s="1294">
        <f>SUM(M17:M61)</f>
        <v>679</v>
      </c>
      <c r="N62" s="1298">
        <v>46</v>
      </c>
    </row>
    <row r="63" spans="1:14" ht="15.75">
      <c r="A63" s="1253" t="s">
        <v>110</v>
      </c>
      <c r="B63" s="1253"/>
      <c r="C63" s="1299" t="s">
        <v>2835</v>
      </c>
      <c r="D63" s="1253"/>
      <c r="E63" s="1253"/>
      <c r="F63" s="1253"/>
      <c r="G63" s="1253"/>
      <c r="H63" s="1253"/>
      <c r="I63" s="1299"/>
      <c r="J63" s="1299" t="s">
        <v>2835</v>
      </c>
      <c r="M63" s="1068" t="s">
        <v>110</v>
      </c>
    </row>
    <row r="64" spans="1:14">
      <c r="A64" s="1249" t="s">
        <v>500</v>
      </c>
      <c r="B64" s="1249"/>
      <c r="C64" s="1249"/>
      <c r="D64" s="1249"/>
      <c r="E64" s="1249"/>
      <c r="F64" s="1249"/>
      <c r="G64" s="1249" t="s">
        <v>501</v>
      </c>
      <c r="H64" s="1249"/>
      <c r="I64" s="1249"/>
      <c r="J64" s="1249"/>
      <c r="K64" s="1249"/>
      <c r="L64" s="1249"/>
      <c r="M64" s="1249"/>
      <c r="N64" s="1249"/>
    </row>
    <row r="72" spans="1:7">
      <c r="A72" s="1253"/>
      <c r="B72" s="1253"/>
      <c r="C72" s="1253"/>
      <c r="D72" s="1253"/>
      <c r="E72" s="1253"/>
      <c r="F72" s="1253"/>
      <c r="G72" s="1300"/>
    </row>
    <row r="99" spans="1:1">
      <c r="A99" s="1300"/>
    </row>
  </sheetData>
  <customSheetViews>
    <customSheetView guid="{60A1409A-66AA-463E-93B8-ECD35AF44482}" scale="87" colorId="22" fitToPage="1">
      <selection activeCell="I17" sqref="I17"/>
      <colBreaks count="1" manualBreakCount="1">
        <brk id="6" max="1048575" man="1"/>
      </colBreaks>
      <pageMargins left="0.78" right="0.15" top="0.3" bottom="0.3" header="0.5" footer="0.5"/>
      <pageSetup scale="78" fitToWidth="2" orientation="portrait" r:id="rId1"/>
      <headerFooter alignWithMargins="0"/>
    </customSheetView>
    <customSheetView guid="{DF531E20-5321-459E-ADC3-AB7A1AE91EEB}" scale="87" colorId="22" showPageBreaks="1" fitToPage="1" printArea="1">
      <selection activeCell="I17" sqref="I17"/>
      <colBreaks count="1" manualBreakCount="1">
        <brk id="6" max="1048575" man="1"/>
      </colBreaks>
      <pageMargins left="0.78" right="0.15" top="0.3" bottom="0.3" header="0.5" footer="0.5"/>
      <pageSetup scale="78" fitToWidth="2" orientation="portrait" r:id="rId2"/>
      <headerFooter alignWithMargins="0"/>
    </customSheetView>
    <customSheetView guid="{D9BAA3C6-1D9B-487C-B947-51E67F089DA8}" scale="60" colorId="22" showPageBreaks="1" printArea="1" view="pageBreakPreview">
      <selection activeCell="R49" sqref="R49"/>
      <colBreaks count="1" manualBreakCount="1">
        <brk id="6" max="1048575" man="1"/>
      </colBreaks>
      <pageMargins left="0.33" right="0.15" top="0.3" bottom="0.3" header="0.5" footer="0.5"/>
      <pageSetup scale="72" orientation="portrait" r:id="rId3"/>
      <headerFooter alignWithMargins="0"/>
    </customSheetView>
    <customSheetView guid="{FE043F0F-666D-484B-8A7C-7EC2529158CA}" scale="60" colorId="22" showPageBreaks="1" printArea="1" view="pageBreakPreview">
      <selection activeCell="R49" sqref="R49"/>
      <colBreaks count="1" manualBreakCount="1">
        <brk id="6" max="1048575" man="1"/>
      </colBreaks>
      <pageMargins left="0.33" right="0.15" top="0.3" bottom="0.3" header="0.5" footer="0.5"/>
      <pageSetup scale="72" orientation="portrait" r:id="rId4"/>
      <headerFooter alignWithMargins="0"/>
    </customSheetView>
  </customSheetViews>
  <phoneticPr fontId="0" type="noConversion"/>
  <pageMargins left="0.33" right="0.15" top="0.3" bottom="0.3" header="0.5" footer="0.5"/>
  <pageSetup scale="72" orientation="portrait" r:id="rId5"/>
  <headerFooter alignWithMargins="0"/>
  <colBreaks count="1" manualBreakCount="1">
    <brk id="6" max="1048575" man="1"/>
  </colBreaks>
  <customProperties>
    <customPr name="_pios_id" r:id="rId6"/>
  </customProperties>
</worksheet>
</file>

<file path=xl/worksheets/sheet62.xml><?xml version="1.0" encoding="utf-8"?>
<worksheet xmlns="http://schemas.openxmlformats.org/spreadsheetml/2006/main" xmlns:r="http://schemas.openxmlformats.org/officeDocument/2006/relationships">
  <sheetPr transitionEvaluation="1" codeName="Sheet60"/>
  <dimension ref="A1:M130"/>
  <sheetViews>
    <sheetView defaultGridColor="0" colorId="22" zoomScale="87" zoomScaleNormal="87" workbookViewId="0">
      <selection activeCell="G8" sqref="G8"/>
    </sheetView>
  </sheetViews>
  <sheetFormatPr defaultColWidth="9.77734375" defaultRowHeight="15"/>
  <cols>
    <col min="1" max="1" width="4.77734375" customWidth="1"/>
    <col min="2" max="2" width="28.21875" customWidth="1"/>
    <col min="3" max="3" width="24.77734375" customWidth="1"/>
    <col min="4" max="4" width="32.6640625" customWidth="1"/>
    <col min="5" max="5" width="32.77734375" customWidth="1"/>
    <col min="6" max="6" width="1.77734375" customWidth="1"/>
    <col min="7" max="7" width="21.77734375" customWidth="1"/>
    <col min="8" max="8" width="23.77734375" customWidth="1"/>
    <col min="10" max="10" width="25.77734375" customWidth="1"/>
    <col min="11" max="11" width="23.77734375" customWidth="1"/>
    <col min="12" max="12" width="8.6640625" customWidth="1"/>
  </cols>
  <sheetData>
    <row r="1" spans="1:13" ht="15.75" thickBot="1">
      <c r="A1" t="str">
        <f>'Data sheet'!A53</f>
        <v>Annual Report of New York American Water Company, Inc.  (f/k/a Aqua New York of Sea Cliff)                                          Year Ended  December 31, 2013</v>
      </c>
      <c r="G1" t="str">
        <f>'Data sheet'!A53</f>
        <v>Annual Report of New York American Water Company, Inc.  (f/k/a Aqua New York of Sea Cliff)                                          Year Ended  December 31, 2013</v>
      </c>
    </row>
    <row r="2" spans="1:13">
      <c r="A2" s="53"/>
      <c r="B2" s="54"/>
      <c r="C2" s="54"/>
      <c r="D2" s="54"/>
      <c r="E2" s="55"/>
      <c r="F2" s="53"/>
      <c r="G2" s="54"/>
      <c r="H2" s="54"/>
      <c r="I2" s="54"/>
      <c r="J2" s="54"/>
      <c r="K2" s="54"/>
      <c r="L2" s="55"/>
      <c r="M2" s="56"/>
    </row>
    <row r="3" spans="1:13" ht="16.5" thickBot="1">
      <c r="A3" s="690" t="s">
        <v>502</v>
      </c>
      <c r="B3" s="691"/>
      <c r="C3" s="101"/>
      <c r="D3" s="101"/>
      <c r="E3" s="102"/>
      <c r="F3" s="690" t="s">
        <v>503</v>
      </c>
      <c r="G3" s="691"/>
      <c r="H3" s="691"/>
      <c r="I3" s="101"/>
      <c r="J3" s="101"/>
      <c r="K3" s="101"/>
      <c r="L3" s="293"/>
      <c r="M3" s="56"/>
    </row>
    <row r="4" spans="1:13" ht="15.75">
      <c r="A4" s="92"/>
      <c r="B4" s="57"/>
      <c r="C4" s="93"/>
      <c r="D4" s="93"/>
      <c r="E4" s="94"/>
      <c r="F4" s="92"/>
      <c r="G4" s="57"/>
      <c r="H4" s="57"/>
      <c r="I4" s="93"/>
      <c r="J4" s="93"/>
      <c r="K4" s="93"/>
      <c r="L4" s="292"/>
    </row>
    <row r="5" spans="1:13">
      <c r="A5" s="56" t="s">
        <v>504</v>
      </c>
      <c r="B5" s="11"/>
      <c r="C5" s="11"/>
      <c r="D5" s="11" t="s">
        <v>505</v>
      </c>
      <c r="E5" s="292"/>
      <c r="F5" s="56"/>
      <c r="G5" s="11" t="s">
        <v>506</v>
      </c>
      <c r="H5" s="11"/>
      <c r="I5" s="11"/>
      <c r="J5" s="11" t="s">
        <v>3643</v>
      </c>
      <c r="K5" s="11"/>
      <c r="L5" s="292"/>
    </row>
    <row r="6" spans="1:13">
      <c r="A6" s="56" t="s">
        <v>472</v>
      </c>
      <c r="B6" s="11"/>
      <c r="C6" s="11"/>
      <c r="D6" s="11" t="s">
        <v>473</v>
      </c>
      <c r="E6" s="292"/>
      <c r="F6" s="56"/>
      <c r="G6" s="11" t="s">
        <v>474</v>
      </c>
      <c r="H6" s="11"/>
      <c r="I6" s="11"/>
      <c r="J6" s="11" t="s">
        <v>475</v>
      </c>
      <c r="K6" s="11"/>
      <c r="L6" s="292"/>
    </row>
    <row r="7" spans="1:13">
      <c r="A7" s="56" t="s">
        <v>3015</v>
      </c>
      <c r="B7" s="11"/>
      <c r="C7" s="11"/>
      <c r="D7" s="11" t="s">
        <v>3016</v>
      </c>
      <c r="E7" s="292"/>
      <c r="F7" s="56"/>
      <c r="G7" s="11" t="s">
        <v>1577</v>
      </c>
      <c r="H7" s="11"/>
      <c r="I7" s="11"/>
      <c r="J7" s="11" t="s">
        <v>1578</v>
      </c>
      <c r="K7" s="11"/>
      <c r="L7" s="292"/>
    </row>
    <row r="8" spans="1:13">
      <c r="A8" s="56" t="s">
        <v>1579</v>
      </c>
      <c r="B8" s="11"/>
      <c r="C8" s="11"/>
      <c r="D8" s="11" t="s">
        <v>1580</v>
      </c>
      <c r="E8" s="292"/>
      <c r="F8" s="56"/>
      <c r="G8" s="11" t="s">
        <v>214</v>
      </c>
      <c r="H8" s="11"/>
      <c r="I8" s="11"/>
      <c r="J8" s="11" t="s">
        <v>1107</v>
      </c>
      <c r="K8" s="11"/>
      <c r="L8" s="292"/>
    </row>
    <row r="9" spans="1:13">
      <c r="A9" s="56" t="s">
        <v>1108</v>
      </c>
      <c r="B9" s="11"/>
      <c r="C9" s="11"/>
      <c r="D9" s="11" t="s">
        <v>1109</v>
      </c>
      <c r="E9" s="292"/>
      <c r="F9" s="56"/>
      <c r="G9" s="11" t="s">
        <v>1110</v>
      </c>
      <c r="H9" s="11"/>
      <c r="I9" s="11"/>
      <c r="J9" s="11" t="s">
        <v>1111</v>
      </c>
      <c r="K9" s="11"/>
      <c r="L9" s="292"/>
    </row>
    <row r="10" spans="1:13">
      <c r="A10" s="56" t="s">
        <v>0</v>
      </c>
      <c r="B10" s="11"/>
      <c r="C10" s="11"/>
      <c r="D10" s="11" t="s">
        <v>1</v>
      </c>
      <c r="E10" s="292"/>
      <c r="F10" s="56"/>
      <c r="G10" s="11" t="s">
        <v>2</v>
      </c>
      <c r="H10" s="11"/>
      <c r="I10" s="11"/>
      <c r="J10" s="11"/>
      <c r="K10" s="11"/>
      <c r="L10" s="292"/>
    </row>
    <row r="11" spans="1:13">
      <c r="A11" s="56" t="s">
        <v>3</v>
      </c>
      <c r="B11" s="11"/>
      <c r="C11" s="11"/>
      <c r="D11" s="11" t="s">
        <v>4</v>
      </c>
      <c r="E11" s="292"/>
      <c r="F11" s="56"/>
      <c r="G11" s="11" t="s">
        <v>5</v>
      </c>
      <c r="H11" s="11"/>
      <c r="I11" s="11"/>
      <c r="J11" s="11"/>
      <c r="K11" s="11"/>
      <c r="L11" s="292"/>
    </row>
    <row r="12" spans="1:13">
      <c r="A12" s="56" t="s">
        <v>6</v>
      </c>
      <c r="B12" s="11"/>
      <c r="C12" s="11"/>
      <c r="D12" s="11" t="s">
        <v>7</v>
      </c>
      <c r="E12" s="292"/>
      <c r="F12" s="56"/>
      <c r="G12" s="11" t="s">
        <v>8</v>
      </c>
      <c r="H12" s="11"/>
      <c r="I12" s="11"/>
      <c r="J12" s="11"/>
      <c r="K12" s="11"/>
      <c r="L12" s="292"/>
    </row>
    <row r="13" spans="1:13">
      <c r="A13" s="56" t="s">
        <v>9</v>
      </c>
      <c r="B13" s="11"/>
      <c r="C13" s="11"/>
      <c r="D13" s="11" t="s">
        <v>2835</v>
      </c>
      <c r="E13" s="292"/>
      <c r="F13" s="56"/>
      <c r="G13" s="11" t="s">
        <v>1852</v>
      </c>
      <c r="H13" s="11"/>
      <c r="I13" s="11"/>
      <c r="J13" s="11"/>
      <c r="K13" s="11"/>
      <c r="L13" s="292"/>
    </row>
    <row r="14" spans="1:13">
      <c r="A14" s="56" t="s">
        <v>1853</v>
      </c>
      <c r="B14" s="11"/>
      <c r="C14" s="11"/>
      <c r="D14" s="11"/>
      <c r="E14" s="292"/>
      <c r="F14" s="56"/>
      <c r="G14" s="11"/>
      <c r="H14" s="11"/>
      <c r="I14" s="11"/>
      <c r="J14" s="11"/>
      <c r="K14" s="11"/>
      <c r="L14" s="292"/>
    </row>
    <row r="15" spans="1:13">
      <c r="A15" s="56" t="s">
        <v>1854</v>
      </c>
      <c r="B15" s="11"/>
      <c r="C15" s="11"/>
      <c r="D15" s="11"/>
      <c r="E15" s="292"/>
      <c r="F15" s="56"/>
      <c r="G15" s="11"/>
      <c r="H15" s="11"/>
      <c r="I15" s="11"/>
      <c r="J15" s="11"/>
      <c r="K15" s="11"/>
      <c r="L15" s="292"/>
    </row>
    <row r="16" spans="1:13">
      <c r="A16" s="56" t="s">
        <v>1855</v>
      </c>
      <c r="B16" s="11"/>
      <c r="C16" s="11"/>
      <c r="D16" s="11"/>
      <c r="E16" s="292"/>
      <c r="F16" s="56"/>
      <c r="G16" s="11"/>
      <c r="H16" s="11"/>
      <c r="I16" s="11"/>
      <c r="J16" s="11"/>
      <c r="K16" s="11"/>
      <c r="L16" s="292"/>
    </row>
    <row r="17" spans="1:12">
      <c r="A17" s="56" t="s">
        <v>3593</v>
      </c>
      <c r="B17" s="11"/>
      <c r="C17" s="11"/>
      <c r="D17" s="11"/>
      <c r="E17" s="292"/>
      <c r="F17" s="56"/>
      <c r="G17" s="11"/>
      <c r="H17" s="11"/>
      <c r="I17" s="11"/>
      <c r="J17" s="11"/>
      <c r="K17" s="11"/>
      <c r="L17" s="292"/>
    </row>
    <row r="18" spans="1:12">
      <c r="A18" s="56" t="s">
        <v>3594</v>
      </c>
      <c r="B18" s="11"/>
      <c r="C18" s="11"/>
      <c r="D18" s="11"/>
      <c r="E18" s="292"/>
      <c r="F18" s="56"/>
      <c r="G18" s="11"/>
      <c r="H18" s="11"/>
      <c r="I18" s="11"/>
      <c r="J18" s="11"/>
      <c r="K18" s="11"/>
      <c r="L18" s="292"/>
    </row>
    <row r="19" spans="1:12">
      <c r="A19" s="56" t="s">
        <v>3595</v>
      </c>
      <c r="B19" s="11"/>
      <c r="C19" s="11"/>
      <c r="D19" s="11"/>
      <c r="E19" s="292"/>
      <c r="F19" s="56"/>
      <c r="G19" s="11"/>
      <c r="H19" s="11"/>
      <c r="I19" s="11"/>
      <c r="J19" s="11"/>
      <c r="K19" s="11"/>
      <c r="L19" s="292"/>
    </row>
    <row r="20" spans="1:12">
      <c r="A20" s="56" t="s">
        <v>3596</v>
      </c>
      <c r="B20" s="11" t="s">
        <v>2835</v>
      </c>
      <c r="C20" s="11"/>
      <c r="D20" s="11"/>
      <c r="E20" s="292"/>
      <c r="F20" s="56"/>
      <c r="G20" s="11"/>
      <c r="H20" s="11"/>
      <c r="I20" s="11"/>
      <c r="J20" s="11"/>
      <c r="K20" s="11"/>
      <c r="L20" s="292"/>
    </row>
    <row r="21" spans="1:12">
      <c r="A21" s="56" t="s">
        <v>3597</v>
      </c>
      <c r="B21" s="11" t="s">
        <v>2835</v>
      </c>
      <c r="C21" s="11"/>
      <c r="D21" s="11"/>
      <c r="E21" s="292"/>
      <c r="F21" s="56"/>
      <c r="G21" s="11"/>
      <c r="H21" s="11"/>
      <c r="I21" s="11"/>
      <c r="J21" s="11"/>
      <c r="K21" s="11"/>
      <c r="L21" s="292"/>
    </row>
    <row r="22" spans="1:12" ht="15.75" thickBot="1">
      <c r="A22" s="56"/>
      <c r="B22" s="11"/>
      <c r="C22" s="11"/>
      <c r="D22" s="11"/>
      <c r="E22" s="292"/>
      <c r="F22" s="56"/>
      <c r="G22" s="11"/>
      <c r="H22" s="11"/>
      <c r="I22" s="11"/>
      <c r="J22" s="11"/>
      <c r="K22" s="11"/>
      <c r="L22" s="292"/>
    </row>
    <row r="23" spans="1:12" ht="15.75" thickBot="1">
      <c r="A23" s="692"/>
      <c r="B23" s="381" t="s">
        <v>3598</v>
      </c>
      <c r="C23" s="582" t="s">
        <v>1788</v>
      </c>
      <c r="D23" s="582"/>
      <c r="E23" s="693"/>
      <c r="F23" s="694" t="s">
        <v>3714</v>
      </c>
      <c r="G23" s="582"/>
      <c r="H23" s="693"/>
      <c r="I23" s="695" t="s">
        <v>3715</v>
      </c>
      <c r="J23" s="696"/>
      <c r="K23" s="693" t="s">
        <v>3716</v>
      </c>
      <c r="L23" s="692"/>
    </row>
    <row r="24" spans="1:12">
      <c r="A24" s="698" t="s">
        <v>2263</v>
      </c>
      <c r="B24" s="292"/>
      <c r="C24" s="11"/>
      <c r="D24" s="11"/>
      <c r="E24" s="292"/>
      <c r="F24" s="694"/>
      <c r="G24" s="668" t="s">
        <v>3717</v>
      </c>
      <c r="H24" s="692" t="s">
        <v>3718</v>
      </c>
      <c r="I24" s="94" t="s">
        <v>307</v>
      </c>
      <c r="J24" s="94" t="s">
        <v>863</v>
      </c>
      <c r="K24" s="94" t="s">
        <v>3719</v>
      </c>
      <c r="L24" s="698" t="s">
        <v>2263</v>
      </c>
    </row>
    <row r="25" spans="1:12" ht="15.75" thickBot="1">
      <c r="A25" s="699" t="s">
        <v>2286</v>
      </c>
      <c r="B25" s="700" t="s">
        <v>3377</v>
      </c>
      <c r="C25" s="991" t="s">
        <v>2835</v>
      </c>
      <c r="D25" s="506" t="s">
        <v>3378</v>
      </c>
      <c r="E25" s="983"/>
      <c r="F25" s="701"/>
      <c r="G25" s="506" t="s">
        <v>3379</v>
      </c>
      <c r="H25" s="699" t="s">
        <v>3380</v>
      </c>
      <c r="I25" s="699" t="s">
        <v>189</v>
      </c>
      <c r="J25" s="699" t="s">
        <v>190</v>
      </c>
      <c r="K25" s="699" t="s">
        <v>191</v>
      </c>
      <c r="L25" s="699" t="s">
        <v>2286</v>
      </c>
    </row>
    <row r="26" spans="1:12">
      <c r="A26" s="703">
        <v>1</v>
      </c>
      <c r="B26" s="292"/>
      <c r="C26" s="11"/>
      <c r="D26" s="11"/>
      <c r="E26" s="292"/>
      <c r="F26" s="704"/>
      <c r="G26" s="705"/>
      <c r="H26" s="250"/>
      <c r="I26" s="292"/>
      <c r="J26" s="250"/>
      <c r="K26" s="250"/>
      <c r="L26" s="698">
        <v>1</v>
      </c>
    </row>
    <row r="27" spans="1:12">
      <c r="A27" s="703">
        <v>2</v>
      </c>
      <c r="B27" s="1017" t="s">
        <v>772</v>
      </c>
      <c r="C27" s="1014" t="s">
        <v>772</v>
      </c>
      <c r="D27" s="11"/>
      <c r="E27" s="292"/>
      <c r="F27" s="704"/>
      <c r="G27" s="2484" t="s">
        <v>772</v>
      </c>
      <c r="H27" s="250"/>
      <c r="I27" s="292"/>
      <c r="J27" s="250"/>
      <c r="K27" s="250"/>
      <c r="L27" s="698">
        <v>2</v>
      </c>
    </row>
    <row r="28" spans="1:12">
      <c r="A28" s="703">
        <v>3</v>
      </c>
      <c r="B28" s="292"/>
      <c r="C28" s="11"/>
      <c r="D28" s="11"/>
      <c r="E28" s="292"/>
      <c r="F28" s="704"/>
      <c r="G28" s="705"/>
      <c r="H28" s="250"/>
      <c r="I28" s="292"/>
      <c r="J28" s="250"/>
      <c r="K28" s="250"/>
      <c r="L28" s="698">
        <v>3</v>
      </c>
    </row>
    <row r="29" spans="1:12">
      <c r="A29" s="703">
        <v>4</v>
      </c>
      <c r="B29" s="292"/>
      <c r="C29" s="11"/>
      <c r="D29" s="11"/>
      <c r="E29" s="292"/>
      <c r="F29" s="704"/>
      <c r="G29" s="705"/>
      <c r="H29" s="250"/>
      <c r="I29" s="292"/>
      <c r="J29" s="250"/>
      <c r="K29" s="250"/>
      <c r="L29" s="698">
        <v>4</v>
      </c>
    </row>
    <row r="30" spans="1:12">
      <c r="A30" s="703">
        <v>5</v>
      </c>
      <c r="B30" s="292"/>
      <c r="C30" s="11"/>
      <c r="D30" s="11"/>
      <c r="E30" s="292"/>
      <c r="F30" s="704"/>
      <c r="G30" s="705"/>
      <c r="H30" s="250"/>
      <c r="I30" s="292"/>
      <c r="J30" s="250"/>
      <c r="K30" s="250"/>
      <c r="L30" s="698">
        <v>5</v>
      </c>
    </row>
    <row r="31" spans="1:12">
      <c r="A31" s="703">
        <v>6</v>
      </c>
      <c r="B31" s="292"/>
      <c r="C31" s="11"/>
      <c r="D31" s="11"/>
      <c r="E31" s="292"/>
      <c r="F31" s="704"/>
      <c r="G31" s="705"/>
      <c r="H31" s="250"/>
      <c r="I31" s="292"/>
      <c r="J31" s="250"/>
      <c r="K31" s="250"/>
      <c r="L31" s="698">
        <v>6</v>
      </c>
    </row>
    <row r="32" spans="1:12">
      <c r="A32" s="703">
        <v>7</v>
      </c>
      <c r="B32" s="292"/>
      <c r="C32" s="11"/>
      <c r="D32" s="11"/>
      <c r="E32" s="292"/>
      <c r="F32" s="704"/>
      <c r="G32" s="705"/>
      <c r="H32" s="250"/>
      <c r="I32" s="292"/>
      <c r="J32" s="250"/>
      <c r="K32" s="250"/>
      <c r="L32" s="698">
        <v>7</v>
      </c>
    </row>
    <row r="33" spans="1:12">
      <c r="A33" s="703">
        <v>8</v>
      </c>
      <c r="B33" s="292"/>
      <c r="C33" s="11"/>
      <c r="D33" s="11"/>
      <c r="E33" s="292"/>
      <c r="F33" s="704"/>
      <c r="G33" s="705"/>
      <c r="H33" s="250"/>
      <c r="I33" s="292"/>
      <c r="J33" s="250"/>
      <c r="K33" s="250"/>
      <c r="L33" s="698">
        <v>8</v>
      </c>
    </row>
    <row r="34" spans="1:12">
      <c r="A34" s="703">
        <v>9</v>
      </c>
      <c r="B34" s="292"/>
      <c r="C34" s="11"/>
      <c r="D34" s="11"/>
      <c r="E34" s="292"/>
      <c r="F34" s="704"/>
      <c r="G34" s="705"/>
      <c r="H34" s="250"/>
      <c r="I34" s="292"/>
      <c r="J34" s="250"/>
      <c r="K34" s="250"/>
      <c r="L34" s="698">
        <v>9</v>
      </c>
    </row>
    <row r="35" spans="1:12">
      <c r="A35" s="703">
        <v>10</v>
      </c>
      <c r="B35" s="292"/>
      <c r="C35" s="11"/>
      <c r="D35" s="11"/>
      <c r="E35" s="292"/>
      <c r="F35" s="704"/>
      <c r="G35" s="705"/>
      <c r="H35" s="250"/>
      <c r="I35" s="292"/>
      <c r="J35" s="250"/>
      <c r="K35" s="250"/>
      <c r="L35" s="698">
        <v>10</v>
      </c>
    </row>
    <row r="36" spans="1:12">
      <c r="A36" s="703">
        <v>11</v>
      </c>
      <c r="B36" s="292"/>
      <c r="C36" s="11"/>
      <c r="D36" s="11"/>
      <c r="E36" s="292"/>
      <c r="F36" s="704"/>
      <c r="G36" s="705"/>
      <c r="H36" s="250"/>
      <c r="I36" s="292"/>
      <c r="J36" s="250"/>
      <c r="K36" s="250"/>
      <c r="L36" s="698">
        <v>11</v>
      </c>
    </row>
    <row r="37" spans="1:12">
      <c r="A37" s="697">
        <v>12</v>
      </c>
      <c r="B37" s="292"/>
      <c r="C37" s="11"/>
      <c r="D37" s="11"/>
      <c r="E37" s="292"/>
      <c r="F37" s="56"/>
      <c r="G37" s="250"/>
      <c r="H37" s="250"/>
      <c r="I37" s="292"/>
      <c r="J37" s="250"/>
      <c r="K37" s="250"/>
      <c r="L37" s="698">
        <v>12</v>
      </c>
    </row>
    <row r="38" spans="1:12">
      <c r="A38" s="697">
        <v>13</v>
      </c>
      <c r="B38" s="292"/>
      <c r="C38" s="11"/>
      <c r="D38" s="11"/>
      <c r="E38" s="292"/>
      <c r="F38" s="56"/>
      <c r="G38" s="250"/>
      <c r="H38" s="250"/>
      <c r="I38" s="292"/>
      <c r="J38" s="250"/>
      <c r="K38" s="250"/>
      <c r="L38" s="698">
        <v>13</v>
      </c>
    </row>
    <row r="39" spans="1:12">
      <c r="A39" s="697">
        <v>14</v>
      </c>
      <c r="B39" s="292"/>
      <c r="C39" s="11"/>
      <c r="D39" s="11"/>
      <c r="E39" s="292"/>
      <c r="F39" s="56"/>
      <c r="G39" s="250"/>
      <c r="H39" s="250"/>
      <c r="I39" s="292"/>
      <c r="J39" s="250"/>
      <c r="K39" s="250"/>
      <c r="L39" s="698">
        <v>14</v>
      </c>
    </row>
    <row r="40" spans="1:12">
      <c r="A40" s="697">
        <v>15</v>
      </c>
      <c r="B40" s="292"/>
      <c r="C40" s="11"/>
      <c r="D40" s="11"/>
      <c r="E40" s="292"/>
      <c r="F40" s="56"/>
      <c r="G40" s="250"/>
      <c r="H40" s="250"/>
      <c r="I40" s="292"/>
      <c r="J40" s="250"/>
      <c r="K40" s="250"/>
      <c r="L40" s="698">
        <v>15</v>
      </c>
    </row>
    <row r="41" spans="1:12">
      <c r="A41" s="697">
        <v>16</v>
      </c>
      <c r="B41" s="292"/>
      <c r="C41" s="11"/>
      <c r="D41" s="11"/>
      <c r="E41" s="292"/>
      <c r="F41" s="56"/>
      <c r="G41" s="250"/>
      <c r="H41" s="250"/>
      <c r="I41" s="292"/>
      <c r="J41" s="250"/>
      <c r="K41" s="250"/>
      <c r="L41" s="698">
        <v>16</v>
      </c>
    </row>
    <row r="42" spans="1:12">
      <c r="A42" s="697">
        <v>17</v>
      </c>
      <c r="B42" s="292"/>
      <c r="C42" s="11"/>
      <c r="D42" s="11"/>
      <c r="E42" s="292"/>
      <c r="F42" s="56"/>
      <c r="G42" s="250"/>
      <c r="H42" s="250"/>
      <c r="I42" s="292"/>
      <c r="J42" s="250"/>
      <c r="K42" s="250"/>
      <c r="L42" s="698">
        <v>17</v>
      </c>
    </row>
    <row r="43" spans="1:12">
      <c r="A43" s="697">
        <v>18</v>
      </c>
      <c r="B43" s="292"/>
      <c r="C43" s="11"/>
      <c r="D43" s="11"/>
      <c r="E43" s="292"/>
      <c r="F43" s="56"/>
      <c r="G43" s="250"/>
      <c r="H43" s="250"/>
      <c r="I43" s="292"/>
      <c r="J43" s="250"/>
      <c r="K43" s="250"/>
      <c r="L43" s="698">
        <v>18</v>
      </c>
    </row>
    <row r="44" spans="1:12">
      <c r="A44" s="697">
        <v>19</v>
      </c>
      <c r="B44" s="292"/>
      <c r="C44" s="11"/>
      <c r="D44" s="11"/>
      <c r="E44" s="292"/>
      <c r="F44" s="56"/>
      <c r="G44" s="250"/>
      <c r="H44" s="250"/>
      <c r="I44" s="292"/>
      <c r="J44" s="250"/>
      <c r="K44" s="250"/>
      <c r="L44" s="698">
        <v>19</v>
      </c>
    </row>
    <row r="45" spans="1:12">
      <c r="A45" s="697">
        <v>20</v>
      </c>
      <c r="B45" s="292"/>
      <c r="C45" s="11"/>
      <c r="D45" s="11"/>
      <c r="E45" s="292"/>
      <c r="F45" s="56"/>
      <c r="G45" s="250"/>
      <c r="H45" s="250"/>
      <c r="I45" s="292"/>
      <c r="J45" s="250"/>
      <c r="K45" s="250"/>
      <c r="L45" s="698">
        <v>20</v>
      </c>
    </row>
    <row r="46" spans="1:12">
      <c r="A46" s="697">
        <v>21</v>
      </c>
      <c r="B46" s="292"/>
      <c r="C46" s="11"/>
      <c r="D46" s="11"/>
      <c r="E46" s="292"/>
      <c r="F46" s="56"/>
      <c r="G46" s="250"/>
      <c r="H46" s="250"/>
      <c r="I46" s="292"/>
      <c r="J46" s="250"/>
      <c r="K46" s="250"/>
      <c r="L46" s="698">
        <v>21</v>
      </c>
    </row>
    <row r="47" spans="1:12">
      <c r="A47" s="697">
        <v>22</v>
      </c>
      <c r="B47" s="292"/>
      <c r="C47" s="11"/>
      <c r="D47" s="11"/>
      <c r="E47" s="292"/>
      <c r="F47" s="56"/>
      <c r="G47" s="250"/>
      <c r="H47" s="250"/>
      <c r="I47" s="292"/>
      <c r="J47" s="250"/>
      <c r="K47" s="250"/>
      <c r="L47" s="698">
        <v>22</v>
      </c>
    </row>
    <row r="48" spans="1:12">
      <c r="A48" s="697">
        <v>23</v>
      </c>
      <c r="B48" s="292"/>
      <c r="C48" s="11"/>
      <c r="D48" s="11"/>
      <c r="E48" s="292"/>
      <c r="F48" s="56"/>
      <c r="G48" s="250"/>
      <c r="H48" s="250"/>
      <c r="I48" s="292"/>
      <c r="J48" s="250"/>
      <c r="K48" s="250"/>
      <c r="L48" s="698">
        <v>23</v>
      </c>
    </row>
    <row r="49" spans="1:12">
      <c r="A49" s="697">
        <v>24</v>
      </c>
      <c r="B49" s="292"/>
      <c r="C49" s="11"/>
      <c r="D49" s="11"/>
      <c r="E49" s="292"/>
      <c r="F49" s="56"/>
      <c r="G49" s="250"/>
      <c r="H49" s="250"/>
      <c r="I49" s="292"/>
      <c r="J49" s="250"/>
      <c r="K49" s="250"/>
      <c r="L49" s="698">
        <v>24</v>
      </c>
    </row>
    <row r="50" spans="1:12">
      <c r="A50" s="697">
        <v>25</v>
      </c>
      <c r="B50" s="292"/>
      <c r="C50" s="11"/>
      <c r="D50" s="11"/>
      <c r="E50" s="292"/>
      <c r="F50" s="56"/>
      <c r="G50" s="250"/>
      <c r="H50" s="250"/>
      <c r="I50" s="292"/>
      <c r="J50" s="250"/>
      <c r="K50" s="250"/>
      <c r="L50" s="698">
        <v>25</v>
      </c>
    </row>
    <row r="51" spans="1:12">
      <c r="A51" s="697">
        <v>26</v>
      </c>
      <c r="B51" s="292"/>
      <c r="C51" s="11"/>
      <c r="D51" s="11"/>
      <c r="E51" s="292"/>
      <c r="F51" s="56"/>
      <c r="G51" s="250"/>
      <c r="H51" s="250"/>
      <c r="I51" s="292"/>
      <c r="J51" s="250"/>
      <c r="K51" s="250"/>
      <c r="L51" s="698">
        <v>26</v>
      </c>
    </row>
    <row r="52" spans="1:12">
      <c r="A52" s="697">
        <v>27</v>
      </c>
      <c r="B52" s="292"/>
      <c r="C52" s="11"/>
      <c r="D52" s="11"/>
      <c r="E52" s="292"/>
      <c r="F52" s="56"/>
      <c r="G52" s="250"/>
      <c r="H52" s="250"/>
      <c r="I52" s="292"/>
      <c r="J52" s="250"/>
      <c r="K52" s="250"/>
      <c r="L52" s="698">
        <v>27</v>
      </c>
    </row>
    <row r="53" spans="1:12">
      <c r="A53" s="697">
        <v>28</v>
      </c>
      <c r="B53" s="292"/>
      <c r="C53" s="11"/>
      <c r="D53" s="11"/>
      <c r="E53" s="292"/>
      <c r="F53" s="56"/>
      <c r="G53" s="250"/>
      <c r="H53" s="250"/>
      <c r="I53" s="292"/>
      <c r="J53" s="250"/>
      <c r="K53" s="250"/>
      <c r="L53" s="698">
        <v>28</v>
      </c>
    </row>
    <row r="54" spans="1:12">
      <c r="A54" s="697">
        <v>29</v>
      </c>
      <c r="B54" s="292"/>
      <c r="C54" s="11"/>
      <c r="D54" s="11"/>
      <c r="E54" s="292"/>
      <c r="F54" s="56"/>
      <c r="G54" s="250"/>
      <c r="H54" s="250"/>
      <c r="I54" s="292"/>
      <c r="J54" s="250"/>
      <c r="K54" s="250"/>
      <c r="L54" s="698">
        <v>29</v>
      </c>
    </row>
    <row r="55" spans="1:12">
      <c r="A55" s="697">
        <v>30</v>
      </c>
      <c r="B55" s="292"/>
      <c r="C55" s="11"/>
      <c r="D55" s="11"/>
      <c r="E55" s="292"/>
      <c r="F55" s="56"/>
      <c r="G55" s="250"/>
      <c r="H55" s="250"/>
      <c r="I55" s="292"/>
      <c r="J55" s="250"/>
      <c r="K55" s="250"/>
      <c r="L55" s="698">
        <v>30</v>
      </c>
    </row>
    <row r="56" spans="1:12">
      <c r="A56" s="697">
        <v>31</v>
      </c>
      <c r="B56" s="292"/>
      <c r="C56" s="11"/>
      <c r="D56" s="11"/>
      <c r="E56" s="292"/>
      <c r="F56" s="56"/>
      <c r="G56" s="250"/>
      <c r="H56" s="250"/>
      <c r="I56" s="292"/>
      <c r="J56" s="250"/>
      <c r="K56" s="250"/>
      <c r="L56" s="698">
        <v>31</v>
      </c>
    </row>
    <row r="57" spans="1:12">
      <c r="A57" s="697">
        <v>32</v>
      </c>
      <c r="B57" s="292"/>
      <c r="C57" s="11"/>
      <c r="D57" s="11"/>
      <c r="E57" s="292"/>
      <c r="F57" s="56"/>
      <c r="G57" s="250"/>
      <c r="H57" s="250"/>
      <c r="I57" s="292"/>
      <c r="J57" s="250"/>
      <c r="K57" s="250"/>
      <c r="L57" s="698">
        <v>32</v>
      </c>
    </row>
    <row r="58" spans="1:12">
      <c r="A58" s="697">
        <v>33</v>
      </c>
      <c r="B58" s="292"/>
      <c r="C58" s="11"/>
      <c r="D58" s="11"/>
      <c r="E58" s="292"/>
      <c r="F58" s="56"/>
      <c r="G58" s="250"/>
      <c r="H58" s="250"/>
      <c r="I58" s="292"/>
      <c r="J58" s="250"/>
      <c r="K58" s="250"/>
      <c r="L58" s="698">
        <v>33</v>
      </c>
    </row>
    <row r="59" spans="1:12">
      <c r="A59" s="697">
        <v>34</v>
      </c>
      <c r="B59" s="292"/>
      <c r="C59" s="11"/>
      <c r="D59" s="11"/>
      <c r="E59" s="292"/>
      <c r="F59" s="56"/>
      <c r="G59" s="250"/>
      <c r="H59" s="250"/>
      <c r="I59" s="292"/>
      <c r="J59" s="250"/>
      <c r="K59" s="250"/>
      <c r="L59" s="698">
        <v>34</v>
      </c>
    </row>
    <row r="60" spans="1:12">
      <c r="A60" s="697">
        <v>35</v>
      </c>
      <c r="B60" s="292"/>
      <c r="C60" s="11"/>
      <c r="D60" s="11"/>
      <c r="E60" s="292"/>
      <c r="F60" s="56"/>
      <c r="G60" s="250"/>
      <c r="H60" s="250"/>
      <c r="I60" s="292"/>
      <c r="J60" s="250"/>
      <c r="K60" s="250"/>
      <c r="L60" s="698">
        <v>35</v>
      </c>
    </row>
    <row r="61" spans="1:12">
      <c r="A61" s="697">
        <v>36</v>
      </c>
      <c r="B61" s="292"/>
      <c r="C61" s="11"/>
      <c r="D61" s="11"/>
      <c r="E61" s="292"/>
      <c r="F61" s="56"/>
      <c r="G61" s="250"/>
      <c r="H61" s="250"/>
      <c r="I61" s="292"/>
      <c r="J61" s="250"/>
      <c r="K61" s="250"/>
      <c r="L61" s="698">
        <v>36</v>
      </c>
    </row>
    <row r="62" spans="1:12">
      <c r="A62" s="697">
        <v>37</v>
      </c>
      <c r="B62" s="292"/>
      <c r="C62" s="11"/>
      <c r="D62" s="11"/>
      <c r="E62" s="292"/>
      <c r="F62" s="56"/>
      <c r="G62" s="250"/>
      <c r="H62" s="250"/>
      <c r="I62" s="292"/>
      <c r="J62" s="250"/>
      <c r="K62" s="250"/>
      <c r="L62" s="698">
        <v>37</v>
      </c>
    </row>
    <row r="63" spans="1:12" ht="15.75" thickBot="1">
      <c r="A63" s="702">
        <v>38</v>
      </c>
      <c r="B63" s="700" t="s">
        <v>2285</v>
      </c>
      <c r="C63" s="100"/>
      <c r="D63" s="100"/>
      <c r="E63" s="293"/>
      <c r="F63" s="706"/>
      <c r="G63" s="230">
        <f>SUM(G26:G62)</f>
        <v>0</v>
      </c>
      <c r="H63" s="230">
        <f>SUM(H26:H62)</f>
        <v>0</v>
      </c>
      <c r="I63" s="293"/>
      <c r="J63" s="230">
        <f>SUM(J26:J62)</f>
        <v>0</v>
      </c>
      <c r="K63" s="230">
        <f>SUM(K26:K62)</f>
        <v>0</v>
      </c>
      <c r="L63" s="699">
        <v>38</v>
      </c>
    </row>
    <row r="64" spans="1:12">
      <c r="A64" s="11" t="s">
        <v>110</v>
      </c>
      <c r="B64" s="11"/>
      <c r="C64" s="11"/>
      <c r="D64" s="11"/>
      <c r="E64" s="11"/>
      <c r="F64" s="11"/>
      <c r="G64" s="11"/>
      <c r="H64" s="93"/>
      <c r="K64" t="s">
        <v>110</v>
      </c>
    </row>
    <row r="65" spans="1:12">
      <c r="A65" s="93" t="s">
        <v>3720</v>
      </c>
      <c r="B65" s="93"/>
      <c r="C65" s="93"/>
      <c r="D65" s="93"/>
      <c r="E65" s="93"/>
      <c r="F65" s="93" t="s">
        <v>3721</v>
      </c>
      <c r="G65" s="93"/>
      <c r="H65" s="93"/>
      <c r="I65" s="93"/>
      <c r="J65" s="93"/>
      <c r="K65" s="93"/>
      <c r="L65" s="93"/>
    </row>
    <row r="67" spans="1:12" ht="15.75">
      <c r="A67" s="11"/>
      <c r="B67" s="380" t="s">
        <v>1760</v>
      </c>
    </row>
    <row r="69" spans="1:12" ht="15.75">
      <c r="A69" s="11"/>
      <c r="B69" s="57" t="s">
        <v>502</v>
      </c>
      <c r="C69" s="57"/>
      <c r="D69" s="93"/>
      <c r="E69" s="93"/>
      <c r="F69" s="93"/>
      <c r="G69" s="57" t="s">
        <v>503</v>
      </c>
      <c r="H69" s="57"/>
      <c r="I69" s="57"/>
      <c r="J69" s="93"/>
      <c r="K69" s="93"/>
      <c r="L69" s="93"/>
    </row>
    <row r="70" spans="1:12" ht="15.75" thickBot="1"/>
    <row r="71" spans="1:12" ht="15.75" thickBot="1">
      <c r="A71" s="692"/>
      <c r="B71" s="381" t="s">
        <v>3598</v>
      </c>
      <c r="C71" s="582" t="s">
        <v>1788</v>
      </c>
      <c r="D71" s="582"/>
      <c r="E71" s="693"/>
      <c r="F71" s="694" t="s">
        <v>1250</v>
      </c>
      <c r="G71" s="582"/>
      <c r="H71" s="693"/>
      <c r="I71" s="695" t="s">
        <v>3715</v>
      </c>
      <c r="J71" s="696"/>
      <c r="K71" s="693" t="s">
        <v>3716</v>
      </c>
      <c r="L71" s="692"/>
    </row>
    <row r="72" spans="1:12">
      <c r="A72" s="698" t="s">
        <v>2263</v>
      </c>
      <c r="B72" s="292"/>
      <c r="C72" s="11"/>
      <c r="D72" s="11"/>
      <c r="E72" s="292"/>
      <c r="F72" s="390" t="s">
        <v>309</v>
      </c>
      <c r="G72" s="93"/>
      <c r="H72" s="94"/>
      <c r="I72" s="94" t="s">
        <v>307</v>
      </c>
      <c r="J72" s="94" t="s">
        <v>863</v>
      </c>
      <c r="K72" s="94" t="s">
        <v>3719</v>
      </c>
      <c r="L72" s="698" t="s">
        <v>2263</v>
      </c>
    </row>
    <row r="73" spans="1:12" ht="15.75" thickBot="1">
      <c r="A73" s="699" t="s">
        <v>2286</v>
      </c>
      <c r="B73" s="700" t="s">
        <v>3377</v>
      </c>
      <c r="C73" s="101" t="s">
        <v>3378</v>
      </c>
      <c r="D73" s="101"/>
      <c r="E73" s="102"/>
      <c r="F73" s="701" t="s">
        <v>3379</v>
      </c>
      <c r="G73" s="101"/>
      <c r="H73" s="102"/>
      <c r="I73" s="699" t="s">
        <v>189</v>
      </c>
      <c r="J73" s="699" t="s">
        <v>190</v>
      </c>
      <c r="K73" s="699" t="s">
        <v>191</v>
      </c>
      <c r="L73" s="699" t="s">
        <v>2286</v>
      </c>
    </row>
    <row r="74" spans="1:12">
      <c r="A74" s="703">
        <v>1</v>
      </c>
      <c r="B74" s="292"/>
      <c r="C74" s="11"/>
      <c r="D74" s="11"/>
      <c r="E74" s="292"/>
      <c r="F74" s="704"/>
      <c r="G74" s="705"/>
      <c r="H74" s="250"/>
      <c r="I74" s="292"/>
      <c r="J74" s="250"/>
      <c r="K74" s="250"/>
      <c r="L74" s="703">
        <v>1</v>
      </c>
    </row>
    <row r="75" spans="1:12">
      <c r="A75" s="703">
        <v>2</v>
      </c>
      <c r="B75" s="292"/>
      <c r="C75" s="11"/>
      <c r="D75" s="11"/>
      <c r="E75" s="292"/>
      <c r="F75" s="704"/>
      <c r="G75" s="705"/>
      <c r="H75" s="250"/>
      <c r="I75" s="292"/>
      <c r="J75" s="250"/>
      <c r="K75" s="250"/>
      <c r="L75" s="703">
        <v>2</v>
      </c>
    </row>
    <row r="76" spans="1:12">
      <c r="A76" s="703">
        <v>3</v>
      </c>
      <c r="B76" s="292"/>
      <c r="C76" s="11"/>
      <c r="D76" s="11"/>
      <c r="E76" s="292"/>
      <c r="F76" s="704"/>
      <c r="G76" s="705"/>
      <c r="H76" s="250"/>
      <c r="I76" s="292"/>
      <c r="J76" s="250"/>
      <c r="K76" s="250"/>
      <c r="L76" s="703">
        <v>3</v>
      </c>
    </row>
    <row r="77" spans="1:12">
      <c r="A77" s="703">
        <v>4</v>
      </c>
      <c r="B77" s="292"/>
      <c r="C77" s="11"/>
      <c r="D77" s="11"/>
      <c r="E77" s="292"/>
      <c r="F77" s="704"/>
      <c r="G77" s="705"/>
      <c r="H77" s="250"/>
      <c r="I77" s="292"/>
      <c r="J77" s="250"/>
      <c r="K77" s="250"/>
      <c r="L77" s="703">
        <v>4</v>
      </c>
    </row>
    <row r="78" spans="1:12">
      <c r="A78" s="703">
        <v>5</v>
      </c>
      <c r="B78" s="292"/>
      <c r="C78" s="11"/>
      <c r="D78" s="11"/>
      <c r="E78" s="292"/>
      <c r="F78" s="704"/>
      <c r="G78" s="705"/>
      <c r="H78" s="250"/>
      <c r="I78" s="292"/>
      <c r="J78" s="250"/>
      <c r="K78" s="250"/>
      <c r="L78" s="703">
        <v>5</v>
      </c>
    </row>
    <row r="79" spans="1:12">
      <c r="A79" s="703">
        <v>6</v>
      </c>
      <c r="B79" s="292"/>
      <c r="C79" s="11"/>
      <c r="D79" s="11"/>
      <c r="E79" s="292"/>
      <c r="F79" s="704"/>
      <c r="G79" s="705"/>
      <c r="H79" s="250"/>
      <c r="I79" s="292"/>
      <c r="J79" s="250"/>
      <c r="K79" s="250"/>
      <c r="L79" s="703">
        <v>6</v>
      </c>
    </row>
    <row r="80" spans="1:12">
      <c r="A80" s="703">
        <v>7</v>
      </c>
      <c r="B80" s="292"/>
      <c r="C80" s="11"/>
      <c r="D80" s="11"/>
      <c r="E80" s="292"/>
      <c r="F80" s="704"/>
      <c r="G80" s="705"/>
      <c r="H80" s="250"/>
      <c r="I80" s="292"/>
      <c r="J80" s="250"/>
      <c r="K80" s="250"/>
      <c r="L80" s="703">
        <v>7</v>
      </c>
    </row>
    <row r="81" spans="1:12">
      <c r="A81" s="703">
        <v>8</v>
      </c>
      <c r="B81" s="292"/>
      <c r="C81" s="11"/>
      <c r="D81" s="11"/>
      <c r="E81" s="292"/>
      <c r="F81" s="704"/>
      <c r="G81" s="705"/>
      <c r="H81" s="250"/>
      <c r="I81" s="292"/>
      <c r="J81" s="250"/>
      <c r="K81" s="250"/>
      <c r="L81" s="703">
        <v>8</v>
      </c>
    </row>
    <row r="82" spans="1:12">
      <c r="A82" s="703">
        <v>9</v>
      </c>
      <c r="B82" s="292"/>
      <c r="C82" s="11"/>
      <c r="D82" s="11"/>
      <c r="E82" s="292"/>
      <c r="F82" s="704"/>
      <c r="G82" s="705"/>
      <c r="H82" s="250"/>
      <c r="I82" s="292"/>
      <c r="J82" s="250"/>
      <c r="K82" s="250"/>
      <c r="L82" s="703">
        <v>9</v>
      </c>
    </row>
    <row r="83" spans="1:12">
      <c r="A83" s="703">
        <v>10</v>
      </c>
      <c r="B83" s="292"/>
      <c r="C83" s="11"/>
      <c r="D83" s="11"/>
      <c r="E83" s="292"/>
      <c r="F83" s="704"/>
      <c r="G83" s="705"/>
      <c r="H83" s="250"/>
      <c r="I83" s="292"/>
      <c r="J83" s="250"/>
      <c r="K83" s="250"/>
      <c r="L83" s="703">
        <v>10</v>
      </c>
    </row>
    <row r="84" spans="1:12">
      <c r="A84" s="703">
        <v>11</v>
      </c>
      <c r="B84" s="292"/>
      <c r="C84" s="11"/>
      <c r="D84" s="11"/>
      <c r="E84" s="292"/>
      <c r="F84" s="704"/>
      <c r="G84" s="705"/>
      <c r="H84" s="250"/>
      <c r="I84" s="292"/>
      <c r="J84" s="250"/>
      <c r="K84" s="250"/>
      <c r="L84" s="703">
        <v>11</v>
      </c>
    </row>
    <row r="85" spans="1:12">
      <c r="A85" s="697">
        <v>12</v>
      </c>
      <c r="B85" s="292"/>
      <c r="C85" s="11"/>
      <c r="D85" s="11"/>
      <c r="E85" s="292"/>
      <c r="F85" s="56"/>
      <c r="G85" s="250"/>
      <c r="H85" s="250"/>
      <c r="I85" s="292"/>
      <c r="J85" s="250"/>
      <c r="K85" s="250"/>
      <c r="L85" s="697">
        <v>12</v>
      </c>
    </row>
    <row r="86" spans="1:12">
      <c r="A86" s="697">
        <v>13</v>
      </c>
      <c r="B86" s="292"/>
      <c r="C86" s="11"/>
      <c r="D86" s="11"/>
      <c r="E86" s="292"/>
      <c r="F86" s="56"/>
      <c r="G86" s="250"/>
      <c r="H86" s="250"/>
      <c r="I86" s="292"/>
      <c r="J86" s="250"/>
      <c r="K86" s="250"/>
      <c r="L86" s="697">
        <v>13</v>
      </c>
    </row>
    <row r="87" spans="1:12">
      <c r="A87" s="697">
        <v>14</v>
      </c>
      <c r="B87" s="292"/>
      <c r="C87" s="11"/>
      <c r="D87" s="11"/>
      <c r="E87" s="292"/>
      <c r="F87" s="56"/>
      <c r="G87" s="250"/>
      <c r="H87" s="250"/>
      <c r="I87" s="292"/>
      <c r="J87" s="250"/>
      <c r="K87" s="250"/>
      <c r="L87" s="697">
        <v>14</v>
      </c>
    </row>
    <row r="88" spans="1:12">
      <c r="A88" s="697">
        <v>15</v>
      </c>
      <c r="B88" s="292"/>
      <c r="C88" s="11"/>
      <c r="D88" s="11"/>
      <c r="E88" s="292"/>
      <c r="F88" s="56"/>
      <c r="G88" s="250"/>
      <c r="H88" s="250"/>
      <c r="I88" s="292"/>
      <c r="J88" s="250"/>
      <c r="K88" s="250"/>
      <c r="L88" s="697">
        <v>15</v>
      </c>
    </row>
    <row r="89" spans="1:12">
      <c r="A89" s="697">
        <v>16</v>
      </c>
      <c r="B89" s="292"/>
      <c r="C89" s="11"/>
      <c r="D89" s="11"/>
      <c r="E89" s="292"/>
      <c r="F89" s="56"/>
      <c r="G89" s="250"/>
      <c r="H89" s="250"/>
      <c r="I89" s="292"/>
      <c r="J89" s="250"/>
      <c r="K89" s="250"/>
      <c r="L89" s="697">
        <v>16</v>
      </c>
    </row>
    <row r="90" spans="1:12">
      <c r="A90" s="697">
        <v>17</v>
      </c>
      <c r="B90" s="292"/>
      <c r="C90" s="11"/>
      <c r="D90" s="11"/>
      <c r="E90" s="292"/>
      <c r="F90" s="56"/>
      <c r="G90" s="250"/>
      <c r="H90" s="250"/>
      <c r="I90" s="292"/>
      <c r="J90" s="250"/>
      <c r="K90" s="250"/>
      <c r="L90" s="697">
        <v>17</v>
      </c>
    </row>
    <row r="91" spans="1:12">
      <c r="A91" s="697">
        <v>18</v>
      </c>
      <c r="B91" s="292"/>
      <c r="C91" s="11"/>
      <c r="D91" s="11"/>
      <c r="E91" s="292"/>
      <c r="F91" s="56"/>
      <c r="G91" s="250"/>
      <c r="H91" s="250"/>
      <c r="I91" s="292"/>
      <c r="J91" s="250"/>
      <c r="K91" s="250"/>
      <c r="L91" s="697">
        <v>18</v>
      </c>
    </row>
    <row r="92" spans="1:12">
      <c r="A92" s="697">
        <v>19</v>
      </c>
      <c r="B92" s="292"/>
      <c r="C92" s="11"/>
      <c r="D92" s="11"/>
      <c r="E92" s="292"/>
      <c r="F92" s="56"/>
      <c r="G92" s="250"/>
      <c r="H92" s="250"/>
      <c r="I92" s="292"/>
      <c r="J92" s="250"/>
      <c r="K92" s="250"/>
      <c r="L92" s="697">
        <v>19</v>
      </c>
    </row>
    <row r="93" spans="1:12">
      <c r="A93" s="697">
        <v>20</v>
      </c>
      <c r="B93" s="292"/>
      <c r="C93" s="11"/>
      <c r="D93" s="11"/>
      <c r="E93" s="292"/>
      <c r="F93" s="56"/>
      <c r="G93" s="250"/>
      <c r="H93" s="250"/>
      <c r="I93" s="292"/>
      <c r="J93" s="250"/>
      <c r="K93" s="250"/>
      <c r="L93" s="697">
        <v>20</v>
      </c>
    </row>
    <row r="94" spans="1:12">
      <c r="A94" s="697">
        <v>21</v>
      </c>
      <c r="B94" s="292"/>
      <c r="C94" s="11"/>
      <c r="D94" s="11"/>
      <c r="E94" s="292"/>
      <c r="F94" s="56"/>
      <c r="G94" s="250"/>
      <c r="H94" s="250"/>
      <c r="I94" s="292"/>
      <c r="J94" s="250"/>
      <c r="K94" s="250"/>
      <c r="L94" s="697">
        <v>21</v>
      </c>
    </row>
    <row r="95" spans="1:12">
      <c r="A95" s="697">
        <v>22</v>
      </c>
      <c r="B95" s="292"/>
      <c r="C95" s="11"/>
      <c r="D95" s="11"/>
      <c r="E95" s="292"/>
      <c r="F95" s="56"/>
      <c r="G95" s="250"/>
      <c r="H95" s="250"/>
      <c r="I95" s="292"/>
      <c r="J95" s="250"/>
      <c r="K95" s="250"/>
      <c r="L95" s="697">
        <v>22</v>
      </c>
    </row>
    <row r="96" spans="1:12">
      <c r="A96" s="697">
        <v>23</v>
      </c>
      <c r="B96" s="292"/>
      <c r="C96" s="11"/>
      <c r="D96" s="11"/>
      <c r="E96" s="292"/>
      <c r="F96" s="56"/>
      <c r="G96" s="250"/>
      <c r="H96" s="250"/>
      <c r="I96" s="292"/>
      <c r="J96" s="250"/>
      <c r="K96" s="250"/>
      <c r="L96" s="697">
        <v>23</v>
      </c>
    </row>
    <row r="97" spans="1:12">
      <c r="A97" s="697">
        <v>24</v>
      </c>
      <c r="B97" s="292"/>
      <c r="C97" s="11"/>
      <c r="D97" s="11"/>
      <c r="E97" s="292"/>
      <c r="F97" s="56"/>
      <c r="G97" s="250"/>
      <c r="H97" s="250"/>
      <c r="I97" s="292"/>
      <c r="J97" s="250"/>
      <c r="K97" s="250"/>
      <c r="L97" s="697">
        <v>24</v>
      </c>
    </row>
    <row r="98" spans="1:12">
      <c r="A98" s="697">
        <v>25</v>
      </c>
      <c r="B98" s="292"/>
      <c r="C98" s="11"/>
      <c r="D98" s="11"/>
      <c r="E98" s="292"/>
      <c r="F98" s="56"/>
      <c r="G98" s="250"/>
      <c r="H98" s="250"/>
      <c r="I98" s="292"/>
      <c r="J98" s="250"/>
      <c r="K98" s="250"/>
      <c r="L98" s="697">
        <v>25</v>
      </c>
    </row>
    <row r="99" spans="1:12">
      <c r="A99" s="697">
        <v>26</v>
      </c>
      <c r="B99" s="292"/>
      <c r="C99" s="11"/>
      <c r="D99" s="11"/>
      <c r="E99" s="292"/>
      <c r="F99" s="56"/>
      <c r="G99" s="250"/>
      <c r="H99" s="250"/>
      <c r="I99" s="292"/>
      <c r="J99" s="250"/>
      <c r="K99" s="250"/>
      <c r="L99" s="697">
        <v>26</v>
      </c>
    </row>
    <row r="100" spans="1:12">
      <c r="A100" s="697">
        <v>27</v>
      </c>
      <c r="B100" s="292"/>
      <c r="C100" s="11"/>
      <c r="D100" s="11"/>
      <c r="E100" s="292"/>
      <c r="F100" s="56"/>
      <c r="G100" s="250"/>
      <c r="H100" s="250"/>
      <c r="I100" s="292"/>
      <c r="J100" s="250"/>
      <c r="K100" s="250"/>
      <c r="L100" s="697">
        <v>27</v>
      </c>
    </row>
    <row r="101" spans="1:12">
      <c r="A101" s="697">
        <v>28</v>
      </c>
      <c r="B101" s="292"/>
      <c r="C101" s="11"/>
      <c r="D101" s="11"/>
      <c r="E101" s="292"/>
      <c r="F101" s="56"/>
      <c r="G101" s="250"/>
      <c r="H101" s="250"/>
      <c r="I101" s="292"/>
      <c r="J101" s="250"/>
      <c r="K101" s="250"/>
      <c r="L101" s="697">
        <v>28</v>
      </c>
    </row>
    <row r="102" spans="1:12">
      <c r="A102" s="697">
        <v>29</v>
      </c>
      <c r="B102" s="292"/>
      <c r="C102" s="11"/>
      <c r="D102" s="11"/>
      <c r="E102" s="292"/>
      <c r="F102" s="56"/>
      <c r="G102" s="250"/>
      <c r="H102" s="250"/>
      <c r="I102" s="292"/>
      <c r="J102" s="250"/>
      <c r="K102" s="250"/>
      <c r="L102" s="697">
        <v>29</v>
      </c>
    </row>
    <row r="103" spans="1:12">
      <c r="A103" s="697">
        <v>30</v>
      </c>
      <c r="B103" s="292"/>
      <c r="C103" s="11"/>
      <c r="D103" s="11"/>
      <c r="E103" s="292"/>
      <c r="F103" s="56"/>
      <c r="G103" s="250"/>
      <c r="H103" s="250"/>
      <c r="I103" s="292"/>
      <c r="J103" s="250"/>
      <c r="K103" s="250"/>
      <c r="L103" s="697">
        <v>30</v>
      </c>
    </row>
    <row r="104" spans="1:12">
      <c r="A104" s="697">
        <v>31</v>
      </c>
      <c r="B104" s="292"/>
      <c r="C104" s="11"/>
      <c r="D104" s="11"/>
      <c r="E104" s="292"/>
      <c r="F104" s="56"/>
      <c r="G104" s="250"/>
      <c r="H104" s="250"/>
      <c r="I104" s="292"/>
      <c r="J104" s="250"/>
      <c r="K104" s="250"/>
      <c r="L104" s="697">
        <v>31</v>
      </c>
    </row>
    <row r="105" spans="1:12">
      <c r="A105" s="697">
        <v>32</v>
      </c>
      <c r="B105" s="292"/>
      <c r="C105" s="11"/>
      <c r="D105" s="11"/>
      <c r="E105" s="292"/>
      <c r="F105" s="56"/>
      <c r="G105" s="250"/>
      <c r="H105" s="250"/>
      <c r="I105" s="292"/>
      <c r="J105" s="250"/>
      <c r="K105" s="250"/>
      <c r="L105" s="697">
        <v>32</v>
      </c>
    </row>
    <row r="106" spans="1:12">
      <c r="A106" s="697">
        <v>33</v>
      </c>
      <c r="B106" s="292"/>
      <c r="C106" s="11"/>
      <c r="D106" s="11"/>
      <c r="E106" s="292"/>
      <c r="F106" s="56"/>
      <c r="G106" s="250"/>
      <c r="H106" s="250"/>
      <c r="I106" s="292"/>
      <c r="J106" s="250"/>
      <c r="K106" s="250"/>
      <c r="L106" s="697">
        <v>33</v>
      </c>
    </row>
    <row r="107" spans="1:12">
      <c r="A107" s="697">
        <v>34</v>
      </c>
      <c r="B107" s="292"/>
      <c r="C107" s="11"/>
      <c r="D107" s="11"/>
      <c r="E107" s="292"/>
      <c r="F107" s="56"/>
      <c r="G107" s="250"/>
      <c r="H107" s="250"/>
      <c r="I107" s="292"/>
      <c r="J107" s="250"/>
      <c r="K107" s="250"/>
      <c r="L107" s="697">
        <v>34</v>
      </c>
    </row>
    <row r="108" spans="1:12">
      <c r="A108" s="697">
        <v>35</v>
      </c>
      <c r="B108" s="292"/>
      <c r="C108" s="11"/>
      <c r="D108" s="11"/>
      <c r="E108" s="292"/>
      <c r="F108" s="56"/>
      <c r="G108" s="250"/>
      <c r="H108" s="250"/>
      <c r="I108" s="292"/>
      <c r="J108" s="250"/>
      <c r="K108" s="250"/>
      <c r="L108" s="697">
        <v>35</v>
      </c>
    </row>
    <row r="109" spans="1:12">
      <c r="A109" s="697">
        <v>36</v>
      </c>
      <c r="B109" s="292"/>
      <c r="C109" s="11"/>
      <c r="D109" s="11"/>
      <c r="E109" s="292"/>
      <c r="F109" s="56"/>
      <c r="G109" s="250"/>
      <c r="H109" s="250"/>
      <c r="I109" s="292"/>
      <c r="J109" s="250"/>
      <c r="K109" s="250"/>
      <c r="L109" s="697">
        <v>36</v>
      </c>
    </row>
    <row r="110" spans="1:12">
      <c r="A110" s="697">
        <v>37</v>
      </c>
      <c r="B110" s="292"/>
      <c r="C110" s="11"/>
      <c r="D110" s="11"/>
      <c r="E110" s="292"/>
      <c r="F110" s="56"/>
      <c r="G110" s="250"/>
      <c r="H110" s="250"/>
      <c r="I110" s="292"/>
      <c r="J110" s="250"/>
      <c r="K110" s="250"/>
      <c r="L110" s="697">
        <v>37</v>
      </c>
    </row>
    <row r="111" spans="1:12">
      <c r="A111" s="697">
        <v>38</v>
      </c>
      <c r="B111" s="292"/>
      <c r="C111" s="11"/>
      <c r="D111" s="11"/>
      <c r="E111" s="292"/>
      <c r="F111" s="56"/>
      <c r="G111" s="250"/>
      <c r="H111" s="250"/>
      <c r="I111" s="292"/>
      <c r="J111" s="250"/>
      <c r="K111" s="250"/>
      <c r="L111" s="697">
        <v>38</v>
      </c>
    </row>
    <row r="112" spans="1:12">
      <c r="A112" s="697">
        <v>39</v>
      </c>
      <c r="B112" s="292"/>
      <c r="C112" s="11"/>
      <c r="D112" s="11"/>
      <c r="E112" s="292"/>
      <c r="F112" s="56"/>
      <c r="G112" s="250"/>
      <c r="H112" s="250"/>
      <c r="I112" s="292"/>
      <c r="J112" s="250"/>
      <c r="K112" s="250"/>
      <c r="L112" s="697">
        <v>39</v>
      </c>
    </row>
    <row r="113" spans="1:12">
      <c r="A113" s="697">
        <v>40</v>
      </c>
      <c r="B113" s="292"/>
      <c r="C113" s="11"/>
      <c r="D113" s="11"/>
      <c r="E113" s="292"/>
      <c r="F113" s="56"/>
      <c r="G113" s="250"/>
      <c r="H113" s="250"/>
      <c r="I113" s="292"/>
      <c r="J113" s="250"/>
      <c r="K113" s="250"/>
      <c r="L113" s="697">
        <v>40</v>
      </c>
    </row>
    <row r="114" spans="1:12">
      <c r="A114" s="697">
        <v>41</v>
      </c>
      <c r="B114" s="292"/>
      <c r="C114" s="11"/>
      <c r="D114" s="11"/>
      <c r="E114" s="292"/>
      <c r="F114" s="56"/>
      <c r="G114" s="250"/>
      <c r="H114" s="250"/>
      <c r="I114" s="292"/>
      <c r="J114" s="250"/>
      <c r="K114" s="250"/>
      <c r="L114" s="697">
        <v>41</v>
      </c>
    </row>
    <row r="115" spans="1:12">
      <c r="A115" s="697">
        <v>42</v>
      </c>
      <c r="B115" s="292"/>
      <c r="C115" s="11"/>
      <c r="D115" s="11"/>
      <c r="E115" s="292"/>
      <c r="F115" s="56"/>
      <c r="G115" s="250"/>
      <c r="H115" s="250"/>
      <c r="I115" s="292"/>
      <c r="J115" s="250"/>
      <c r="K115" s="250"/>
      <c r="L115" s="697">
        <v>42</v>
      </c>
    </row>
    <row r="116" spans="1:12">
      <c r="A116" s="697">
        <v>43</v>
      </c>
      <c r="B116" s="292"/>
      <c r="C116" s="11"/>
      <c r="D116" s="11"/>
      <c r="E116" s="292"/>
      <c r="F116" s="56"/>
      <c r="G116" s="250"/>
      <c r="H116" s="250"/>
      <c r="I116" s="292"/>
      <c r="J116" s="250"/>
      <c r="K116" s="250"/>
      <c r="L116" s="697">
        <v>43</v>
      </c>
    </row>
    <row r="117" spans="1:12">
      <c r="A117" s="697">
        <v>44</v>
      </c>
      <c r="B117" s="292"/>
      <c r="C117" s="11"/>
      <c r="D117" s="11"/>
      <c r="E117" s="292"/>
      <c r="F117" s="56"/>
      <c r="G117" s="250"/>
      <c r="H117" s="250"/>
      <c r="I117" s="292"/>
      <c r="J117" s="250"/>
      <c r="K117" s="250"/>
      <c r="L117" s="697">
        <v>44</v>
      </c>
    </row>
    <row r="118" spans="1:12">
      <c r="A118" s="697">
        <v>45</v>
      </c>
      <c r="B118" s="292"/>
      <c r="C118" s="11"/>
      <c r="D118" s="11"/>
      <c r="E118" s="292"/>
      <c r="F118" s="56"/>
      <c r="G118" s="250"/>
      <c r="H118" s="250"/>
      <c r="I118" s="292"/>
      <c r="J118" s="250"/>
      <c r="K118" s="250"/>
      <c r="L118" s="697">
        <v>45</v>
      </c>
    </row>
    <row r="119" spans="1:12">
      <c r="A119" s="697">
        <v>46</v>
      </c>
      <c r="B119" s="292"/>
      <c r="C119" s="11"/>
      <c r="D119" s="11"/>
      <c r="E119" s="292"/>
      <c r="F119" s="56"/>
      <c r="G119" s="250"/>
      <c r="H119" s="250"/>
      <c r="I119" s="292"/>
      <c r="J119" s="250"/>
      <c r="K119" s="250"/>
      <c r="L119" s="697">
        <v>46</v>
      </c>
    </row>
    <row r="120" spans="1:12">
      <c r="A120" s="697">
        <v>47</v>
      </c>
      <c r="B120" s="292"/>
      <c r="C120" s="11"/>
      <c r="D120" s="11"/>
      <c r="E120" s="292"/>
      <c r="F120" s="56"/>
      <c r="G120" s="250"/>
      <c r="H120" s="250"/>
      <c r="I120" s="292"/>
      <c r="J120" s="250"/>
      <c r="K120" s="250"/>
      <c r="L120" s="697">
        <v>47</v>
      </c>
    </row>
    <row r="121" spans="1:12">
      <c r="A121" s="697">
        <v>48</v>
      </c>
      <c r="B121" s="292"/>
      <c r="C121" s="11"/>
      <c r="D121" s="11"/>
      <c r="E121" s="292"/>
      <c r="F121" s="56"/>
      <c r="G121" s="250"/>
      <c r="H121" s="250"/>
      <c r="I121" s="292"/>
      <c r="J121" s="250"/>
      <c r="K121" s="250"/>
      <c r="L121" s="697">
        <v>48</v>
      </c>
    </row>
    <row r="122" spans="1:12">
      <c r="A122" s="697">
        <v>49</v>
      </c>
      <c r="B122" s="292"/>
      <c r="C122" s="11"/>
      <c r="D122" s="11"/>
      <c r="E122" s="292"/>
      <c r="F122" s="56"/>
      <c r="G122" s="250"/>
      <c r="H122" s="250"/>
      <c r="I122" s="292"/>
      <c r="J122" s="250"/>
      <c r="K122" s="250"/>
      <c r="L122" s="697">
        <v>49</v>
      </c>
    </row>
    <row r="123" spans="1:12">
      <c r="A123" s="697">
        <v>50</v>
      </c>
      <c r="B123" s="292"/>
      <c r="C123" s="11"/>
      <c r="D123" s="11"/>
      <c r="E123" s="292"/>
      <c r="F123" s="56"/>
      <c r="G123" s="250"/>
      <c r="H123" s="250"/>
      <c r="I123" s="292"/>
      <c r="J123" s="250"/>
      <c r="K123" s="250"/>
      <c r="L123" s="697">
        <v>50</v>
      </c>
    </row>
    <row r="124" spans="1:12">
      <c r="A124" s="697">
        <v>51</v>
      </c>
      <c r="B124" s="292"/>
      <c r="C124" s="11"/>
      <c r="D124" s="11"/>
      <c r="E124" s="292"/>
      <c r="F124" s="56"/>
      <c r="G124" s="250"/>
      <c r="H124" s="250"/>
      <c r="I124" s="292"/>
      <c r="J124" s="250"/>
      <c r="K124" s="250"/>
      <c r="L124" s="697">
        <v>51</v>
      </c>
    </row>
    <row r="125" spans="1:12">
      <c r="A125" s="697">
        <v>52</v>
      </c>
      <c r="B125" s="292"/>
      <c r="C125" s="11"/>
      <c r="D125" s="11"/>
      <c r="E125" s="292"/>
      <c r="F125" s="56"/>
      <c r="G125" s="250"/>
      <c r="H125" s="250"/>
      <c r="I125" s="292"/>
      <c r="J125" s="250"/>
      <c r="K125" s="250"/>
      <c r="L125" s="697">
        <v>52</v>
      </c>
    </row>
    <row r="126" spans="1:12">
      <c r="A126" s="697">
        <v>53</v>
      </c>
      <c r="B126" s="292"/>
      <c r="C126" s="11"/>
      <c r="D126" s="11"/>
      <c r="E126" s="292"/>
      <c r="F126" s="56"/>
      <c r="G126" s="250"/>
      <c r="H126" s="250"/>
      <c r="I126" s="292"/>
      <c r="J126" s="250"/>
      <c r="K126" s="250"/>
      <c r="L126" s="697">
        <v>53</v>
      </c>
    </row>
    <row r="127" spans="1:12">
      <c r="A127" s="697">
        <v>54</v>
      </c>
      <c r="B127" s="292"/>
      <c r="C127" s="11"/>
      <c r="D127" s="11"/>
      <c r="E127" s="292"/>
      <c r="F127" s="56"/>
      <c r="G127" s="250"/>
      <c r="H127" s="250"/>
      <c r="I127" s="292"/>
      <c r="J127" s="250"/>
      <c r="K127" s="250"/>
      <c r="L127" s="697">
        <v>54</v>
      </c>
    </row>
    <row r="128" spans="1:12" ht="15.75" thickBot="1">
      <c r="A128" s="702">
        <v>55</v>
      </c>
      <c r="B128" s="700" t="s">
        <v>2285</v>
      </c>
      <c r="C128" s="100"/>
      <c r="D128" s="100"/>
      <c r="E128" s="293"/>
      <c r="F128" s="706"/>
      <c r="G128" s="230">
        <f>SUM(G74:G127)</f>
        <v>0</v>
      </c>
      <c r="H128" s="230">
        <f>SUM(H74:H127)</f>
        <v>0</v>
      </c>
      <c r="I128" s="293"/>
      <c r="J128" s="230">
        <f>SUM(J74:J127)</f>
        <v>0</v>
      </c>
      <c r="K128" s="230">
        <f>SUM(K74:K127)</f>
        <v>0</v>
      </c>
      <c r="L128" s="702">
        <v>55</v>
      </c>
    </row>
    <row r="129" spans="1:12">
      <c r="A129" s="11" t="s">
        <v>110</v>
      </c>
      <c r="B129" s="11"/>
      <c r="C129" s="11"/>
      <c r="D129" s="11"/>
      <c r="E129" s="11"/>
      <c r="F129" s="11" t="s">
        <v>110</v>
      </c>
      <c r="G129" s="11"/>
      <c r="H129" s="93"/>
    </row>
    <row r="130" spans="1:12">
      <c r="A130" s="93" t="s">
        <v>1251</v>
      </c>
      <c r="B130" s="93"/>
      <c r="C130" s="93"/>
      <c r="D130" s="93"/>
      <c r="E130" s="93"/>
      <c r="F130" s="93" t="s">
        <v>1252</v>
      </c>
      <c r="G130" s="93"/>
      <c r="H130" s="93"/>
      <c r="I130" s="93"/>
      <c r="J130" s="93"/>
      <c r="K130" s="93"/>
      <c r="L130" s="93">
        <v>7</v>
      </c>
    </row>
  </sheetData>
  <customSheetViews>
    <customSheetView guid="{60A1409A-66AA-463E-93B8-ECD35AF44482}" scale="87" colorId="22">
      <selection activeCell="A34" sqref="A34"/>
      <rowBreaks count="1" manualBreakCount="1">
        <brk id="66" max="16383" man="1"/>
      </rowBreaks>
      <colBreaks count="1" manualBreakCount="1">
        <brk id="5" max="1048575" man="1"/>
      </colBreaks>
      <pageMargins left="0.54" right="0.4" top="0.3" bottom="0.3" header="0" footer="0"/>
      <printOptions horizontalCentered="1" verticalCentered="1"/>
      <pageSetup scale="71" fitToWidth="2" fitToHeight="2" pageOrder="overThenDown" orientation="portrait" r:id="rId1"/>
      <headerFooter alignWithMargins="0"/>
    </customSheetView>
    <customSheetView guid="{DF531E20-5321-459E-ADC3-AB7A1AE91EEB}" scale="87" colorId="22" showPageBreaks="1" printArea="1">
      <selection activeCell="A34" sqref="A34"/>
      <rowBreaks count="1" manualBreakCount="1">
        <brk id="66" max="16383" man="1"/>
      </rowBreaks>
      <colBreaks count="1" manualBreakCount="1">
        <brk id="5" max="1048575" man="1"/>
      </colBreaks>
      <pageMargins left="0.54" right="0.4" top="0.3" bottom="0.3" header="0" footer="0"/>
      <printOptions horizontalCentered="1" verticalCentered="1"/>
      <pageSetup scale="71" fitToWidth="2" fitToHeight="2" pageOrder="overThenDown" orientation="portrait" r:id="rId2"/>
      <headerFooter alignWithMargins="0"/>
    </customSheetView>
    <customSheetView guid="{D9BAA3C6-1D9B-487C-B947-51E67F089DA8}" scale="60" colorId="22" showPageBreaks="1" printArea="1" view="pageBreakPreview">
      <selection activeCell="G8" sqref="G8"/>
      <rowBreaks count="1" manualBreakCount="1">
        <brk id="66" max="16383" man="1"/>
      </rowBreaks>
      <colBreaks count="1" manualBreakCount="1">
        <brk id="5" max="65" man="1"/>
      </colBreaks>
      <pageMargins left="0.54" right="0.4" top="0.3" bottom="0.3" header="0" footer="0"/>
      <printOptions horizontalCentered="1" verticalCentered="1"/>
      <pageSetup scale="63" pageOrder="overThenDown" orientation="portrait" r:id="rId3"/>
      <headerFooter alignWithMargins="0"/>
    </customSheetView>
    <customSheetView guid="{FE043F0F-666D-484B-8A7C-7EC2529158CA}" scale="60" colorId="22" showPageBreaks="1" printArea="1" view="pageBreakPreview">
      <selection activeCell="G8" sqref="G8"/>
      <rowBreaks count="1" manualBreakCount="1">
        <brk id="66" max="16383" man="1"/>
      </rowBreaks>
      <colBreaks count="1" manualBreakCount="1">
        <brk id="5" max="65" man="1"/>
      </colBreaks>
      <pageMargins left="0.54" right="0.4" top="0.3" bottom="0.3" header="0" footer="0"/>
      <printOptions horizontalCentered="1" verticalCentered="1"/>
      <pageSetup scale="63" pageOrder="overThenDown" orientation="portrait" r:id="rId4"/>
      <headerFooter alignWithMargins="0"/>
    </customSheetView>
  </customSheetViews>
  <phoneticPr fontId="0" type="noConversion"/>
  <printOptions horizontalCentered="1" verticalCentered="1"/>
  <pageMargins left="0.54" right="0.4" top="0.3" bottom="0.3" header="0" footer="0"/>
  <pageSetup scale="63" pageOrder="overThenDown" orientation="portrait" r:id="rId5"/>
  <headerFooter alignWithMargins="0"/>
  <rowBreaks count="1" manualBreakCount="1">
    <brk id="66" max="16383" man="1"/>
  </rowBreaks>
  <colBreaks count="1" manualBreakCount="1">
    <brk id="5" max="65" man="1"/>
  </colBreaks>
  <customProperties>
    <customPr name="_pios_id" r:id="rId6"/>
  </customProperties>
</worksheet>
</file>

<file path=xl/worksheets/sheet63.xml><?xml version="1.0" encoding="utf-8"?>
<worksheet xmlns="http://schemas.openxmlformats.org/spreadsheetml/2006/main" xmlns:r="http://schemas.openxmlformats.org/officeDocument/2006/relationships">
  <sheetPr transitionEvaluation="1" codeName="Sheet61"/>
  <dimension ref="A1:G62"/>
  <sheetViews>
    <sheetView defaultGridColor="0" colorId="22" zoomScale="87" workbookViewId="0">
      <selection activeCell="B1" sqref="B1"/>
    </sheetView>
  </sheetViews>
  <sheetFormatPr defaultColWidth="9.77734375" defaultRowHeight="15"/>
  <cols>
    <col min="1" max="1" width="4.77734375" customWidth="1"/>
    <col min="2" max="2" width="43.77734375" customWidth="1"/>
    <col min="3" max="3" width="5.77734375" customWidth="1"/>
    <col min="4" max="4" width="16.77734375" customWidth="1"/>
    <col min="5" max="5" width="24.88671875" customWidth="1"/>
    <col min="6" max="6" width="20.33203125" customWidth="1"/>
  </cols>
  <sheetData>
    <row r="1" spans="1:7" ht="15.75" thickBot="1">
      <c r="A1" s="48" t="str">
        <f>'Data sheet'!A57</f>
        <v>Annual Report of New York American Water Company, Inc.  (f/k/a Aqua New York of Sea Cliff)                                                                 Year Ended  December 31, 2013</v>
      </c>
    </row>
    <row r="2" spans="1:7">
      <c r="A2" s="53"/>
      <c r="B2" s="54"/>
      <c r="C2" s="54"/>
      <c r="D2" s="54"/>
      <c r="E2" s="54"/>
      <c r="F2" s="55"/>
      <c r="G2" s="56"/>
    </row>
    <row r="3" spans="1:7" ht="15.75">
      <c r="A3" s="314" t="s">
        <v>1253</v>
      </c>
      <c r="B3" s="315"/>
      <c r="C3" s="96"/>
      <c r="D3" s="96"/>
      <c r="E3" s="96"/>
      <c r="F3" s="97"/>
    </row>
    <row r="4" spans="1:7" ht="15.75">
      <c r="A4" s="130"/>
      <c r="B4" s="273"/>
      <c r="C4" s="93"/>
      <c r="D4" s="93"/>
      <c r="E4" s="93"/>
      <c r="F4" s="707"/>
    </row>
    <row r="5" spans="1:7">
      <c r="A5" s="56" t="s">
        <v>1254</v>
      </c>
      <c r="B5" s="11"/>
      <c r="C5" s="11"/>
      <c r="D5" s="11" t="s">
        <v>1449</v>
      </c>
      <c r="E5" s="11"/>
      <c r="F5" s="292"/>
    </row>
    <row r="6" spans="1:7">
      <c r="A6" s="56" t="s">
        <v>3211</v>
      </c>
      <c r="B6" s="11"/>
      <c r="C6" s="11"/>
      <c r="D6" s="11" t="s">
        <v>3212</v>
      </c>
      <c r="E6" s="11"/>
      <c r="F6" s="292"/>
    </row>
    <row r="7" spans="1:7">
      <c r="A7" s="56" t="s">
        <v>3213</v>
      </c>
      <c r="B7" s="11"/>
      <c r="C7" s="11"/>
      <c r="D7" s="11" t="s">
        <v>2178</v>
      </c>
      <c r="E7" s="11"/>
      <c r="F7" s="292"/>
    </row>
    <row r="8" spans="1:7">
      <c r="A8" s="56" t="s">
        <v>2215</v>
      </c>
      <c r="B8" s="11"/>
      <c r="C8" s="11"/>
      <c r="D8" s="11" t="s">
        <v>2216</v>
      </c>
      <c r="E8" s="11"/>
      <c r="F8" s="292"/>
    </row>
    <row r="9" spans="1:7">
      <c r="A9" s="56"/>
      <c r="B9" s="11"/>
      <c r="C9" s="11"/>
      <c r="D9" s="11"/>
      <c r="E9" s="11"/>
      <c r="F9" s="292"/>
    </row>
    <row r="10" spans="1:7">
      <c r="A10" s="502"/>
      <c r="B10" s="708"/>
      <c r="C10" s="709"/>
      <c r="D10" s="709"/>
      <c r="E10" s="709" t="s">
        <v>2217</v>
      </c>
      <c r="F10" s="710"/>
    </row>
    <row r="11" spans="1:7">
      <c r="A11" s="394" t="s">
        <v>2263</v>
      </c>
      <c r="B11" s="93" t="s">
        <v>3598</v>
      </c>
      <c r="C11" s="711"/>
      <c r="D11" s="712" t="s">
        <v>2218</v>
      </c>
      <c r="E11" s="712" t="s">
        <v>2219</v>
      </c>
      <c r="F11" s="688" t="s">
        <v>2285</v>
      </c>
    </row>
    <row r="12" spans="1:7">
      <c r="A12" s="394" t="s">
        <v>2286</v>
      </c>
      <c r="B12" s="713"/>
      <c r="C12" s="534"/>
      <c r="D12" s="712" t="s">
        <v>2220</v>
      </c>
      <c r="E12" s="712" t="s">
        <v>2221</v>
      </c>
      <c r="F12" s="688"/>
    </row>
    <row r="13" spans="1:7">
      <c r="A13" s="496"/>
      <c r="B13" s="96" t="s">
        <v>3377</v>
      </c>
      <c r="C13" s="714"/>
      <c r="D13" s="715" t="s">
        <v>3378</v>
      </c>
      <c r="E13" s="715" t="s">
        <v>3379</v>
      </c>
      <c r="F13" s="689" t="s">
        <v>3380</v>
      </c>
    </row>
    <row r="14" spans="1:7">
      <c r="A14" s="716">
        <v>1</v>
      </c>
      <c r="B14" s="717" t="s">
        <v>2835</v>
      </c>
      <c r="C14" s="718"/>
      <c r="D14" s="1687"/>
      <c r="E14" s="1688"/>
      <c r="F14" s="1689"/>
    </row>
    <row r="15" spans="1:7">
      <c r="A15" s="496">
        <v>2</v>
      </c>
      <c r="B15" s="254" t="s">
        <v>2222</v>
      </c>
      <c r="C15" s="536"/>
      <c r="D15" s="1690"/>
      <c r="E15" s="1691"/>
      <c r="F15" s="1692"/>
    </row>
    <row r="16" spans="1:7">
      <c r="A16" s="496">
        <v>3</v>
      </c>
      <c r="B16" s="254" t="s">
        <v>2223</v>
      </c>
      <c r="C16" s="536"/>
      <c r="D16" s="2429">
        <v>0</v>
      </c>
      <c r="E16" s="1831"/>
      <c r="F16" s="1832"/>
    </row>
    <row r="17" spans="1:6">
      <c r="A17" s="496">
        <v>4</v>
      </c>
      <c r="B17" s="254" t="s">
        <v>2224</v>
      </c>
      <c r="C17" s="536"/>
      <c r="D17" s="2429">
        <v>51265.91</v>
      </c>
      <c r="E17" s="1831"/>
      <c r="F17" s="1832"/>
    </row>
    <row r="18" spans="1:6">
      <c r="A18" s="496">
        <v>5</v>
      </c>
      <c r="B18" s="254" t="s">
        <v>2225</v>
      </c>
      <c r="C18" s="536"/>
      <c r="D18" s="2429">
        <v>3301.69</v>
      </c>
      <c r="E18" s="1831"/>
      <c r="F18" s="1832"/>
    </row>
    <row r="19" spans="1:6">
      <c r="A19" s="496">
        <v>6</v>
      </c>
      <c r="B19" s="254" t="s">
        <v>435</v>
      </c>
      <c r="C19" s="536"/>
      <c r="D19" s="2429">
        <v>52608.909999999996</v>
      </c>
      <c r="E19" s="1831"/>
      <c r="F19" s="1832"/>
    </row>
    <row r="20" spans="1:6">
      <c r="A20" s="496">
        <v>7</v>
      </c>
      <c r="B20" s="254" t="s">
        <v>436</v>
      </c>
      <c r="C20" s="536"/>
      <c r="D20" s="2429">
        <v>0</v>
      </c>
      <c r="E20" s="1831"/>
      <c r="F20" s="1832"/>
    </row>
    <row r="21" spans="1:6">
      <c r="A21" s="496">
        <v>8</v>
      </c>
      <c r="B21" s="254" t="s">
        <v>437</v>
      </c>
      <c r="C21" s="536"/>
      <c r="D21" s="1890"/>
      <c r="E21" s="1831"/>
      <c r="F21" s="1832"/>
    </row>
    <row r="22" spans="1:6">
      <c r="A22" s="496">
        <v>9</v>
      </c>
      <c r="B22" s="254" t="s">
        <v>438</v>
      </c>
      <c r="C22" s="536"/>
      <c r="D22" s="2429">
        <v>50214.84</v>
      </c>
      <c r="E22" s="1831"/>
      <c r="F22" s="1832"/>
    </row>
    <row r="23" spans="1:6">
      <c r="A23" s="496">
        <v>10</v>
      </c>
      <c r="B23" s="254" t="s">
        <v>439</v>
      </c>
      <c r="C23" s="536"/>
      <c r="D23" s="1891">
        <f>SUM(D16:D22)</f>
        <v>157391.35</v>
      </c>
      <c r="E23" s="1831"/>
      <c r="F23" s="1832"/>
    </row>
    <row r="24" spans="1:6">
      <c r="A24" s="496">
        <v>11</v>
      </c>
      <c r="B24" s="254" t="s">
        <v>440</v>
      </c>
      <c r="C24" s="536"/>
      <c r="D24" s="1415"/>
      <c r="E24" s="1833"/>
      <c r="F24" s="1832"/>
    </row>
    <row r="25" spans="1:6">
      <c r="A25" s="496">
        <v>12</v>
      </c>
      <c r="B25" s="254" t="s">
        <v>2223</v>
      </c>
      <c r="C25" s="536"/>
      <c r="D25" s="2319">
        <v>0</v>
      </c>
      <c r="E25" s="1831"/>
      <c r="F25" s="1832"/>
    </row>
    <row r="26" spans="1:6">
      <c r="A26" s="496">
        <v>13</v>
      </c>
      <c r="B26" s="254" t="s">
        <v>2224</v>
      </c>
      <c r="C26" s="536"/>
      <c r="D26" s="2319">
        <v>28.44</v>
      </c>
      <c r="E26" s="1831"/>
      <c r="F26" s="1832"/>
    </row>
    <row r="27" spans="1:6">
      <c r="A27" s="496">
        <v>14</v>
      </c>
      <c r="B27" s="254" t="s">
        <v>2225</v>
      </c>
      <c r="C27" s="536"/>
      <c r="D27" s="2319">
        <v>0</v>
      </c>
      <c r="E27" s="1831"/>
      <c r="F27" s="1832"/>
    </row>
    <row r="28" spans="1:6">
      <c r="A28" s="496">
        <v>15</v>
      </c>
      <c r="B28" s="254" t="s">
        <v>435</v>
      </c>
      <c r="C28" s="536"/>
      <c r="D28" s="2319">
        <v>61143.229999999996</v>
      </c>
      <c r="E28" s="1831"/>
      <c r="F28" s="1832"/>
    </row>
    <row r="29" spans="1:6">
      <c r="A29" s="496">
        <v>16</v>
      </c>
      <c r="B29" s="254" t="s">
        <v>438</v>
      </c>
      <c r="C29" s="536"/>
      <c r="D29" s="2319">
        <v>0</v>
      </c>
      <c r="E29" s="1831"/>
      <c r="F29" s="1832"/>
    </row>
    <row r="30" spans="1:6">
      <c r="A30" s="496">
        <v>17</v>
      </c>
      <c r="B30" s="254" t="s">
        <v>441</v>
      </c>
      <c r="C30" s="536"/>
      <c r="D30" s="1892">
        <f>SUM(D25:D29)</f>
        <v>61171.67</v>
      </c>
      <c r="E30" s="1831"/>
      <c r="F30" s="1832"/>
    </row>
    <row r="31" spans="1:6">
      <c r="A31" s="496">
        <v>18</v>
      </c>
      <c r="B31" s="254" t="s">
        <v>442</v>
      </c>
      <c r="C31" s="536"/>
      <c r="D31" s="1403"/>
      <c r="E31" s="1833"/>
      <c r="F31" s="1832"/>
    </row>
    <row r="32" spans="1:6">
      <c r="A32" s="496">
        <v>19</v>
      </c>
      <c r="B32" s="254" t="s">
        <v>2223</v>
      </c>
      <c r="C32" s="536"/>
      <c r="D32" s="1892">
        <f>D16+D25</f>
        <v>0</v>
      </c>
      <c r="E32" s="1831"/>
      <c r="F32" s="1832"/>
    </row>
    <row r="33" spans="1:6">
      <c r="A33" s="496">
        <v>20</v>
      </c>
      <c r="B33" s="254" t="s">
        <v>2224</v>
      </c>
      <c r="C33" s="536"/>
      <c r="D33" s="1892">
        <f>D17+D26</f>
        <v>51294.350000000006</v>
      </c>
      <c r="E33" s="1831"/>
      <c r="F33" s="1832"/>
    </row>
    <row r="34" spans="1:6">
      <c r="A34" s="496">
        <v>21</v>
      </c>
      <c r="B34" s="254" t="s">
        <v>2225</v>
      </c>
      <c r="C34" s="536"/>
      <c r="D34" s="1892">
        <f>D18+D27</f>
        <v>3301.69</v>
      </c>
      <c r="E34" s="1831"/>
      <c r="F34" s="1832"/>
    </row>
    <row r="35" spans="1:6">
      <c r="A35" s="496">
        <v>22</v>
      </c>
      <c r="B35" s="254" t="s">
        <v>435</v>
      </c>
      <c r="C35" s="536"/>
      <c r="D35" s="1892">
        <f>D19+D28</f>
        <v>113752.13999999998</v>
      </c>
      <c r="E35" s="1831"/>
      <c r="F35" s="1832"/>
    </row>
    <row r="36" spans="1:6">
      <c r="A36" s="496">
        <v>23</v>
      </c>
      <c r="B36" s="254" t="s">
        <v>436</v>
      </c>
      <c r="C36" s="536"/>
      <c r="D36" s="1892">
        <f>D20</f>
        <v>0</v>
      </c>
      <c r="E36" s="1831"/>
      <c r="F36" s="1832"/>
    </row>
    <row r="37" spans="1:6">
      <c r="A37" s="496">
        <v>24</v>
      </c>
      <c r="B37" s="254" t="s">
        <v>437</v>
      </c>
      <c r="C37" s="536"/>
      <c r="D37" s="1892">
        <f>D21</f>
        <v>0</v>
      </c>
      <c r="E37" s="1831"/>
      <c r="F37" s="1832"/>
    </row>
    <row r="38" spans="1:6">
      <c r="A38" s="496">
        <v>25</v>
      </c>
      <c r="B38" s="254" t="s">
        <v>438</v>
      </c>
      <c r="C38" s="536"/>
      <c r="D38" s="1892">
        <f>D22</f>
        <v>50214.84</v>
      </c>
      <c r="E38" s="1836"/>
      <c r="F38" s="1837"/>
    </row>
    <row r="39" spans="1:6">
      <c r="A39" s="496">
        <v>26</v>
      </c>
      <c r="B39" s="254" t="s">
        <v>3559</v>
      </c>
      <c r="C39" s="536"/>
      <c r="D39" s="1892">
        <f>SUM(D32:D38)</f>
        <v>218563.02</v>
      </c>
      <c r="E39" s="1834"/>
      <c r="F39" s="1624">
        <f>D39+E39</f>
        <v>218563.02</v>
      </c>
    </row>
    <row r="40" spans="1:6">
      <c r="A40" s="496">
        <v>27</v>
      </c>
      <c r="B40" s="588" t="s">
        <v>1093</v>
      </c>
      <c r="C40" s="534"/>
      <c r="D40" s="1041"/>
      <c r="E40" s="439"/>
      <c r="F40" s="666"/>
    </row>
    <row r="41" spans="1:6">
      <c r="A41" s="496">
        <v>28</v>
      </c>
      <c r="B41" s="491" t="s">
        <v>3560</v>
      </c>
      <c r="C41" s="718"/>
      <c r="D41" s="1615"/>
      <c r="E41" s="1838"/>
      <c r="F41" s="1618"/>
    </row>
    <row r="42" spans="1:6">
      <c r="A42" s="496">
        <v>29</v>
      </c>
      <c r="B42" s="254" t="s">
        <v>3561</v>
      </c>
      <c r="C42" s="536"/>
      <c r="D42" s="1892">
        <v>12760.02</v>
      </c>
      <c r="E42" s="1834"/>
      <c r="F42" s="1624">
        <f>D42+E42</f>
        <v>12760.02</v>
      </c>
    </row>
    <row r="43" spans="1:6">
      <c r="A43" s="496">
        <v>30</v>
      </c>
      <c r="B43" s="254" t="s">
        <v>3562</v>
      </c>
      <c r="C43" s="536"/>
      <c r="D43" s="2319">
        <v>16532.310000000001</v>
      </c>
      <c r="E43" s="1834"/>
      <c r="F43" s="1624">
        <f>D43+E43</f>
        <v>16532.310000000001</v>
      </c>
    </row>
    <row r="44" spans="1:6">
      <c r="A44" s="496">
        <v>31</v>
      </c>
      <c r="B44" s="254" t="s">
        <v>931</v>
      </c>
      <c r="C44" s="536"/>
      <c r="D44" s="1892">
        <f>SUM(D42:D43)</f>
        <v>29292.33</v>
      </c>
      <c r="E44" s="1835">
        <f>SUM(E42:E43)</f>
        <v>0</v>
      </c>
      <c r="F44" s="1624">
        <f>SUM(F42:F43)</f>
        <v>29292.33</v>
      </c>
    </row>
    <row r="45" spans="1:6">
      <c r="A45" s="496">
        <v>32</v>
      </c>
      <c r="B45" s="254" t="s">
        <v>932</v>
      </c>
      <c r="C45" s="536"/>
      <c r="D45" s="1615"/>
      <c r="E45" s="1838"/>
      <c r="F45" s="1618"/>
    </row>
    <row r="46" spans="1:6">
      <c r="A46" s="496">
        <v>33</v>
      </c>
      <c r="B46" s="254" t="s">
        <v>3561</v>
      </c>
      <c r="C46" s="536"/>
      <c r="D46" s="1451" t="s">
        <v>2835</v>
      </c>
      <c r="E46" s="1834"/>
      <c r="F46" s="1624">
        <f>D46+E46</f>
        <v>0</v>
      </c>
    </row>
    <row r="47" spans="1:6">
      <c r="A47" s="496">
        <v>34</v>
      </c>
      <c r="B47" s="254" t="s">
        <v>3562</v>
      </c>
      <c r="C47" s="536"/>
      <c r="D47" s="1451"/>
      <c r="E47" s="1834"/>
      <c r="F47" s="1624">
        <f>D47+E47</f>
        <v>0</v>
      </c>
    </row>
    <row r="48" spans="1:6">
      <c r="A48" s="496"/>
      <c r="B48" s="254"/>
      <c r="C48" s="536"/>
      <c r="D48" s="1893"/>
      <c r="E48" s="1839"/>
      <c r="F48" s="1620"/>
    </row>
    <row r="49" spans="1:6">
      <c r="A49" s="496">
        <v>35</v>
      </c>
      <c r="B49" s="254" t="s">
        <v>933</v>
      </c>
      <c r="C49" s="536"/>
      <c r="D49" s="1892">
        <f>SUM(D46:D47)</f>
        <v>0</v>
      </c>
      <c r="E49" s="1835">
        <f>SUM(E46:E47)</f>
        <v>0</v>
      </c>
      <c r="F49" s="1624">
        <f>SUM(F46:F47)</f>
        <v>0</v>
      </c>
    </row>
    <row r="50" spans="1:6">
      <c r="A50" s="496"/>
      <c r="B50" s="254"/>
      <c r="C50" s="536"/>
      <c r="D50" s="1894"/>
      <c r="E50" s="437"/>
      <c r="F50" s="1882"/>
    </row>
    <row r="51" spans="1:6">
      <c r="A51" s="496">
        <v>36</v>
      </c>
      <c r="B51" s="11" t="s">
        <v>934</v>
      </c>
      <c r="C51" s="534"/>
      <c r="D51" s="1617">
        <v>0</v>
      </c>
      <c r="E51" s="346"/>
      <c r="F51" s="1620">
        <f>D51+E51</f>
        <v>0</v>
      </c>
    </row>
    <row r="52" spans="1:6" ht="15.75" thickBot="1">
      <c r="A52" s="505">
        <v>37</v>
      </c>
      <c r="B52" s="513" t="s">
        <v>935</v>
      </c>
      <c r="C52" s="720"/>
      <c r="D52" s="1881">
        <f>D39+D44+D49+D51</f>
        <v>247855.34999999998</v>
      </c>
      <c r="E52" s="597">
        <f>E39+E44+E49+E51</f>
        <v>0</v>
      </c>
      <c r="F52" s="1883">
        <f>F39+F44+F49+F51</f>
        <v>247855.34999999998</v>
      </c>
    </row>
    <row r="53" spans="1:6">
      <c r="A53" s="149" t="s">
        <v>110</v>
      </c>
    </row>
    <row r="54" spans="1:6">
      <c r="A54" s="93" t="s">
        <v>936</v>
      </c>
      <c r="B54" s="93"/>
      <c r="C54" s="93"/>
      <c r="D54" s="93"/>
      <c r="E54" s="93"/>
      <c r="F54" s="93"/>
    </row>
    <row r="55" spans="1:6">
      <c r="A55" s="93"/>
      <c r="B55" s="93"/>
      <c r="C55" s="93"/>
      <c r="D55" s="93"/>
      <c r="E55" s="617"/>
      <c r="F55" s="93"/>
    </row>
    <row r="56" spans="1:6">
      <c r="A56" s="93"/>
      <c r="B56" s="93"/>
      <c r="C56" s="93"/>
      <c r="D56" s="93"/>
      <c r="E56" s="93"/>
      <c r="F56" s="93"/>
    </row>
    <row r="57" spans="1:6">
      <c r="F57" s="1886"/>
    </row>
    <row r="62" spans="1:6">
      <c r="A62" s="588"/>
    </row>
  </sheetData>
  <customSheetViews>
    <customSheetView guid="{60A1409A-66AA-463E-93B8-ECD35AF44482}" scale="87" colorId="22">
      <selection activeCell="D15" sqref="D15"/>
      <pageMargins left="0.59" right="0.17" top="0.3" bottom="0.3" header="0" footer="0"/>
      <printOptions horizontalCentered="1" verticalCentered="1"/>
      <pageSetup scale="70" orientation="portrait" r:id="rId1"/>
      <headerFooter alignWithMargins="0"/>
    </customSheetView>
    <customSheetView guid="{DF531E20-5321-459E-ADC3-AB7A1AE91EEB}" scale="87" colorId="22" showPageBreaks="1" printArea="1">
      <selection activeCell="D15" sqref="D15"/>
      <pageMargins left="0.59" right="0.17" top="0.3" bottom="0.3" header="0" footer="0"/>
      <printOptions horizontalCentered="1" verticalCentered="1"/>
      <pageSetup scale="70" orientation="portrait" r:id="rId2"/>
      <headerFooter alignWithMargins="0"/>
    </customSheetView>
    <customSheetView guid="{D9BAA3C6-1D9B-487C-B947-51E67F089DA8}" scale="87" colorId="22" topLeftCell="A40">
      <selection activeCell="D25" sqref="D25"/>
      <pageMargins left="0.24" right="0.17" top="0.3" bottom="0.3" header="0.19" footer="0"/>
      <printOptions horizontalCentered="1" verticalCentered="1"/>
      <pageSetup scale="70" orientation="portrait" r:id="rId3"/>
      <headerFooter alignWithMargins="0"/>
    </customSheetView>
    <customSheetView guid="{FE043F0F-666D-484B-8A7C-7EC2529158CA}" scale="87" colorId="22" showPageBreaks="1" printArea="1">
      <selection activeCell="D25" sqref="D25"/>
      <pageMargins left="0.24" right="0.17" top="0.3" bottom="0.3" header="0.19" footer="0"/>
      <printOptions horizontalCentered="1" verticalCentered="1"/>
      <pageSetup scale="70" orientation="portrait" r:id="rId4"/>
      <headerFooter alignWithMargins="0"/>
    </customSheetView>
  </customSheetViews>
  <phoneticPr fontId="0" type="noConversion"/>
  <printOptions horizontalCentered="1" verticalCentered="1"/>
  <pageMargins left="0.24" right="0.17" top="0.3" bottom="0.3" header="0.19" footer="0"/>
  <pageSetup scale="70" orientation="portrait" r:id="rId5"/>
  <headerFooter alignWithMargins="0"/>
  <customProperties>
    <customPr name="_pios_id" r:id="rId6"/>
  </customProperties>
</worksheet>
</file>

<file path=xl/worksheets/sheet64.xml><?xml version="1.0" encoding="utf-8"?>
<worksheet xmlns="http://schemas.openxmlformats.org/spreadsheetml/2006/main" xmlns:r="http://schemas.openxmlformats.org/officeDocument/2006/relationships">
  <sheetPr transitionEvaluation="1" codeName="Sheet62"/>
  <dimension ref="A1:E312"/>
  <sheetViews>
    <sheetView defaultGridColor="0" colorId="22" zoomScale="75" zoomScaleNormal="75" workbookViewId="0"/>
  </sheetViews>
  <sheetFormatPr defaultColWidth="9.77734375" defaultRowHeight="15"/>
  <cols>
    <col min="1" max="1" width="6.6640625" customWidth="1"/>
    <col min="2" max="2" width="33.5546875" customWidth="1"/>
    <col min="3" max="3" width="38.5546875" customWidth="1"/>
    <col min="4" max="4" width="20.77734375" customWidth="1"/>
    <col min="5" max="5" width="20.88671875" customWidth="1"/>
  </cols>
  <sheetData>
    <row r="1" spans="1:5" ht="15.75" thickBot="1">
      <c r="A1" s="185" t="str">
        <f>'Data sheet'!A53</f>
        <v>Annual Report of New York American Water Company, Inc.  (f/k/a Aqua New York of Sea Cliff)                                          Year Ended  December 31, 2013</v>
      </c>
      <c r="B1" s="185"/>
      <c r="C1" s="185"/>
      <c r="D1" s="185"/>
      <c r="E1" s="854"/>
    </row>
    <row r="2" spans="1:5">
      <c r="A2" s="104"/>
      <c r="B2" s="105"/>
      <c r="C2" s="105"/>
      <c r="D2" s="105"/>
      <c r="E2" s="106"/>
    </row>
    <row r="3" spans="1:5" ht="15.75">
      <c r="A3" s="92" t="s">
        <v>937</v>
      </c>
      <c r="B3" s="929"/>
      <c r="C3" s="929"/>
      <c r="D3" s="929"/>
      <c r="E3" s="58"/>
    </row>
    <row r="4" spans="1:5">
      <c r="A4" s="59"/>
      <c r="B4" s="853"/>
      <c r="C4" s="853"/>
      <c r="D4" s="853"/>
      <c r="E4" s="61"/>
    </row>
    <row r="5" spans="1:5">
      <c r="A5" s="83" t="s">
        <v>3440</v>
      </c>
      <c r="B5" s="930" t="s">
        <v>995</v>
      </c>
      <c r="C5" s="853"/>
      <c r="D5" s="853"/>
      <c r="E5" s="367"/>
    </row>
    <row r="6" spans="1:5">
      <c r="A6" s="59"/>
      <c r="B6" s="930" t="s">
        <v>996</v>
      </c>
      <c r="C6" s="853"/>
      <c r="D6" s="853"/>
      <c r="E6" s="61"/>
    </row>
    <row r="7" spans="1:5">
      <c r="A7" s="59"/>
      <c r="B7" s="930" t="s">
        <v>3127</v>
      </c>
      <c r="C7" s="853"/>
      <c r="D7" s="853"/>
      <c r="E7" s="61"/>
    </row>
    <row r="8" spans="1:5">
      <c r="A8" s="59"/>
      <c r="B8" s="930" t="s">
        <v>3128</v>
      </c>
      <c r="C8" s="853"/>
      <c r="D8" s="853"/>
      <c r="E8" s="61"/>
    </row>
    <row r="9" spans="1:5">
      <c r="A9" s="59"/>
      <c r="B9" s="930" t="s">
        <v>2737</v>
      </c>
      <c r="C9" s="853"/>
      <c r="D9" s="853"/>
      <c r="E9" s="61"/>
    </row>
    <row r="10" spans="1:5">
      <c r="A10" s="59"/>
      <c r="B10" s="930" t="s">
        <v>2096</v>
      </c>
      <c r="C10" s="853"/>
      <c r="D10" s="853"/>
      <c r="E10" s="61"/>
    </row>
    <row r="11" spans="1:5">
      <c r="A11" s="59"/>
      <c r="B11" s="930" t="s">
        <v>689</v>
      </c>
      <c r="C11" s="853"/>
      <c r="D11" s="853"/>
      <c r="E11" s="61"/>
    </row>
    <row r="12" spans="1:5">
      <c r="A12" s="59"/>
      <c r="B12" s="931" t="s">
        <v>690</v>
      </c>
      <c r="C12" s="853"/>
      <c r="D12" s="853"/>
      <c r="E12" s="61"/>
    </row>
    <row r="13" spans="1:5">
      <c r="A13" s="59"/>
      <c r="B13" s="931" t="s">
        <v>691</v>
      </c>
      <c r="C13" s="853"/>
      <c r="D13" s="853"/>
      <c r="E13" s="61"/>
    </row>
    <row r="14" spans="1:5">
      <c r="A14" s="59"/>
      <c r="B14" s="931" t="s">
        <v>692</v>
      </c>
      <c r="C14" s="853"/>
      <c r="D14" s="853"/>
      <c r="E14" s="61"/>
    </row>
    <row r="15" spans="1:5">
      <c r="A15" s="59"/>
      <c r="B15" s="931" t="s">
        <v>693</v>
      </c>
      <c r="C15" s="853"/>
      <c r="D15" s="853"/>
      <c r="E15" s="61"/>
    </row>
    <row r="16" spans="1:5">
      <c r="A16" s="59"/>
      <c r="B16" s="931"/>
      <c r="C16" s="853"/>
      <c r="D16" s="853"/>
      <c r="E16" s="61"/>
    </row>
    <row r="17" spans="1:5">
      <c r="A17" s="83" t="s">
        <v>418</v>
      </c>
      <c r="B17" s="931" t="s">
        <v>694</v>
      </c>
      <c r="C17" s="853"/>
      <c r="D17" s="853"/>
      <c r="E17" s="367"/>
    </row>
    <row r="18" spans="1:5">
      <c r="A18" s="59"/>
      <c r="B18" s="853"/>
      <c r="C18" s="853"/>
      <c r="D18" s="853"/>
      <c r="E18" s="61"/>
    </row>
    <row r="19" spans="1:5" ht="15.75" thickBot="1">
      <c r="A19" s="59"/>
      <c r="B19" s="853"/>
      <c r="C19" s="853"/>
      <c r="D19" s="853"/>
      <c r="E19" s="61"/>
    </row>
    <row r="20" spans="1:5">
      <c r="A20" s="993" t="s">
        <v>2263</v>
      </c>
      <c r="B20" s="994"/>
      <c r="C20" s="994"/>
      <c r="D20" s="994"/>
      <c r="E20" s="361"/>
    </row>
    <row r="21" spans="1:5" ht="15.75" thickBot="1">
      <c r="A21" s="377" t="s">
        <v>2286</v>
      </c>
      <c r="B21" s="944" t="s">
        <v>695</v>
      </c>
      <c r="C21" s="944" t="s">
        <v>696</v>
      </c>
      <c r="D21" s="944" t="s">
        <v>697</v>
      </c>
      <c r="E21" s="371" t="s">
        <v>698</v>
      </c>
    </row>
    <row r="22" spans="1:5">
      <c r="A22" s="356">
        <v>1</v>
      </c>
      <c r="B22" s="70"/>
      <c r="C22" s="70"/>
      <c r="D22" s="70"/>
      <c r="E22" s="2299"/>
    </row>
    <row r="23" spans="1:5">
      <c r="A23" s="356">
        <v>2</v>
      </c>
      <c r="B23" s="1029"/>
      <c r="C23" s="70"/>
      <c r="D23" s="70"/>
      <c r="E23" s="1884"/>
    </row>
    <row r="24" spans="1:5">
      <c r="A24" s="356">
        <v>3</v>
      </c>
      <c r="B24" s="70" t="s">
        <v>4014</v>
      </c>
      <c r="C24" s="70" t="s">
        <v>4012</v>
      </c>
      <c r="D24" s="70" t="s">
        <v>4013</v>
      </c>
      <c r="E24" s="2299">
        <v>310633</v>
      </c>
    </row>
    <row r="25" spans="1:5">
      <c r="A25" s="356">
        <v>4</v>
      </c>
      <c r="B25" s="70" t="s">
        <v>4138</v>
      </c>
      <c r="C25" s="70"/>
      <c r="D25" s="70"/>
      <c r="E25" s="1885">
        <v>16672</v>
      </c>
    </row>
    <row r="26" spans="1:5">
      <c r="A26" s="356">
        <v>5</v>
      </c>
      <c r="B26" s="70" t="s">
        <v>4139</v>
      </c>
      <c r="C26" s="70" t="s">
        <v>4142</v>
      </c>
      <c r="D26" s="70"/>
      <c r="E26" s="1885">
        <v>60473.73</v>
      </c>
    </row>
    <row r="27" spans="1:5">
      <c r="A27" s="356">
        <v>6</v>
      </c>
      <c r="B27" s="70" t="s">
        <v>4140</v>
      </c>
      <c r="C27" s="70" t="s">
        <v>4143</v>
      </c>
      <c r="D27" s="70"/>
      <c r="E27" s="1885">
        <v>15001.22</v>
      </c>
    </row>
    <row r="28" spans="1:5">
      <c r="A28" s="356">
        <v>7</v>
      </c>
      <c r="B28" s="70" t="s">
        <v>4141</v>
      </c>
      <c r="C28" s="70" t="s">
        <v>4144</v>
      </c>
      <c r="D28" s="70"/>
      <c r="E28" s="1885">
        <v>16458.68</v>
      </c>
    </row>
    <row r="29" spans="1:5">
      <c r="A29" s="356">
        <v>10</v>
      </c>
      <c r="B29" s="70" t="s">
        <v>4146</v>
      </c>
      <c r="C29" s="70" t="s">
        <v>4145</v>
      </c>
      <c r="D29" s="70"/>
      <c r="E29" s="998">
        <v>9783.69</v>
      </c>
    </row>
    <row r="30" spans="1:5">
      <c r="A30" s="356">
        <v>11</v>
      </c>
      <c r="B30" s="70"/>
      <c r="C30" s="70"/>
      <c r="D30" s="70"/>
      <c r="E30" s="998"/>
    </row>
    <row r="31" spans="1:5">
      <c r="A31" s="356">
        <v>12</v>
      </c>
      <c r="B31" s="70"/>
      <c r="C31" s="70"/>
      <c r="D31" s="70"/>
      <c r="E31" s="998"/>
    </row>
    <row r="32" spans="1:5">
      <c r="A32" s="356">
        <v>13</v>
      </c>
      <c r="B32" s="70"/>
      <c r="C32" s="70"/>
      <c r="D32" s="70"/>
      <c r="E32" s="998"/>
    </row>
    <row r="33" spans="1:5">
      <c r="A33" s="356">
        <v>14</v>
      </c>
      <c r="B33" s="70"/>
      <c r="C33" s="70"/>
      <c r="D33" s="70"/>
      <c r="E33" s="998"/>
    </row>
    <row r="34" spans="1:5">
      <c r="A34" s="356">
        <v>15</v>
      </c>
      <c r="B34" s="70"/>
      <c r="C34" s="70"/>
      <c r="D34" s="70"/>
      <c r="E34" s="998"/>
    </row>
    <row r="35" spans="1:5">
      <c r="A35" s="356">
        <v>16</v>
      </c>
      <c r="B35" s="70"/>
      <c r="C35" s="70"/>
      <c r="D35" s="70"/>
      <c r="E35" s="998"/>
    </row>
    <row r="36" spans="1:5">
      <c r="A36" s="356">
        <v>17</v>
      </c>
      <c r="B36" s="70"/>
      <c r="C36" s="70"/>
      <c r="D36" s="70"/>
      <c r="E36" s="998"/>
    </row>
    <row r="37" spans="1:5">
      <c r="A37" s="356">
        <v>18</v>
      </c>
      <c r="B37" s="70"/>
      <c r="C37" s="70"/>
      <c r="D37" s="70"/>
      <c r="E37" s="998"/>
    </row>
    <row r="38" spans="1:5">
      <c r="A38" s="356">
        <v>19</v>
      </c>
      <c r="B38" s="70"/>
      <c r="C38" s="70"/>
      <c r="D38" s="70"/>
      <c r="E38" s="998"/>
    </row>
    <row r="39" spans="1:5">
      <c r="A39" s="356">
        <v>20</v>
      </c>
      <c r="B39" s="70"/>
      <c r="C39" s="70"/>
      <c r="D39" s="70"/>
      <c r="E39" s="998"/>
    </row>
    <row r="40" spans="1:5">
      <c r="A40" s="356">
        <v>21</v>
      </c>
      <c r="B40" s="70"/>
      <c r="C40" s="70"/>
      <c r="D40" s="70"/>
      <c r="E40" s="998"/>
    </row>
    <row r="41" spans="1:5">
      <c r="A41" s="356">
        <v>22</v>
      </c>
      <c r="B41" s="70"/>
      <c r="C41" s="70"/>
      <c r="D41" s="70"/>
      <c r="E41" s="998"/>
    </row>
    <row r="42" spans="1:5">
      <c r="A42" s="356">
        <v>23</v>
      </c>
      <c r="B42" s="70"/>
      <c r="C42" s="70"/>
      <c r="D42" s="70"/>
      <c r="E42" s="998"/>
    </row>
    <row r="43" spans="1:5">
      <c r="A43" s="356">
        <v>24</v>
      </c>
      <c r="B43" s="70"/>
      <c r="C43" s="70"/>
      <c r="D43" s="70"/>
      <c r="E43" s="998"/>
    </row>
    <row r="44" spans="1:5">
      <c r="A44" s="356">
        <v>25</v>
      </c>
      <c r="B44" s="70"/>
      <c r="C44" s="70"/>
      <c r="D44" s="70"/>
      <c r="E44" s="998"/>
    </row>
    <row r="45" spans="1:5">
      <c r="A45" s="356">
        <v>26</v>
      </c>
      <c r="B45" s="70"/>
      <c r="C45" s="483"/>
      <c r="D45" s="483"/>
      <c r="E45" s="998"/>
    </row>
    <row r="46" spans="1:5">
      <c r="A46" s="356">
        <v>27</v>
      </c>
      <c r="B46" s="70"/>
      <c r="C46" s="70"/>
      <c r="D46" s="70"/>
      <c r="E46" s="998"/>
    </row>
    <row r="47" spans="1:5">
      <c r="A47" s="356">
        <v>28</v>
      </c>
      <c r="B47" s="70"/>
      <c r="C47" s="70"/>
      <c r="D47" s="70"/>
      <c r="E47" s="998"/>
    </row>
    <row r="48" spans="1:5">
      <c r="A48" s="356">
        <v>29</v>
      </c>
      <c r="B48" s="70"/>
      <c r="C48" s="70"/>
      <c r="D48" s="70"/>
      <c r="E48" s="998"/>
    </row>
    <row r="49" spans="1:5">
      <c r="A49" s="356">
        <v>30</v>
      </c>
      <c r="B49" s="70"/>
      <c r="C49" s="70"/>
      <c r="D49" s="70"/>
      <c r="E49" s="998"/>
    </row>
    <row r="50" spans="1:5">
      <c r="A50" s="356">
        <v>31</v>
      </c>
      <c r="B50" s="70"/>
      <c r="C50" s="70"/>
      <c r="D50" s="70"/>
      <c r="E50" s="998"/>
    </row>
    <row r="51" spans="1:5">
      <c r="A51" s="356">
        <v>32</v>
      </c>
      <c r="B51" s="70"/>
      <c r="C51" s="70"/>
      <c r="D51" s="70"/>
      <c r="E51" s="998"/>
    </row>
    <row r="52" spans="1:5">
      <c r="A52" s="356">
        <v>33</v>
      </c>
      <c r="B52" s="70"/>
      <c r="C52" s="70"/>
      <c r="D52" s="70"/>
      <c r="E52" s="998"/>
    </row>
    <row r="53" spans="1:5">
      <c r="A53" s="356">
        <v>34</v>
      </c>
      <c r="B53" s="70"/>
      <c r="C53" s="70"/>
      <c r="D53" s="70"/>
      <c r="E53" s="998"/>
    </row>
    <row r="54" spans="1:5">
      <c r="A54" s="356">
        <v>35</v>
      </c>
      <c r="B54" s="70"/>
      <c r="C54" s="70"/>
      <c r="D54" s="70"/>
      <c r="E54" s="998"/>
    </row>
    <row r="55" spans="1:5">
      <c r="A55" s="356">
        <v>36</v>
      </c>
      <c r="B55" s="70"/>
      <c r="C55" s="70"/>
      <c r="D55" s="70"/>
      <c r="E55" s="998"/>
    </row>
    <row r="56" spans="1:5">
      <c r="A56" s="356">
        <v>37</v>
      </c>
      <c r="B56" s="70"/>
      <c r="C56" s="70"/>
      <c r="D56" s="70"/>
      <c r="E56" s="998"/>
    </row>
    <row r="57" spans="1:5">
      <c r="A57" s="356">
        <v>38</v>
      </c>
      <c r="B57" s="70"/>
      <c r="C57" s="70"/>
      <c r="D57" s="70"/>
      <c r="E57" s="998"/>
    </row>
    <row r="58" spans="1:5">
      <c r="A58" s="356">
        <v>39</v>
      </c>
      <c r="B58" s="70"/>
      <c r="C58" s="70"/>
      <c r="D58" s="70"/>
      <c r="E58" s="998"/>
    </row>
    <row r="59" spans="1:5" ht="15.75" thickBot="1">
      <c r="A59" s="377">
        <v>40</v>
      </c>
      <c r="B59" s="88"/>
      <c r="C59" s="88"/>
      <c r="D59" s="88"/>
      <c r="E59" s="1842">
        <f>SUM(E22:E48)</f>
        <v>429022.31999999995</v>
      </c>
    </row>
    <row r="60" spans="1:5">
      <c r="A60" s="185" t="s">
        <v>110</v>
      </c>
      <c r="B60" s="185"/>
      <c r="C60" s="185"/>
      <c r="D60" s="185"/>
      <c r="E60" s="854"/>
    </row>
    <row r="61" spans="1:5">
      <c r="A61" s="90" t="s">
        <v>699</v>
      </c>
      <c r="B61" s="90"/>
      <c r="C61" s="90"/>
      <c r="D61" s="90"/>
      <c r="E61" s="932"/>
    </row>
    <row r="62" spans="1:5">
      <c r="A62" s="90"/>
      <c r="B62" s="90"/>
      <c r="C62" s="90"/>
      <c r="D62" s="90"/>
      <c r="E62" s="90"/>
    </row>
    <row r="63" spans="1:5" ht="15.75" thickBot="1">
      <c r="A63" s="185" t="str">
        <f>'Data sheet'!A53</f>
        <v>Annual Report of New York American Water Company, Inc.  (f/k/a Aqua New York of Sea Cliff)                                          Year Ended  December 31, 2013</v>
      </c>
      <c r="B63" s="185"/>
      <c r="C63" s="185"/>
      <c r="D63" s="185"/>
      <c r="E63" s="185"/>
    </row>
    <row r="64" spans="1:5">
      <c r="A64" s="104"/>
      <c r="B64" s="105"/>
      <c r="C64" s="105"/>
      <c r="D64" s="105"/>
      <c r="E64" s="106"/>
    </row>
    <row r="65" spans="1:5" ht="15.75">
      <c r="A65" s="92" t="s">
        <v>937</v>
      </c>
      <c r="B65" s="57"/>
      <c r="C65" s="57"/>
      <c r="D65" s="57"/>
      <c r="E65" s="58"/>
    </row>
    <row r="66" spans="1:5">
      <c r="A66" s="71"/>
      <c r="B66" s="72"/>
      <c r="C66" s="72"/>
      <c r="D66" s="72"/>
      <c r="E66" s="74"/>
    </row>
    <row r="67" spans="1:5">
      <c r="A67" s="396" t="s">
        <v>2263</v>
      </c>
      <c r="B67" s="64"/>
      <c r="C67" s="66"/>
      <c r="D67" s="66"/>
      <c r="E67" s="67"/>
    </row>
    <row r="68" spans="1:5">
      <c r="A68" s="397" t="s">
        <v>2286</v>
      </c>
      <c r="B68" s="800" t="s">
        <v>695</v>
      </c>
      <c r="C68" s="801" t="s">
        <v>696</v>
      </c>
      <c r="D68" s="801" t="s">
        <v>697</v>
      </c>
      <c r="E68" s="364" t="s">
        <v>698</v>
      </c>
    </row>
    <row r="69" spans="1:5">
      <c r="A69" s="356">
        <v>1</v>
      </c>
      <c r="B69" s="70"/>
      <c r="C69" s="60"/>
      <c r="D69" s="70"/>
      <c r="E69" s="366"/>
    </row>
    <row r="70" spans="1:5">
      <c r="A70" s="356">
        <v>2</v>
      </c>
      <c r="B70" s="70"/>
      <c r="C70" s="60"/>
      <c r="D70" s="70"/>
      <c r="E70" s="366"/>
    </row>
    <row r="71" spans="1:5">
      <c r="A71" s="356">
        <v>3</v>
      </c>
      <c r="B71" s="70"/>
      <c r="C71" s="2545" t="s">
        <v>3961</v>
      </c>
      <c r="D71" s="70"/>
      <c r="E71" s="366"/>
    </row>
    <row r="72" spans="1:5">
      <c r="A72" s="356">
        <v>4</v>
      </c>
      <c r="B72" s="70"/>
      <c r="C72" s="60"/>
      <c r="D72" s="70"/>
      <c r="E72" s="366"/>
    </row>
    <row r="73" spans="1:5">
      <c r="A73" s="356">
        <v>5</v>
      </c>
      <c r="B73" s="70"/>
      <c r="C73" s="60"/>
      <c r="D73" s="70"/>
      <c r="E73" s="366"/>
    </row>
    <row r="74" spans="1:5">
      <c r="A74" s="356">
        <v>6</v>
      </c>
      <c r="B74" s="70"/>
      <c r="C74" s="60"/>
      <c r="D74" s="70"/>
      <c r="E74" s="366"/>
    </row>
    <row r="75" spans="1:5">
      <c r="A75" s="356">
        <v>7</v>
      </c>
      <c r="B75" s="70"/>
      <c r="C75" s="60"/>
      <c r="D75" s="70"/>
      <c r="E75" s="366"/>
    </row>
    <row r="76" spans="1:5">
      <c r="A76" s="356">
        <v>8</v>
      </c>
      <c r="B76" s="70"/>
      <c r="C76" s="60"/>
      <c r="D76" s="70"/>
      <c r="E76" s="366"/>
    </row>
    <row r="77" spans="1:5">
      <c r="A77" s="356">
        <v>9</v>
      </c>
      <c r="B77" s="70"/>
      <c r="C77" s="60"/>
      <c r="D77" s="70"/>
      <c r="E77" s="366"/>
    </row>
    <row r="78" spans="1:5">
      <c r="A78" s="356">
        <v>10</v>
      </c>
      <c r="B78" s="70"/>
      <c r="C78" s="60"/>
      <c r="D78" s="70"/>
      <c r="E78" s="366"/>
    </row>
    <row r="79" spans="1:5">
      <c r="A79" s="356">
        <v>11</v>
      </c>
      <c r="B79" s="70"/>
      <c r="C79" s="60"/>
      <c r="D79" s="70"/>
      <c r="E79" s="366"/>
    </row>
    <row r="80" spans="1:5">
      <c r="A80" s="356">
        <v>12</v>
      </c>
      <c r="B80" s="70"/>
      <c r="C80" s="60"/>
      <c r="D80" s="70"/>
      <c r="E80" s="366"/>
    </row>
    <row r="81" spans="1:5">
      <c r="A81" s="356">
        <v>13</v>
      </c>
      <c r="B81" s="70"/>
      <c r="C81" s="60"/>
      <c r="D81" s="70"/>
      <c r="E81" s="366"/>
    </row>
    <row r="82" spans="1:5">
      <c r="A82" s="356">
        <v>14</v>
      </c>
      <c r="B82" s="70"/>
      <c r="C82" s="60"/>
      <c r="D82" s="70"/>
      <c r="E82" s="366"/>
    </row>
    <row r="83" spans="1:5">
      <c r="A83" s="356">
        <v>15</v>
      </c>
      <c r="B83" s="70"/>
      <c r="C83" s="60"/>
      <c r="D83" s="70"/>
      <c r="E83" s="366"/>
    </row>
    <row r="84" spans="1:5">
      <c r="A84" s="356">
        <v>16</v>
      </c>
      <c r="B84" s="70"/>
      <c r="C84" s="60"/>
      <c r="D84" s="70"/>
      <c r="E84" s="366"/>
    </row>
    <row r="85" spans="1:5">
      <c r="A85" s="356">
        <v>17</v>
      </c>
      <c r="B85" s="70"/>
      <c r="C85" s="60"/>
      <c r="D85" s="70"/>
      <c r="E85" s="366"/>
    </row>
    <row r="86" spans="1:5">
      <c r="A86" s="356">
        <v>18</v>
      </c>
      <c r="B86" s="70"/>
      <c r="C86" s="60"/>
      <c r="D86" s="70"/>
      <c r="E86" s="366"/>
    </row>
    <row r="87" spans="1:5">
      <c r="A87" s="356">
        <v>19</v>
      </c>
      <c r="B87" s="483"/>
      <c r="C87" s="60"/>
      <c r="D87" s="70"/>
      <c r="E87" s="366"/>
    </row>
    <row r="88" spans="1:5">
      <c r="A88" s="356">
        <v>20</v>
      </c>
      <c r="B88" s="70"/>
      <c r="C88" s="60"/>
      <c r="D88" s="70"/>
      <c r="E88" s="366"/>
    </row>
    <row r="89" spans="1:5">
      <c r="A89" s="356">
        <v>21</v>
      </c>
      <c r="B89" s="70"/>
      <c r="C89" s="60"/>
      <c r="D89" s="70"/>
      <c r="E89" s="366"/>
    </row>
    <row r="90" spans="1:5">
      <c r="A90" s="356">
        <v>22</v>
      </c>
      <c r="B90" s="70"/>
      <c r="C90" s="60"/>
      <c r="D90" s="70"/>
      <c r="E90" s="366"/>
    </row>
    <row r="91" spans="1:5">
      <c r="A91" s="356">
        <v>23</v>
      </c>
      <c r="B91" s="70"/>
      <c r="C91" s="60"/>
      <c r="D91" s="70"/>
      <c r="E91" s="366"/>
    </row>
    <row r="92" spans="1:5">
      <c r="A92" s="356">
        <v>24</v>
      </c>
      <c r="B92" s="70"/>
      <c r="C92" s="60"/>
      <c r="D92" s="70"/>
      <c r="E92" s="366"/>
    </row>
    <row r="93" spans="1:5">
      <c r="A93" s="356">
        <v>25</v>
      </c>
      <c r="B93" s="70"/>
      <c r="C93" s="60"/>
      <c r="D93" s="70"/>
      <c r="E93" s="366"/>
    </row>
    <row r="94" spans="1:5">
      <c r="A94" s="356">
        <v>26</v>
      </c>
      <c r="B94" s="70"/>
      <c r="C94" s="60"/>
      <c r="D94" s="70"/>
      <c r="E94" s="366"/>
    </row>
    <row r="95" spans="1:5">
      <c r="A95" s="356">
        <v>27</v>
      </c>
      <c r="B95" s="70"/>
      <c r="C95" s="60"/>
      <c r="D95" s="70"/>
      <c r="E95" s="366"/>
    </row>
    <row r="96" spans="1:5">
      <c r="A96" s="356">
        <v>28</v>
      </c>
      <c r="B96" s="70"/>
      <c r="C96" s="60"/>
      <c r="D96" s="70"/>
      <c r="E96" s="366"/>
    </row>
    <row r="97" spans="1:5">
      <c r="A97" s="356">
        <v>29</v>
      </c>
      <c r="B97" s="70"/>
      <c r="C97" s="60"/>
      <c r="D97" s="70"/>
      <c r="E97" s="366"/>
    </row>
    <row r="98" spans="1:5">
      <c r="A98" s="356">
        <v>30</v>
      </c>
      <c r="B98" s="70"/>
      <c r="C98" s="60"/>
      <c r="D98" s="70"/>
      <c r="E98" s="366"/>
    </row>
    <row r="99" spans="1:5">
      <c r="A99" s="356">
        <v>31</v>
      </c>
      <c r="B99" s="70"/>
      <c r="C99" s="60"/>
      <c r="D99" s="70"/>
      <c r="E99" s="366"/>
    </row>
    <row r="100" spans="1:5">
      <c r="A100" s="356">
        <v>32</v>
      </c>
      <c r="B100" s="70"/>
      <c r="C100" s="60"/>
      <c r="D100" s="70"/>
      <c r="E100" s="366"/>
    </row>
    <row r="101" spans="1:5">
      <c r="A101" s="356">
        <v>33</v>
      </c>
      <c r="B101" s="70"/>
      <c r="C101" s="60"/>
      <c r="D101" s="70"/>
      <c r="E101" s="366"/>
    </row>
    <row r="102" spans="1:5">
      <c r="A102" s="356">
        <v>34</v>
      </c>
      <c r="B102" s="70"/>
      <c r="C102" s="60"/>
      <c r="D102" s="70"/>
      <c r="E102" s="366"/>
    </row>
    <row r="103" spans="1:5">
      <c r="A103" s="356">
        <v>35</v>
      </c>
      <c r="B103" s="70"/>
      <c r="C103" s="60"/>
      <c r="D103" s="70"/>
      <c r="E103" s="366"/>
    </row>
    <row r="104" spans="1:5">
      <c r="A104" s="356">
        <v>36</v>
      </c>
      <c r="B104" s="70"/>
      <c r="C104" s="60"/>
      <c r="D104" s="70"/>
      <c r="E104" s="366"/>
    </row>
    <row r="105" spans="1:5">
      <c r="A105" s="356">
        <v>37</v>
      </c>
      <c r="B105" s="70"/>
      <c r="C105" s="60"/>
      <c r="D105" s="70"/>
      <c r="E105" s="366"/>
    </row>
    <row r="106" spans="1:5">
      <c r="A106" s="356">
        <v>38</v>
      </c>
      <c r="B106" s="70"/>
      <c r="C106" s="60"/>
      <c r="D106" s="70"/>
      <c r="E106" s="366"/>
    </row>
    <row r="107" spans="1:5">
      <c r="A107" s="356">
        <v>39</v>
      </c>
      <c r="B107" s="70"/>
      <c r="C107" s="60"/>
      <c r="D107" s="70"/>
      <c r="E107" s="366"/>
    </row>
    <row r="108" spans="1:5">
      <c r="A108" s="83">
        <v>40</v>
      </c>
      <c r="B108" s="70"/>
      <c r="C108" s="60"/>
      <c r="D108" s="70"/>
      <c r="E108" s="366"/>
    </row>
    <row r="109" spans="1:5">
      <c r="A109" s="83">
        <v>41</v>
      </c>
      <c r="B109" s="70"/>
      <c r="C109" s="60"/>
      <c r="D109" s="70"/>
      <c r="E109" s="366"/>
    </row>
    <row r="110" spans="1:5">
      <c r="A110" s="83">
        <v>42</v>
      </c>
      <c r="B110" s="70"/>
      <c r="C110" s="60"/>
      <c r="D110" s="70"/>
      <c r="E110" s="366"/>
    </row>
    <row r="111" spans="1:5">
      <c r="A111" s="83">
        <v>43</v>
      </c>
      <c r="B111" s="70"/>
      <c r="C111" s="353"/>
      <c r="D111" s="483"/>
      <c r="E111" s="366"/>
    </row>
    <row r="112" spans="1:5">
      <c r="A112" s="83">
        <v>44</v>
      </c>
      <c r="B112" s="70"/>
      <c r="C112" s="60"/>
      <c r="D112" s="70"/>
      <c r="E112" s="366"/>
    </row>
    <row r="113" spans="1:5">
      <c r="A113" s="83">
        <v>45</v>
      </c>
      <c r="B113" s="70"/>
      <c r="C113" s="60"/>
      <c r="D113" s="70"/>
      <c r="E113" s="366"/>
    </row>
    <row r="114" spans="1:5">
      <c r="A114" s="83">
        <v>46</v>
      </c>
      <c r="B114" s="70"/>
      <c r="C114" s="60"/>
      <c r="D114" s="70"/>
      <c r="E114" s="366"/>
    </row>
    <row r="115" spans="1:5">
      <c r="A115" s="83">
        <v>47</v>
      </c>
      <c r="B115" s="70"/>
      <c r="C115" s="60"/>
      <c r="D115" s="70"/>
      <c r="E115" s="366"/>
    </row>
    <row r="116" spans="1:5">
      <c r="A116" s="83">
        <v>48</v>
      </c>
      <c r="B116" s="70"/>
      <c r="C116" s="60"/>
      <c r="D116" s="70"/>
      <c r="E116" s="366"/>
    </row>
    <row r="117" spans="1:5">
      <c r="A117" s="83">
        <v>49</v>
      </c>
      <c r="B117" s="70"/>
      <c r="C117" s="60"/>
      <c r="D117" s="70"/>
      <c r="E117" s="366"/>
    </row>
    <row r="118" spans="1:5">
      <c r="A118" s="83">
        <v>50</v>
      </c>
      <c r="B118" s="70"/>
      <c r="C118" s="60"/>
      <c r="D118" s="70"/>
      <c r="E118" s="366"/>
    </row>
    <row r="119" spans="1:5">
      <c r="A119" s="83">
        <v>51</v>
      </c>
      <c r="B119" s="70"/>
      <c r="C119" s="60"/>
      <c r="D119" s="70"/>
      <c r="E119" s="366"/>
    </row>
    <row r="120" spans="1:5">
      <c r="A120" s="83">
        <v>52</v>
      </c>
      <c r="B120" s="70"/>
      <c r="C120" s="60"/>
      <c r="D120" s="70"/>
      <c r="E120" s="366"/>
    </row>
    <row r="121" spans="1:5">
      <c r="A121" s="83">
        <v>53</v>
      </c>
      <c r="B121" s="70"/>
      <c r="C121" s="60"/>
      <c r="D121" s="70"/>
      <c r="E121" s="366"/>
    </row>
    <row r="122" spans="1:5">
      <c r="A122" s="83">
        <v>54</v>
      </c>
      <c r="B122" s="70"/>
      <c r="C122" s="60"/>
      <c r="D122" s="70"/>
      <c r="E122" s="366"/>
    </row>
    <row r="123" spans="1:5">
      <c r="A123" s="83">
        <v>55</v>
      </c>
      <c r="B123" s="70"/>
      <c r="C123" s="60"/>
      <c r="D123" s="70"/>
      <c r="E123" s="366"/>
    </row>
    <row r="124" spans="1:5">
      <c r="A124" s="83">
        <v>56</v>
      </c>
      <c r="B124" s="70"/>
      <c r="C124" s="60"/>
      <c r="D124" s="70"/>
      <c r="E124" s="366"/>
    </row>
    <row r="125" spans="1:5" ht="15.75" thickBot="1">
      <c r="A125" s="369">
        <v>57</v>
      </c>
      <c r="B125" s="88"/>
      <c r="C125" s="86"/>
      <c r="D125" s="88"/>
      <c r="E125" s="498"/>
    </row>
    <row r="126" spans="1:5">
      <c r="A126" s="185" t="s">
        <v>110</v>
      </c>
      <c r="B126" s="185"/>
      <c r="C126" s="185"/>
      <c r="D126" s="185"/>
      <c r="E126" s="185"/>
    </row>
    <row r="127" spans="1:5">
      <c r="A127" s="90" t="s">
        <v>700</v>
      </c>
      <c r="B127" s="90"/>
      <c r="C127" s="90"/>
      <c r="D127" s="90"/>
      <c r="E127" s="90"/>
    </row>
    <row r="128" spans="1:5">
      <c r="A128" s="185"/>
      <c r="B128" s="185"/>
      <c r="C128" s="185"/>
      <c r="D128" s="185"/>
      <c r="E128" s="185"/>
    </row>
    <row r="129" spans="1:5">
      <c r="A129" s="185"/>
      <c r="B129" s="185"/>
      <c r="C129" s="185"/>
      <c r="D129" s="185"/>
      <c r="E129" s="185"/>
    </row>
    <row r="130" spans="1:5">
      <c r="A130" s="185"/>
      <c r="B130" s="185"/>
      <c r="C130" s="185"/>
      <c r="D130" s="185"/>
      <c r="E130" s="185"/>
    </row>
    <row r="131" spans="1:5">
      <c r="A131" s="185"/>
      <c r="B131" s="185"/>
      <c r="C131" s="185"/>
      <c r="D131" s="185"/>
      <c r="E131" s="185"/>
    </row>
    <row r="132" spans="1:5">
      <c r="A132" s="185"/>
      <c r="B132" s="185"/>
      <c r="C132" s="185"/>
      <c r="D132" s="185"/>
      <c r="E132" s="185"/>
    </row>
    <row r="133" spans="1:5">
      <c r="A133" s="185"/>
      <c r="B133" s="185"/>
      <c r="C133" s="185"/>
      <c r="D133" s="185"/>
      <c r="E133" s="185"/>
    </row>
    <row r="134" spans="1:5">
      <c r="A134" s="185"/>
      <c r="B134" s="185"/>
      <c r="C134" s="185"/>
      <c r="D134" s="185"/>
      <c r="E134" s="185"/>
    </row>
    <row r="135" spans="1:5">
      <c r="A135" s="185"/>
      <c r="B135" s="185"/>
      <c r="C135" s="185"/>
      <c r="D135" s="185"/>
      <c r="E135" s="185"/>
    </row>
    <row r="136" spans="1:5">
      <c r="A136" s="185"/>
      <c r="B136" s="185"/>
      <c r="C136" s="185"/>
      <c r="D136" s="185"/>
      <c r="E136" s="185"/>
    </row>
    <row r="137" spans="1:5">
      <c r="A137" s="185"/>
      <c r="B137" s="185"/>
      <c r="C137" s="185"/>
      <c r="D137" s="185"/>
      <c r="E137" s="185"/>
    </row>
    <row r="138" spans="1:5">
      <c r="A138" s="185"/>
      <c r="B138" s="185"/>
      <c r="C138" s="185"/>
      <c r="D138" s="185"/>
      <c r="E138" s="185"/>
    </row>
    <row r="139" spans="1:5">
      <c r="A139" s="185"/>
      <c r="B139" s="185"/>
      <c r="C139" s="185"/>
      <c r="D139" s="185"/>
      <c r="E139" s="185"/>
    </row>
    <row r="140" spans="1:5">
      <c r="A140" s="185"/>
      <c r="B140" s="185"/>
      <c r="C140" s="185"/>
      <c r="D140" s="185"/>
      <c r="E140" s="185"/>
    </row>
    <row r="141" spans="1:5">
      <c r="A141" s="185"/>
      <c r="B141" s="185"/>
      <c r="C141" s="185"/>
      <c r="D141" s="185"/>
      <c r="E141" s="185"/>
    </row>
    <row r="142" spans="1:5">
      <c r="A142" s="185"/>
      <c r="B142" s="185"/>
      <c r="C142" s="185"/>
      <c r="D142" s="185"/>
      <c r="E142" s="185"/>
    </row>
    <row r="143" spans="1:5">
      <c r="A143" s="185"/>
      <c r="B143" s="185"/>
      <c r="C143" s="185"/>
      <c r="D143" s="185"/>
      <c r="E143" s="185"/>
    </row>
    <row r="144" spans="1:5">
      <c r="A144" s="185"/>
      <c r="B144" s="185"/>
      <c r="C144" s="185"/>
      <c r="D144" s="185"/>
      <c r="E144" s="185"/>
    </row>
    <row r="145" spans="1:5">
      <c r="A145" s="185"/>
      <c r="B145" s="185"/>
      <c r="C145" s="185"/>
      <c r="D145" s="185"/>
      <c r="E145" s="185"/>
    </row>
    <row r="146" spans="1:5">
      <c r="A146" s="185"/>
      <c r="B146" s="185"/>
      <c r="C146" s="185"/>
      <c r="D146" s="185"/>
      <c r="E146" s="185"/>
    </row>
    <row r="147" spans="1:5">
      <c r="A147" s="185"/>
      <c r="B147" s="185"/>
      <c r="C147" s="185"/>
      <c r="D147" s="185"/>
      <c r="E147" s="185"/>
    </row>
    <row r="148" spans="1:5">
      <c r="A148" s="185"/>
      <c r="B148" s="185"/>
      <c r="C148" s="185"/>
      <c r="D148" s="185"/>
      <c r="E148" s="185"/>
    </row>
    <row r="149" spans="1:5">
      <c r="A149" s="185"/>
      <c r="B149" s="185"/>
      <c r="C149" s="185"/>
      <c r="D149" s="185"/>
      <c r="E149" s="185"/>
    </row>
    <row r="150" spans="1:5">
      <c r="A150" s="185"/>
      <c r="B150" s="185"/>
      <c r="C150" s="185"/>
      <c r="D150" s="185"/>
      <c r="E150" s="185"/>
    </row>
    <row r="151" spans="1:5">
      <c r="A151" s="185"/>
      <c r="B151" s="185"/>
      <c r="C151" s="185"/>
      <c r="D151" s="185"/>
      <c r="E151" s="185"/>
    </row>
    <row r="152" spans="1:5">
      <c r="A152" s="185"/>
      <c r="B152" s="185"/>
      <c r="C152" s="185"/>
      <c r="D152" s="185"/>
      <c r="E152" s="185"/>
    </row>
    <row r="153" spans="1:5">
      <c r="A153" s="185"/>
      <c r="B153" s="185"/>
      <c r="C153" s="185"/>
      <c r="D153" s="185"/>
      <c r="E153" s="185"/>
    </row>
    <row r="154" spans="1:5">
      <c r="A154" s="185"/>
      <c r="B154" s="185"/>
      <c r="C154" s="185"/>
      <c r="D154" s="185"/>
      <c r="E154" s="185"/>
    </row>
    <row r="155" spans="1:5">
      <c r="A155" s="185"/>
      <c r="B155" s="185"/>
      <c r="C155" s="185"/>
      <c r="D155" s="185"/>
      <c r="E155" s="185"/>
    </row>
    <row r="156" spans="1:5">
      <c r="A156" s="185"/>
      <c r="B156" s="185"/>
      <c r="C156" s="185"/>
      <c r="D156" s="185"/>
      <c r="E156" s="185"/>
    </row>
    <row r="157" spans="1:5">
      <c r="A157" s="185"/>
      <c r="B157" s="185"/>
      <c r="C157" s="185"/>
      <c r="D157" s="185"/>
      <c r="E157" s="185"/>
    </row>
    <row r="158" spans="1:5">
      <c r="A158" s="185"/>
      <c r="B158" s="185"/>
      <c r="C158" s="185"/>
      <c r="D158" s="185"/>
      <c r="E158" s="185"/>
    </row>
    <row r="159" spans="1:5">
      <c r="A159" s="185"/>
      <c r="B159" s="185"/>
      <c r="C159" s="185"/>
      <c r="D159" s="185"/>
      <c r="E159" s="185"/>
    </row>
    <row r="160" spans="1:5">
      <c r="A160" s="185"/>
      <c r="B160" s="185"/>
      <c r="C160" s="185"/>
      <c r="D160" s="185"/>
      <c r="E160" s="185"/>
    </row>
    <row r="161" spans="1:5">
      <c r="A161" s="185"/>
      <c r="B161" s="185"/>
      <c r="C161" s="185"/>
      <c r="D161" s="185"/>
      <c r="E161" s="185"/>
    </row>
    <row r="162" spans="1:5">
      <c r="A162" s="185"/>
      <c r="B162" s="185"/>
      <c r="C162" s="185"/>
      <c r="D162" s="185"/>
      <c r="E162" s="185"/>
    </row>
    <row r="163" spans="1:5">
      <c r="A163" s="185"/>
      <c r="B163" s="185"/>
      <c r="C163" s="185"/>
      <c r="D163" s="185"/>
      <c r="E163" s="185"/>
    </row>
    <row r="164" spans="1:5">
      <c r="A164" s="185"/>
      <c r="B164" s="185"/>
      <c r="C164" s="185"/>
      <c r="D164" s="185"/>
      <c r="E164" s="185"/>
    </row>
    <row r="165" spans="1:5">
      <c r="A165" s="185"/>
      <c r="B165" s="185"/>
      <c r="C165" s="185"/>
      <c r="D165" s="185"/>
      <c r="E165" s="185"/>
    </row>
    <row r="166" spans="1:5">
      <c r="A166" s="185"/>
      <c r="B166" s="185"/>
      <c r="C166" s="185"/>
      <c r="D166" s="185"/>
      <c r="E166" s="185"/>
    </row>
    <row r="167" spans="1:5">
      <c r="A167" s="185"/>
      <c r="B167" s="185"/>
      <c r="C167" s="185"/>
      <c r="D167" s="185"/>
      <c r="E167" s="185"/>
    </row>
    <row r="168" spans="1:5">
      <c r="A168" s="185"/>
      <c r="B168" s="185"/>
      <c r="C168" s="185"/>
      <c r="D168" s="185"/>
      <c r="E168" s="185"/>
    </row>
    <row r="169" spans="1:5">
      <c r="A169" s="185"/>
      <c r="B169" s="185"/>
      <c r="C169" s="185"/>
      <c r="D169" s="185"/>
      <c r="E169" s="185"/>
    </row>
    <row r="170" spans="1:5">
      <c r="A170" s="185"/>
      <c r="B170" s="185"/>
      <c r="C170" s="185"/>
      <c r="D170" s="185"/>
      <c r="E170" s="185"/>
    </row>
    <row r="171" spans="1:5">
      <c r="A171" s="185"/>
      <c r="B171" s="185"/>
      <c r="C171" s="185"/>
      <c r="D171" s="185"/>
      <c r="E171" s="185"/>
    </row>
    <row r="172" spans="1:5">
      <c r="A172" s="185"/>
      <c r="B172" s="185"/>
      <c r="C172" s="185"/>
      <c r="D172" s="185"/>
      <c r="E172" s="185"/>
    </row>
    <row r="173" spans="1:5">
      <c r="A173" s="185"/>
      <c r="B173" s="185"/>
      <c r="C173" s="185"/>
      <c r="D173" s="185"/>
      <c r="E173" s="185"/>
    </row>
    <row r="174" spans="1:5">
      <c r="A174" s="185"/>
      <c r="B174" s="185"/>
      <c r="C174" s="185"/>
      <c r="D174" s="185"/>
      <c r="E174" s="185"/>
    </row>
    <row r="175" spans="1:5">
      <c r="A175" s="185"/>
      <c r="B175" s="185"/>
      <c r="C175" s="185"/>
      <c r="D175" s="185"/>
      <c r="E175" s="185"/>
    </row>
    <row r="176" spans="1:5">
      <c r="A176" s="185"/>
      <c r="B176" s="185"/>
      <c r="C176" s="185"/>
      <c r="D176" s="185"/>
      <c r="E176" s="185"/>
    </row>
    <row r="177" spans="1:5">
      <c r="A177" s="185"/>
      <c r="B177" s="185"/>
      <c r="C177" s="185"/>
      <c r="D177" s="185"/>
      <c r="E177" s="185"/>
    </row>
    <row r="178" spans="1:5">
      <c r="A178" s="185"/>
      <c r="B178" s="185"/>
      <c r="C178" s="185"/>
      <c r="D178" s="185"/>
      <c r="E178" s="185"/>
    </row>
    <row r="179" spans="1:5">
      <c r="A179" s="185"/>
      <c r="B179" s="185"/>
      <c r="C179" s="185"/>
      <c r="D179" s="185"/>
      <c r="E179" s="185"/>
    </row>
    <row r="180" spans="1:5">
      <c r="A180" s="185"/>
      <c r="B180" s="185"/>
      <c r="C180" s="185"/>
      <c r="D180" s="185"/>
      <c r="E180" s="185"/>
    </row>
    <row r="181" spans="1:5">
      <c r="A181" s="185"/>
      <c r="B181" s="185"/>
      <c r="C181" s="185"/>
      <c r="D181" s="185"/>
      <c r="E181" s="185"/>
    </row>
    <row r="182" spans="1:5">
      <c r="A182" s="185"/>
      <c r="B182" s="185"/>
      <c r="C182" s="185"/>
      <c r="D182" s="185"/>
      <c r="E182" s="185"/>
    </row>
    <row r="183" spans="1:5">
      <c r="A183" s="185"/>
      <c r="B183" s="185"/>
      <c r="C183" s="185"/>
      <c r="D183" s="185"/>
      <c r="E183" s="185"/>
    </row>
    <row r="184" spans="1:5">
      <c r="A184" s="185"/>
      <c r="B184" s="185"/>
      <c r="C184" s="185"/>
      <c r="D184" s="185"/>
      <c r="E184" s="185"/>
    </row>
    <row r="185" spans="1:5">
      <c r="A185" s="185"/>
      <c r="B185" s="185"/>
      <c r="C185" s="185"/>
      <c r="D185" s="185"/>
      <c r="E185" s="185"/>
    </row>
    <row r="186" spans="1:5">
      <c r="A186" s="185"/>
      <c r="B186" s="185"/>
      <c r="C186" s="185"/>
      <c r="D186" s="185"/>
      <c r="E186" s="185"/>
    </row>
    <row r="187" spans="1:5">
      <c r="A187" s="185"/>
      <c r="B187" s="185"/>
      <c r="C187" s="185"/>
      <c r="D187" s="185"/>
      <c r="E187" s="185"/>
    </row>
    <row r="188" spans="1:5">
      <c r="A188" s="185"/>
      <c r="B188" s="185"/>
      <c r="C188" s="185"/>
      <c r="D188" s="185"/>
      <c r="E188" s="185"/>
    </row>
    <row r="189" spans="1:5">
      <c r="A189" s="185"/>
      <c r="B189" s="185"/>
      <c r="C189" s="185"/>
      <c r="D189" s="185"/>
      <c r="E189" s="185"/>
    </row>
    <row r="190" spans="1:5">
      <c r="A190" s="185"/>
      <c r="B190" s="185"/>
      <c r="C190" s="185"/>
      <c r="D190" s="185"/>
      <c r="E190" s="185"/>
    </row>
    <row r="191" spans="1:5">
      <c r="A191" s="185"/>
      <c r="B191" s="185"/>
      <c r="C191" s="185"/>
      <c r="D191" s="185"/>
      <c r="E191" s="185"/>
    </row>
    <row r="192" spans="1:5">
      <c r="A192" s="185"/>
      <c r="B192" s="185"/>
      <c r="C192" s="185"/>
      <c r="D192" s="185"/>
      <c r="E192" s="185"/>
    </row>
    <row r="193" spans="1:5">
      <c r="A193" s="185"/>
      <c r="B193" s="185"/>
      <c r="C193" s="185"/>
      <c r="D193" s="185"/>
      <c r="E193" s="185"/>
    </row>
    <row r="194" spans="1:5">
      <c r="A194" s="185"/>
      <c r="B194" s="185"/>
      <c r="C194" s="185"/>
      <c r="D194" s="185"/>
      <c r="E194" s="185"/>
    </row>
    <row r="195" spans="1:5">
      <c r="A195" s="185"/>
      <c r="B195" s="185"/>
      <c r="C195" s="185"/>
      <c r="D195" s="185"/>
      <c r="E195" s="185"/>
    </row>
    <row r="196" spans="1:5">
      <c r="A196" s="185"/>
      <c r="B196" s="185"/>
      <c r="C196" s="185"/>
      <c r="D196" s="185"/>
      <c r="E196" s="185"/>
    </row>
    <row r="197" spans="1:5">
      <c r="A197" s="185"/>
      <c r="B197" s="185"/>
      <c r="C197" s="185"/>
      <c r="D197" s="185"/>
      <c r="E197" s="185"/>
    </row>
    <row r="198" spans="1:5">
      <c r="A198" s="185"/>
      <c r="B198" s="185"/>
      <c r="C198" s="185"/>
      <c r="D198" s="185"/>
      <c r="E198" s="185"/>
    </row>
    <row r="199" spans="1:5">
      <c r="A199" s="185"/>
      <c r="B199" s="185"/>
      <c r="C199" s="185"/>
      <c r="D199" s="185"/>
      <c r="E199" s="185"/>
    </row>
    <row r="200" spans="1:5">
      <c r="A200" s="185"/>
      <c r="B200" s="185"/>
      <c r="C200" s="185"/>
      <c r="D200" s="185"/>
      <c r="E200" s="185"/>
    </row>
    <row r="201" spans="1:5">
      <c r="A201" s="185"/>
      <c r="B201" s="185"/>
      <c r="C201" s="185"/>
      <c r="D201" s="185"/>
      <c r="E201" s="185"/>
    </row>
    <row r="202" spans="1:5">
      <c r="A202" s="185"/>
      <c r="B202" s="185"/>
      <c r="C202" s="185"/>
      <c r="D202" s="185"/>
      <c r="E202" s="185"/>
    </row>
    <row r="203" spans="1:5">
      <c r="A203" s="185"/>
      <c r="B203" s="185"/>
      <c r="C203" s="185"/>
      <c r="D203" s="185"/>
      <c r="E203" s="185"/>
    </row>
    <row r="204" spans="1:5">
      <c r="A204" s="185"/>
      <c r="B204" s="185"/>
      <c r="C204" s="185"/>
      <c r="D204" s="185"/>
      <c r="E204" s="185"/>
    </row>
    <row r="205" spans="1:5">
      <c r="A205" s="185"/>
      <c r="B205" s="185"/>
      <c r="C205" s="185"/>
      <c r="D205" s="185"/>
      <c r="E205" s="185"/>
    </row>
    <row r="206" spans="1:5">
      <c r="A206" s="185"/>
      <c r="B206" s="185"/>
      <c r="C206" s="185"/>
      <c r="D206" s="185"/>
      <c r="E206" s="185"/>
    </row>
    <row r="207" spans="1:5">
      <c r="A207" s="185"/>
      <c r="B207" s="185"/>
      <c r="C207" s="185"/>
      <c r="D207" s="185"/>
      <c r="E207" s="185"/>
    </row>
    <row r="208" spans="1:5">
      <c r="A208" s="185"/>
      <c r="B208" s="185"/>
      <c r="C208" s="185"/>
      <c r="D208" s="185"/>
      <c r="E208" s="185"/>
    </row>
    <row r="209" spans="1:5">
      <c r="A209" s="185"/>
      <c r="B209" s="185"/>
      <c r="C209" s="185"/>
      <c r="D209" s="185"/>
      <c r="E209" s="185"/>
    </row>
    <row r="210" spans="1:5">
      <c r="A210" s="185"/>
      <c r="B210" s="185"/>
      <c r="C210" s="185"/>
      <c r="D210" s="185"/>
      <c r="E210" s="185"/>
    </row>
    <row r="211" spans="1:5">
      <c r="A211" s="185"/>
      <c r="B211" s="185"/>
      <c r="C211" s="185"/>
      <c r="D211" s="185"/>
      <c r="E211" s="185"/>
    </row>
    <row r="212" spans="1:5">
      <c r="A212" s="185"/>
      <c r="B212" s="185"/>
      <c r="C212" s="185"/>
      <c r="D212" s="185"/>
      <c r="E212" s="185"/>
    </row>
    <row r="213" spans="1:5">
      <c r="A213" s="185"/>
      <c r="B213" s="185"/>
      <c r="C213" s="185"/>
      <c r="D213" s="185"/>
      <c r="E213" s="185"/>
    </row>
    <row r="214" spans="1:5">
      <c r="A214" s="185"/>
      <c r="B214" s="185"/>
      <c r="C214" s="185"/>
      <c r="D214" s="185"/>
      <c r="E214" s="185"/>
    </row>
    <row r="215" spans="1:5">
      <c r="A215" s="185"/>
      <c r="B215" s="185"/>
      <c r="C215" s="185"/>
      <c r="D215" s="185"/>
      <c r="E215" s="185"/>
    </row>
    <row r="216" spans="1:5">
      <c r="A216" s="185"/>
      <c r="B216" s="185"/>
      <c r="C216" s="185"/>
      <c r="D216" s="185"/>
      <c r="E216" s="185"/>
    </row>
    <row r="217" spans="1:5">
      <c r="A217" s="185"/>
      <c r="B217" s="185"/>
      <c r="C217" s="185"/>
      <c r="D217" s="185"/>
      <c r="E217" s="185"/>
    </row>
    <row r="218" spans="1:5">
      <c r="A218" s="185"/>
      <c r="B218" s="185"/>
      <c r="C218" s="185"/>
      <c r="D218" s="185"/>
      <c r="E218" s="185"/>
    </row>
    <row r="219" spans="1:5">
      <c r="A219" s="185"/>
      <c r="B219" s="185"/>
      <c r="C219" s="185"/>
      <c r="D219" s="185"/>
      <c r="E219" s="185"/>
    </row>
    <row r="220" spans="1:5">
      <c r="A220" s="185"/>
      <c r="B220" s="185"/>
      <c r="C220" s="185"/>
      <c r="D220" s="185"/>
      <c r="E220" s="185"/>
    </row>
    <row r="221" spans="1:5">
      <c r="A221" s="185"/>
      <c r="B221" s="185"/>
      <c r="C221" s="185"/>
      <c r="D221" s="185"/>
      <c r="E221" s="185"/>
    </row>
    <row r="222" spans="1:5">
      <c r="A222" s="185"/>
      <c r="B222" s="185"/>
      <c r="C222" s="185"/>
      <c r="D222" s="185"/>
      <c r="E222" s="185"/>
    </row>
    <row r="223" spans="1:5">
      <c r="A223" s="185"/>
      <c r="B223" s="185"/>
      <c r="C223" s="185"/>
      <c r="D223" s="185"/>
      <c r="E223" s="185"/>
    </row>
    <row r="224" spans="1:5">
      <c r="A224" s="185"/>
      <c r="B224" s="185"/>
      <c r="C224" s="185"/>
      <c r="D224" s="185"/>
      <c r="E224" s="185"/>
    </row>
    <row r="225" spans="1:5">
      <c r="A225" s="185"/>
      <c r="B225" s="185"/>
      <c r="C225" s="185"/>
      <c r="D225" s="185"/>
      <c r="E225" s="185"/>
    </row>
    <row r="226" spans="1:5">
      <c r="A226" s="185"/>
      <c r="B226" s="185"/>
      <c r="C226" s="185"/>
      <c r="D226" s="185"/>
      <c r="E226" s="185"/>
    </row>
    <row r="227" spans="1:5">
      <c r="A227" s="185"/>
      <c r="B227" s="185"/>
      <c r="C227" s="185"/>
      <c r="D227" s="185"/>
      <c r="E227" s="185"/>
    </row>
    <row r="228" spans="1:5">
      <c r="A228" s="185"/>
      <c r="B228" s="185"/>
      <c r="C228" s="185"/>
      <c r="D228" s="185"/>
      <c r="E228" s="185"/>
    </row>
    <row r="229" spans="1:5">
      <c r="A229" s="185"/>
      <c r="B229" s="185"/>
      <c r="C229" s="185"/>
      <c r="D229" s="185"/>
      <c r="E229" s="185"/>
    </row>
    <row r="230" spans="1:5">
      <c r="A230" s="185"/>
      <c r="B230" s="185"/>
      <c r="C230" s="185"/>
      <c r="D230" s="185"/>
      <c r="E230" s="185"/>
    </row>
    <row r="231" spans="1:5">
      <c r="A231" s="185"/>
      <c r="B231" s="185"/>
      <c r="C231" s="185"/>
      <c r="D231" s="185"/>
      <c r="E231" s="185"/>
    </row>
    <row r="232" spans="1:5">
      <c r="A232" s="185"/>
      <c r="B232" s="185"/>
      <c r="C232" s="185"/>
      <c r="D232" s="185"/>
      <c r="E232" s="185"/>
    </row>
    <row r="233" spans="1:5">
      <c r="A233" s="185"/>
      <c r="B233" s="185"/>
      <c r="C233" s="185"/>
      <c r="D233" s="185"/>
      <c r="E233" s="185"/>
    </row>
    <row r="234" spans="1:5">
      <c r="A234" s="185"/>
      <c r="B234" s="185"/>
      <c r="C234" s="185"/>
      <c r="D234" s="185"/>
      <c r="E234" s="185"/>
    </row>
    <row r="235" spans="1:5">
      <c r="A235" s="185"/>
      <c r="B235" s="185"/>
      <c r="C235" s="185"/>
      <c r="D235" s="185"/>
      <c r="E235" s="185"/>
    </row>
    <row r="236" spans="1:5">
      <c r="A236" s="185"/>
      <c r="B236" s="185"/>
      <c r="C236" s="185"/>
      <c r="D236" s="185"/>
      <c r="E236" s="185"/>
    </row>
    <row r="237" spans="1:5">
      <c r="A237" s="185"/>
      <c r="B237" s="185"/>
      <c r="C237" s="185"/>
      <c r="D237" s="185"/>
      <c r="E237" s="185"/>
    </row>
    <row r="238" spans="1:5">
      <c r="A238" s="185"/>
      <c r="B238" s="185"/>
      <c r="C238" s="185"/>
      <c r="D238" s="185"/>
      <c r="E238" s="185"/>
    </row>
    <row r="239" spans="1:5">
      <c r="A239" s="185"/>
      <c r="B239" s="185"/>
      <c r="C239" s="185"/>
      <c r="D239" s="185"/>
      <c r="E239" s="185"/>
    </row>
    <row r="240" spans="1:5">
      <c r="A240" s="185"/>
      <c r="B240" s="185"/>
      <c r="C240" s="185"/>
      <c r="D240" s="185"/>
      <c r="E240" s="185"/>
    </row>
    <row r="241" spans="1:5">
      <c r="A241" s="185"/>
      <c r="B241" s="185"/>
      <c r="C241" s="185"/>
      <c r="D241" s="185"/>
      <c r="E241" s="185"/>
    </row>
    <row r="242" spans="1:5">
      <c r="A242" s="185"/>
      <c r="B242" s="185"/>
      <c r="C242" s="185"/>
      <c r="D242" s="185"/>
      <c r="E242" s="185"/>
    </row>
    <row r="243" spans="1:5">
      <c r="A243" s="185"/>
      <c r="B243" s="185"/>
      <c r="C243" s="185"/>
      <c r="D243" s="185"/>
      <c r="E243" s="185"/>
    </row>
    <row r="244" spans="1:5">
      <c r="A244" s="185"/>
      <c r="B244" s="185"/>
      <c r="C244" s="185"/>
      <c r="D244" s="185"/>
      <c r="E244" s="185"/>
    </row>
    <row r="245" spans="1:5">
      <c r="A245" s="185"/>
      <c r="B245" s="185"/>
      <c r="C245" s="185"/>
      <c r="D245" s="185"/>
      <c r="E245" s="185"/>
    </row>
    <row r="246" spans="1:5">
      <c r="A246" s="185"/>
      <c r="B246" s="185"/>
      <c r="C246" s="185"/>
      <c r="D246" s="185"/>
      <c r="E246" s="185"/>
    </row>
    <row r="247" spans="1:5">
      <c r="A247" s="185"/>
      <c r="B247" s="185"/>
      <c r="C247" s="185"/>
      <c r="D247" s="185"/>
      <c r="E247" s="185"/>
    </row>
    <row r="248" spans="1:5">
      <c r="A248" s="185"/>
      <c r="B248" s="185"/>
      <c r="C248" s="185"/>
      <c r="D248" s="185"/>
      <c r="E248" s="185"/>
    </row>
    <row r="249" spans="1:5">
      <c r="A249" s="185"/>
      <c r="B249" s="185"/>
      <c r="C249" s="185"/>
      <c r="D249" s="185"/>
      <c r="E249" s="185"/>
    </row>
    <row r="250" spans="1:5">
      <c r="A250" s="185"/>
      <c r="B250" s="185"/>
      <c r="C250" s="185"/>
      <c r="D250" s="185"/>
      <c r="E250" s="185"/>
    </row>
    <row r="251" spans="1:5">
      <c r="A251" s="185"/>
      <c r="B251" s="185"/>
      <c r="C251" s="185"/>
      <c r="D251" s="185"/>
      <c r="E251" s="185"/>
    </row>
    <row r="252" spans="1:5">
      <c r="A252" s="185"/>
      <c r="B252" s="185"/>
      <c r="C252" s="185"/>
      <c r="D252" s="185"/>
      <c r="E252" s="185"/>
    </row>
    <row r="253" spans="1:5">
      <c r="A253" s="185"/>
      <c r="B253" s="185"/>
      <c r="C253" s="185"/>
      <c r="D253" s="185"/>
      <c r="E253" s="185"/>
    </row>
    <row r="254" spans="1:5">
      <c r="A254" s="185"/>
      <c r="B254" s="185"/>
      <c r="C254" s="185"/>
      <c r="D254" s="185"/>
      <c r="E254" s="185"/>
    </row>
    <row r="255" spans="1:5">
      <c r="A255" s="185"/>
      <c r="B255" s="185"/>
      <c r="C255" s="185"/>
      <c r="D255" s="185"/>
      <c r="E255" s="185"/>
    </row>
    <row r="256" spans="1:5">
      <c r="A256" s="185"/>
      <c r="B256" s="185"/>
      <c r="C256" s="185"/>
      <c r="D256" s="185"/>
      <c r="E256" s="185"/>
    </row>
    <row r="257" spans="1:5">
      <c r="A257" s="185"/>
      <c r="B257" s="185"/>
      <c r="C257" s="185"/>
      <c r="D257" s="185"/>
      <c r="E257" s="185"/>
    </row>
    <row r="258" spans="1:5">
      <c r="A258" s="185"/>
      <c r="B258" s="185"/>
      <c r="C258" s="185"/>
      <c r="D258" s="185"/>
      <c r="E258" s="185"/>
    </row>
    <row r="259" spans="1:5">
      <c r="A259" s="185"/>
      <c r="B259" s="185"/>
      <c r="C259" s="185"/>
      <c r="D259" s="185"/>
      <c r="E259" s="185"/>
    </row>
    <row r="260" spans="1:5">
      <c r="A260" s="185"/>
      <c r="B260" s="185"/>
      <c r="C260" s="185"/>
      <c r="D260" s="185"/>
      <c r="E260" s="185"/>
    </row>
    <row r="261" spans="1:5">
      <c r="A261" s="185"/>
      <c r="B261" s="185"/>
      <c r="C261" s="185"/>
      <c r="D261" s="185"/>
      <c r="E261" s="185"/>
    </row>
    <row r="262" spans="1:5">
      <c r="A262" s="185"/>
      <c r="B262" s="185"/>
      <c r="C262" s="185"/>
      <c r="D262" s="185"/>
      <c r="E262" s="185"/>
    </row>
    <row r="263" spans="1:5">
      <c r="A263" s="185"/>
      <c r="B263" s="185"/>
      <c r="C263" s="185"/>
      <c r="D263" s="185"/>
      <c r="E263" s="185"/>
    </row>
    <row r="264" spans="1:5">
      <c r="A264" s="185"/>
      <c r="B264" s="185"/>
      <c r="C264" s="185"/>
      <c r="D264" s="185"/>
      <c r="E264" s="185"/>
    </row>
    <row r="265" spans="1:5">
      <c r="A265" s="185"/>
      <c r="B265" s="185"/>
      <c r="C265" s="185"/>
      <c r="D265" s="185"/>
      <c r="E265" s="185"/>
    </row>
    <row r="266" spans="1:5">
      <c r="A266" s="185"/>
      <c r="B266" s="185"/>
      <c r="C266" s="185"/>
      <c r="D266" s="185"/>
      <c r="E266" s="185"/>
    </row>
    <row r="267" spans="1:5">
      <c r="A267" s="185"/>
      <c r="B267" s="185"/>
      <c r="C267" s="185"/>
      <c r="D267" s="185"/>
      <c r="E267" s="185"/>
    </row>
    <row r="268" spans="1:5">
      <c r="A268" s="185"/>
      <c r="B268" s="185"/>
      <c r="C268" s="185"/>
      <c r="D268" s="185"/>
      <c r="E268" s="185"/>
    </row>
    <row r="269" spans="1:5">
      <c r="A269" s="185"/>
      <c r="B269" s="185"/>
      <c r="C269" s="185"/>
      <c r="D269" s="185"/>
      <c r="E269" s="185"/>
    </row>
    <row r="270" spans="1:5">
      <c r="A270" s="185"/>
      <c r="B270" s="185"/>
      <c r="C270" s="185"/>
      <c r="D270" s="185"/>
      <c r="E270" s="185"/>
    </row>
    <row r="271" spans="1:5">
      <c r="A271" s="185"/>
      <c r="B271" s="185"/>
      <c r="C271" s="185"/>
      <c r="D271" s="185"/>
      <c r="E271" s="185"/>
    </row>
    <row r="272" spans="1:5">
      <c r="A272" s="185"/>
      <c r="B272" s="185"/>
      <c r="C272" s="185"/>
      <c r="D272" s="185"/>
      <c r="E272" s="185"/>
    </row>
    <row r="273" spans="1:5">
      <c r="A273" s="185"/>
      <c r="B273" s="185"/>
      <c r="C273" s="185"/>
      <c r="D273" s="185"/>
      <c r="E273" s="185"/>
    </row>
    <row r="274" spans="1:5">
      <c r="A274" s="185"/>
      <c r="B274" s="185"/>
      <c r="C274" s="185"/>
      <c r="D274" s="185"/>
      <c r="E274" s="185"/>
    </row>
    <row r="275" spans="1:5">
      <c r="A275" s="185"/>
      <c r="B275" s="185"/>
      <c r="C275" s="185"/>
      <c r="D275" s="185"/>
      <c r="E275" s="185"/>
    </row>
    <row r="276" spans="1:5">
      <c r="A276" s="185"/>
      <c r="B276" s="185"/>
      <c r="C276" s="185"/>
      <c r="D276" s="185"/>
      <c r="E276" s="185"/>
    </row>
    <row r="277" spans="1:5">
      <c r="A277" s="185"/>
      <c r="B277" s="185"/>
      <c r="C277" s="185"/>
      <c r="D277" s="185"/>
      <c r="E277" s="185"/>
    </row>
    <row r="278" spans="1:5">
      <c r="A278" s="185"/>
      <c r="B278" s="185"/>
      <c r="C278" s="185"/>
      <c r="D278" s="185"/>
      <c r="E278" s="185"/>
    </row>
    <row r="279" spans="1:5">
      <c r="A279" s="185"/>
      <c r="B279" s="185"/>
      <c r="C279" s="185"/>
      <c r="D279" s="185"/>
      <c r="E279" s="185"/>
    </row>
    <row r="280" spans="1:5">
      <c r="A280" s="185"/>
      <c r="B280" s="185"/>
      <c r="C280" s="185"/>
      <c r="D280" s="185"/>
      <c r="E280" s="185"/>
    </row>
    <row r="281" spans="1:5">
      <c r="A281" s="185"/>
      <c r="B281" s="185"/>
      <c r="C281" s="185"/>
      <c r="D281" s="185"/>
      <c r="E281" s="185"/>
    </row>
    <row r="282" spans="1:5">
      <c r="A282" s="185"/>
      <c r="B282" s="185"/>
      <c r="C282" s="185"/>
      <c r="D282" s="185"/>
      <c r="E282" s="185"/>
    </row>
    <row r="283" spans="1:5">
      <c r="A283" s="185"/>
      <c r="B283" s="185"/>
      <c r="C283" s="185"/>
      <c r="D283" s="185"/>
      <c r="E283" s="185"/>
    </row>
    <row r="284" spans="1:5">
      <c r="A284" s="185"/>
      <c r="B284" s="185"/>
      <c r="C284" s="185"/>
      <c r="D284" s="185"/>
      <c r="E284" s="185"/>
    </row>
    <row r="285" spans="1:5">
      <c r="A285" s="185"/>
      <c r="B285" s="185"/>
      <c r="C285" s="185"/>
      <c r="D285" s="185"/>
      <c r="E285" s="185"/>
    </row>
    <row r="286" spans="1:5">
      <c r="A286" s="185"/>
      <c r="B286" s="185"/>
      <c r="C286" s="185"/>
      <c r="D286" s="185"/>
      <c r="E286" s="185"/>
    </row>
    <row r="287" spans="1:5">
      <c r="A287" s="185"/>
      <c r="B287" s="185"/>
      <c r="C287" s="185"/>
      <c r="D287" s="185"/>
      <c r="E287" s="185"/>
    </row>
    <row r="288" spans="1:5">
      <c r="A288" s="185"/>
      <c r="B288" s="185"/>
      <c r="C288" s="185"/>
      <c r="D288" s="185"/>
      <c r="E288" s="185"/>
    </row>
    <row r="289" spans="1:5">
      <c r="A289" s="185"/>
      <c r="B289" s="185"/>
      <c r="C289" s="185"/>
      <c r="D289" s="185"/>
      <c r="E289" s="185"/>
    </row>
    <row r="290" spans="1:5">
      <c r="A290" s="185"/>
      <c r="B290" s="185"/>
      <c r="C290" s="185"/>
      <c r="D290" s="185"/>
      <c r="E290" s="185"/>
    </row>
    <row r="291" spans="1:5">
      <c r="A291" s="185"/>
      <c r="B291" s="185"/>
      <c r="C291" s="185"/>
      <c r="D291" s="185"/>
      <c r="E291" s="185"/>
    </row>
    <row r="292" spans="1:5">
      <c r="A292" s="185"/>
      <c r="B292" s="185"/>
      <c r="C292" s="185"/>
      <c r="D292" s="185"/>
      <c r="E292" s="185"/>
    </row>
    <row r="293" spans="1:5">
      <c r="A293" s="185"/>
      <c r="B293" s="185"/>
      <c r="C293" s="185"/>
      <c r="D293" s="185"/>
      <c r="E293" s="185"/>
    </row>
    <row r="294" spans="1:5">
      <c r="A294" s="185"/>
      <c r="B294" s="185"/>
      <c r="C294" s="185"/>
      <c r="D294" s="185"/>
      <c r="E294" s="185"/>
    </row>
    <row r="295" spans="1:5">
      <c r="A295" s="185"/>
      <c r="B295" s="185"/>
      <c r="C295" s="185"/>
      <c r="D295" s="185"/>
      <c r="E295" s="185"/>
    </row>
    <row r="296" spans="1:5">
      <c r="A296" s="185"/>
      <c r="B296" s="185"/>
      <c r="C296" s="185"/>
      <c r="D296" s="185"/>
      <c r="E296" s="185"/>
    </row>
    <row r="297" spans="1:5">
      <c r="A297" s="185"/>
      <c r="B297" s="185"/>
      <c r="C297" s="185"/>
      <c r="D297" s="185"/>
      <c r="E297" s="185"/>
    </row>
    <row r="298" spans="1:5">
      <c r="A298" s="185"/>
      <c r="B298" s="185"/>
      <c r="C298" s="185"/>
      <c r="D298" s="185"/>
      <c r="E298" s="185"/>
    </row>
    <row r="299" spans="1:5">
      <c r="A299" s="185"/>
      <c r="B299" s="185"/>
      <c r="C299" s="185"/>
      <c r="D299" s="185"/>
      <c r="E299" s="185"/>
    </row>
    <row r="300" spans="1:5">
      <c r="A300" s="185"/>
      <c r="B300" s="185"/>
      <c r="C300" s="185"/>
      <c r="D300" s="185"/>
      <c r="E300" s="185"/>
    </row>
    <row r="301" spans="1:5">
      <c r="A301" s="185"/>
      <c r="B301" s="185"/>
      <c r="C301" s="185"/>
      <c r="D301" s="185"/>
      <c r="E301" s="185"/>
    </row>
    <row r="302" spans="1:5">
      <c r="A302" s="185"/>
      <c r="B302" s="185"/>
      <c r="C302" s="185"/>
      <c r="D302" s="185"/>
      <c r="E302" s="185"/>
    </row>
    <row r="303" spans="1:5">
      <c r="A303" s="185"/>
      <c r="B303" s="185"/>
      <c r="C303" s="185"/>
      <c r="D303" s="185"/>
      <c r="E303" s="185"/>
    </row>
    <row r="304" spans="1:5">
      <c r="A304" s="185"/>
      <c r="B304" s="185"/>
      <c r="C304" s="185"/>
      <c r="D304" s="185"/>
      <c r="E304" s="185"/>
    </row>
    <row r="305" spans="1:5">
      <c r="A305" s="185"/>
      <c r="B305" s="185"/>
      <c r="C305" s="185"/>
      <c r="D305" s="185"/>
      <c r="E305" s="185"/>
    </row>
    <row r="306" spans="1:5">
      <c r="A306" s="185"/>
      <c r="B306" s="185"/>
      <c r="C306" s="185"/>
      <c r="D306" s="185"/>
      <c r="E306" s="185"/>
    </row>
    <row r="307" spans="1:5">
      <c r="A307" s="185"/>
      <c r="B307" s="185"/>
      <c r="C307" s="185"/>
      <c r="D307" s="185"/>
      <c r="E307" s="185"/>
    </row>
    <row r="308" spans="1:5">
      <c r="A308" s="185"/>
      <c r="B308" s="185"/>
      <c r="C308" s="185"/>
      <c r="D308" s="185"/>
      <c r="E308" s="185"/>
    </row>
    <row r="309" spans="1:5">
      <c r="A309" s="185"/>
      <c r="B309" s="185"/>
      <c r="C309" s="185"/>
      <c r="D309" s="185"/>
      <c r="E309" s="185"/>
    </row>
    <row r="310" spans="1:5">
      <c r="A310" s="185"/>
      <c r="B310" s="185"/>
      <c r="C310" s="185"/>
      <c r="D310" s="185"/>
      <c r="E310" s="185"/>
    </row>
    <row r="311" spans="1:5">
      <c r="A311" s="185"/>
      <c r="B311" s="185"/>
      <c r="C311" s="185"/>
      <c r="D311" s="185"/>
      <c r="E311" s="185"/>
    </row>
    <row r="312" spans="1:5">
      <c r="A312" s="185"/>
      <c r="B312" s="185"/>
      <c r="C312" s="185"/>
      <c r="D312" s="185"/>
      <c r="E312" s="185"/>
    </row>
  </sheetData>
  <customSheetViews>
    <customSheetView guid="{60A1409A-66AA-463E-93B8-ECD35AF44482}" scale="75" colorId="22" fitToPage="1">
      <selection activeCell="G24" sqref="G24"/>
      <rowBreaks count="1" manualBreakCount="1">
        <brk id="61" max="4" man="1"/>
      </rowBreaks>
      <pageMargins left="0.74" right="0.62" top="0.3" bottom="0.3" header="0" footer="0"/>
      <printOptions horizontalCentered="1" verticalCentered="1"/>
      <pageSetup scale="63" fitToHeight="2" orientation="portrait" r:id="rId1"/>
      <headerFooter alignWithMargins="0"/>
    </customSheetView>
    <customSheetView guid="{DF531E20-5321-459E-ADC3-AB7A1AE91EEB}" scale="75" colorId="22" showPageBreaks="1" fitToPage="1" printArea="1">
      <selection activeCell="G24" sqref="G24"/>
      <rowBreaks count="1" manualBreakCount="1">
        <brk id="61" max="4" man="1"/>
      </rowBreaks>
      <pageMargins left="0.74" right="0.62" top="0.3" bottom="0.3" header="0" footer="0"/>
      <printOptions horizontalCentered="1" verticalCentered="1"/>
      <pageSetup scale="63" fitToHeight="2" orientation="portrait" r:id="rId2"/>
      <headerFooter alignWithMargins="0"/>
    </customSheetView>
    <customSheetView guid="{D9BAA3C6-1D9B-487C-B947-51E67F089DA8}" scale="75" colorId="22" topLeftCell="A7">
      <selection activeCell="H36" sqref="H36"/>
      <rowBreaks count="1" manualBreakCount="1">
        <brk id="61" max="4" man="1"/>
      </rowBreaks>
      <pageMargins left="0.41" right="0.28999999999999998" top="0.3" bottom="0.3" header="0" footer="0"/>
      <printOptions horizontalCentered="1" verticalCentered="1"/>
      <pageSetup scale="69" fitToHeight="2" orientation="portrait" r:id="rId3"/>
      <headerFooter alignWithMargins="0"/>
    </customSheetView>
    <customSheetView guid="{FE043F0F-666D-484B-8A7C-7EC2529158CA}" scale="75" colorId="22" showPageBreaks="1" printArea="1">
      <selection activeCell="H36" sqref="H36"/>
      <rowBreaks count="1" manualBreakCount="1">
        <brk id="61" max="4" man="1"/>
      </rowBreaks>
      <pageMargins left="0.41" right="0.28999999999999998" top="0.3" bottom="0.3" header="0" footer="0"/>
      <printOptions horizontalCentered="1" verticalCentered="1"/>
      <pageSetup scale="69" fitToHeight="2" orientation="portrait" r:id="rId4"/>
      <headerFooter alignWithMargins="0"/>
    </customSheetView>
  </customSheetViews>
  <phoneticPr fontId="0" type="noConversion"/>
  <printOptions horizontalCentered="1" verticalCentered="1"/>
  <pageMargins left="0.41" right="0.28999999999999998" top="0.3" bottom="0.3" header="0" footer="0"/>
  <pageSetup scale="69" fitToHeight="2" orientation="portrait" r:id="rId5"/>
  <headerFooter alignWithMargins="0"/>
  <rowBreaks count="1" manualBreakCount="1">
    <brk id="61" max="4" man="1"/>
  </rowBreaks>
  <customProperties>
    <customPr name="_pios_id" r:id="rId6"/>
  </customProperties>
</worksheet>
</file>

<file path=xl/worksheets/sheet65.xml><?xml version="1.0" encoding="utf-8"?>
<worksheet xmlns="http://schemas.openxmlformats.org/spreadsheetml/2006/main" xmlns:r="http://schemas.openxmlformats.org/officeDocument/2006/relationships">
  <sheetPr transitionEvaluation="1" codeName="Sheet63"/>
  <dimension ref="A1:C139"/>
  <sheetViews>
    <sheetView defaultGridColor="0" colorId="22" zoomScale="87" zoomScaleNormal="87" workbookViewId="0"/>
  </sheetViews>
  <sheetFormatPr defaultColWidth="9.77734375" defaultRowHeight="15"/>
  <cols>
    <col min="1" max="1" width="5.77734375" customWidth="1"/>
    <col min="2" max="2" width="75" customWidth="1"/>
    <col min="3" max="3" width="37.21875" customWidth="1"/>
  </cols>
  <sheetData>
    <row r="1" spans="1:3" ht="15.75" thickBot="1">
      <c r="A1" s="430" t="str">
        <f>'Data sheet'!A53</f>
        <v>Annual Report of New York American Water Company, Inc.  (f/k/a Aqua New York of Sea Cliff)                                          Year Ended  December 31, 2013</v>
      </c>
    </row>
    <row r="2" spans="1:3">
      <c r="A2" s="53"/>
      <c r="B2" s="54"/>
      <c r="C2" s="55"/>
    </row>
    <row r="3" spans="1:3" ht="15.75">
      <c r="A3" s="92" t="s">
        <v>2371</v>
      </c>
      <c r="B3" s="93"/>
      <c r="C3" s="94"/>
    </row>
    <row r="4" spans="1:3">
      <c r="A4" s="56"/>
      <c r="B4" s="11"/>
      <c r="C4" s="292"/>
    </row>
    <row r="5" spans="1:3">
      <c r="A5" s="56"/>
      <c r="B5" s="11" t="s">
        <v>701</v>
      </c>
      <c r="C5" s="292"/>
    </row>
    <row r="6" spans="1:3">
      <c r="A6" s="56"/>
      <c r="B6" s="11" t="s">
        <v>1187</v>
      </c>
      <c r="C6" s="292"/>
    </row>
    <row r="7" spans="1:3">
      <c r="A7" s="56"/>
      <c r="B7" s="11" t="s">
        <v>1188</v>
      </c>
      <c r="C7" s="292"/>
    </row>
    <row r="8" spans="1:3">
      <c r="A8" s="56"/>
      <c r="B8" s="11" t="s">
        <v>3481</v>
      </c>
      <c r="C8" s="292"/>
    </row>
    <row r="9" spans="1:3">
      <c r="A9" s="56"/>
      <c r="B9" s="11"/>
      <c r="C9" s="292"/>
    </row>
    <row r="10" spans="1:3">
      <c r="A10" s="56"/>
      <c r="B10" s="11" t="s">
        <v>3482</v>
      </c>
      <c r="C10" s="292"/>
    </row>
    <row r="11" spans="1:3">
      <c r="A11" s="56"/>
      <c r="B11" s="11" t="s">
        <v>3233</v>
      </c>
      <c r="C11" s="292"/>
    </row>
    <row r="12" spans="1:3">
      <c r="A12" s="56"/>
      <c r="B12" s="11" t="s">
        <v>3234</v>
      </c>
      <c r="C12" s="292"/>
    </row>
    <row r="13" spans="1:3">
      <c r="A13" s="56"/>
      <c r="B13" s="11" t="s">
        <v>3235</v>
      </c>
      <c r="C13" s="292"/>
    </row>
    <row r="14" spans="1:3">
      <c r="A14" s="56"/>
      <c r="B14" s="11" t="s">
        <v>3236</v>
      </c>
      <c r="C14" s="292"/>
    </row>
    <row r="15" spans="1:3">
      <c r="A15" s="56"/>
      <c r="B15" s="11"/>
      <c r="C15" s="292"/>
    </row>
    <row r="16" spans="1:3">
      <c r="A16" s="56"/>
      <c r="B16" s="11" t="s">
        <v>3237</v>
      </c>
      <c r="C16" s="292"/>
    </row>
    <row r="17" spans="1:3" ht="15.75" thickBot="1">
      <c r="A17" s="99"/>
      <c r="B17" s="100"/>
      <c r="C17" s="293"/>
    </row>
    <row r="18" spans="1:3">
      <c r="A18" s="721"/>
      <c r="B18" s="30"/>
      <c r="C18" s="722"/>
    </row>
    <row r="19" spans="1:3">
      <c r="A19" s="721"/>
      <c r="B19" s="2316"/>
      <c r="C19" s="722" t="s">
        <v>2835</v>
      </c>
    </row>
    <row r="20" spans="1:3">
      <c r="A20" s="721"/>
      <c r="B20" s="2316"/>
      <c r="C20" s="722"/>
    </row>
    <row r="21" spans="1:3">
      <c r="A21" s="721"/>
      <c r="B21" s="2316"/>
      <c r="C21" s="722"/>
    </row>
    <row r="22" spans="1:3">
      <c r="A22" s="721"/>
      <c r="B22" s="2316"/>
      <c r="C22" s="722"/>
    </row>
    <row r="23" spans="1:3">
      <c r="A23" s="721"/>
      <c r="B23" s="2345" t="s">
        <v>3281</v>
      </c>
      <c r="C23" s="2372">
        <v>40596</v>
      </c>
    </row>
    <row r="24" spans="1:3">
      <c r="A24" s="721"/>
      <c r="B24" s="2318"/>
      <c r="C24" s="2373"/>
    </row>
    <row r="25" spans="1:3">
      <c r="A25" s="721"/>
      <c r="B25" s="2345" t="s">
        <v>3282</v>
      </c>
      <c r="C25" s="2372">
        <v>9141</v>
      </c>
    </row>
    <row r="26" spans="1:3">
      <c r="A26" s="721"/>
      <c r="B26" s="2316"/>
      <c r="C26" s="2297"/>
    </row>
    <row r="27" spans="1:3">
      <c r="A27" s="721"/>
      <c r="B27" s="2345" t="s">
        <v>3283</v>
      </c>
      <c r="C27" s="2372">
        <v>24311</v>
      </c>
    </row>
    <row r="28" spans="1:3">
      <c r="A28" s="721"/>
      <c r="B28" s="2316"/>
      <c r="C28" s="2298"/>
    </row>
    <row r="29" spans="1:3">
      <c r="A29" s="721"/>
      <c r="B29" s="2316"/>
      <c r="C29" s="2298"/>
    </row>
    <row r="30" spans="1:3">
      <c r="A30" s="721"/>
      <c r="B30" s="2316"/>
      <c r="C30" s="2298"/>
    </row>
    <row r="31" spans="1:3">
      <c r="A31" s="721"/>
      <c r="B31" s="2316"/>
      <c r="C31" s="2298"/>
    </row>
    <row r="32" spans="1:3">
      <c r="A32" s="721"/>
      <c r="B32" s="2316"/>
      <c r="C32" s="2298"/>
    </row>
    <row r="33" spans="1:3">
      <c r="A33" s="721"/>
      <c r="B33" s="2317"/>
      <c r="C33" s="2343"/>
    </row>
    <row r="34" spans="1:3">
      <c r="A34" s="721"/>
      <c r="B34" s="2316"/>
      <c r="C34" s="2344"/>
    </row>
    <row r="35" spans="1:3">
      <c r="A35" s="721"/>
      <c r="B35" s="2316"/>
      <c r="C35" s="2298"/>
    </row>
    <row r="36" spans="1:3">
      <c r="A36" s="721"/>
      <c r="B36" s="2316"/>
      <c r="C36" s="2298"/>
    </row>
    <row r="37" spans="1:3">
      <c r="A37" s="721"/>
      <c r="B37" s="2316"/>
      <c r="C37" s="2298"/>
    </row>
    <row r="38" spans="1:3">
      <c r="A38" s="721"/>
      <c r="B38" s="2316"/>
      <c r="C38" s="2298"/>
    </row>
    <row r="39" spans="1:3">
      <c r="A39" s="721"/>
      <c r="B39" s="2317"/>
      <c r="C39" s="2343"/>
    </row>
    <row r="40" spans="1:3" ht="19.5">
      <c r="A40" s="721"/>
      <c r="B40" s="2315"/>
      <c r="C40" s="722"/>
    </row>
    <row r="41" spans="1:3">
      <c r="A41" s="721"/>
      <c r="B41" s="30"/>
      <c r="C41" s="722"/>
    </row>
    <row r="42" spans="1:3">
      <c r="A42" s="721"/>
      <c r="B42" s="30"/>
      <c r="C42" s="722"/>
    </row>
    <row r="43" spans="1:3">
      <c r="A43" s="721"/>
      <c r="B43" s="30"/>
      <c r="C43" s="722"/>
    </row>
    <row r="44" spans="1:3">
      <c r="A44" s="721"/>
      <c r="B44" s="30"/>
      <c r="C44" s="722"/>
    </row>
    <row r="45" spans="1:3">
      <c r="A45" s="721"/>
      <c r="B45" s="30"/>
      <c r="C45" s="722"/>
    </row>
    <row r="46" spans="1:3">
      <c r="A46" s="721"/>
      <c r="B46" s="30"/>
      <c r="C46" s="722"/>
    </row>
    <row r="47" spans="1:3" ht="15.75" thickBot="1">
      <c r="A47" s="723"/>
      <c r="B47" s="724"/>
      <c r="C47" s="725"/>
    </row>
    <row r="48" spans="1:3">
      <c r="C48" s="186" t="s">
        <v>110</v>
      </c>
    </row>
    <row r="49" spans="1:3">
      <c r="A49" s="93" t="s">
        <v>3238</v>
      </c>
      <c r="B49" s="93"/>
      <c r="C49" s="93"/>
    </row>
    <row r="50" spans="1:3" ht="15.75" thickBot="1">
      <c r="A50" s="430" t="str">
        <f>'Data sheet'!A53</f>
        <v>Annual Report of New York American Water Company, Inc.  (f/k/a Aqua New York of Sea Cliff)                                          Year Ended  December 31, 2013</v>
      </c>
    </row>
    <row r="51" spans="1:3">
      <c r="A51" s="53"/>
      <c r="B51" s="54"/>
      <c r="C51" s="55"/>
    </row>
    <row r="52" spans="1:3" ht="15.75">
      <c r="A52" s="92" t="s">
        <v>3239</v>
      </c>
      <c r="B52" s="93"/>
      <c r="C52" s="94"/>
    </row>
    <row r="53" spans="1:3" ht="15.75" thickBot="1">
      <c r="A53" s="99"/>
      <c r="B53" s="100"/>
      <c r="C53" s="293"/>
    </row>
    <row r="54" spans="1:3">
      <c r="A54" s="721"/>
      <c r="B54" s="30"/>
      <c r="C54" s="722"/>
    </row>
    <row r="55" spans="1:3">
      <c r="A55" s="721"/>
      <c r="B55" s="30"/>
      <c r="C55" s="722"/>
    </row>
    <row r="56" spans="1:3">
      <c r="A56" s="721"/>
      <c r="B56" s="30"/>
      <c r="C56" s="722"/>
    </row>
    <row r="57" spans="1:3">
      <c r="A57" s="721"/>
      <c r="B57" s="30"/>
      <c r="C57" s="722"/>
    </row>
    <row r="58" spans="1:3">
      <c r="A58" s="721"/>
      <c r="B58" s="30"/>
      <c r="C58" s="722"/>
    </row>
    <row r="59" spans="1:3">
      <c r="A59" s="721"/>
      <c r="B59" s="30"/>
      <c r="C59" s="722"/>
    </row>
    <row r="60" spans="1:3">
      <c r="A60" s="721"/>
      <c r="B60" s="30"/>
      <c r="C60" s="722"/>
    </row>
    <row r="61" spans="1:3">
      <c r="A61" s="721"/>
      <c r="B61" s="30"/>
      <c r="C61" s="722"/>
    </row>
    <row r="62" spans="1:3">
      <c r="A62" s="721"/>
      <c r="B62" s="30"/>
      <c r="C62" s="722"/>
    </row>
    <row r="63" spans="1:3">
      <c r="A63" s="721"/>
      <c r="B63" s="30"/>
      <c r="C63" s="722"/>
    </row>
    <row r="64" spans="1:3">
      <c r="A64" s="721"/>
      <c r="B64" s="30"/>
      <c r="C64" s="722"/>
    </row>
    <row r="65" spans="1:3">
      <c r="A65" s="721"/>
      <c r="B65" s="30"/>
      <c r="C65" s="722"/>
    </row>
    <row r="66" spans="1:3">
      <c r="A66" s="721"/>
      <c r="B66" s="30"/>
      <c r="C66" s="722"/>
    </row>
    <row r="67" spans="1:3">
      <c r="A67" s="721"/>
      <c r="B67" s="30"/>
      <c r="C67" s="722"/>
    </row>
    <row r="68" spans="1:3">
      <c r="A68" s="721"/>
      <c r="B68" s="30"/>
      <c r="C68" s="722"/>
    </row>
    <row r="69" spans="1:3">
      <c r="A69" s="721"/>
      <c r="B69" s="30"/>
      <c r="C69" s="722"/>
    </row>
    <row r="70" spans="1:3">
      <c r="A70" s="721"/>
      <c r="B70" s="30"/>
      <c r="C70" s="722"/>
    </row>
    <row r="71" spans="1:3">
      <c r="A71" s="721"/>
      <c r="B71" s="30"/>
      <c r="C71" s="722"/>
    </row>
    <row r="72" spans="1:3">
      <c r="A72" s="721"/>
      <c r="B72" s="30"/>
      <c r="C72" s="722"/>
    </row>
    <row r="73" spans="1:3">
      <c r="A73" s="721"/>
      <c r="B73" s="30"/>
      <c r="C73" s="722"/>
    </row>
    <row r="74" spans="1:3">
      <c r="A74" s="721"/>
      <c r="B74" s="30"/>
      <c r="C74" s="722"/>
    </row>
    <row r="75" spans="1:3">
      <c r="A75" s="721"/>
      <c r="B75" s="30"/>
      <c r="C75" s="722"/>
    </row>
    <row r="76" spans="1:3">
      <c r="A76" s="721"/>
      <c r="B76" s="30"/>
      <c r="C76" s="722"/>
    </row>
    <row r="77" spans="1:3">
      <c r="A77" s="721"/>
      <c r="B77" s="30"/>
      <c r="C77" s="722"/>
    </row>
    <row r="78" spans="1:3">
      <c r="A78" s="721"/>
      <c r="B78" s="30"/>
      <c r="C78" s="722"/>
    </row>
    <row r="79" spans="1:3">
      <c r="A79" s="721"/>
      <c r="B79" s="30"/>
      <c r="C79" s="722"/>
    </row>
    <row r="80" spans="1:3">
      <c r="A80" s="721"/>
      <c r="B80" s="30"/>
      <c r="C80" s="722"/>
    </row>
    <row r="81" spans="1:3">
      <c r="A81" s="721"/>
      <c r="B81" s="30"/>
      <c r="C81" s="722"/>
    </row>
    <row r="82" spans="1:3">
      <c r="A82" s="721"/>
      <c r="B82" s="30"/>
      <c r="C82" s="722"/>
    </row>
    <row r="83" spans="1:3">
      <c r="A83" s="721"/>
      <c r="B83" s="30"/>
      <c r="C83" s="722"/>
    </row>
    <row r="84" spans="1:3">
      <c r="A84" s="721"/>
      <c r="B84" s="30"/>
      <c r="C84" s="722"/>
    </row>
    <row r="85" spans="1:3">
      <c r="A85" s="721"/>
      <c r="B85" s="30"/>
      <c r="C85" s="722"/>
    </row>
    <row r="86" spans="1:3">
      <c r="A86" s="721"/>
      <c r="B86" s="30"/>
      <c r="C86" s="722"/>
    </row>
    <row r="87" spans="1:3">
      <c r="A87" s="721"/>
      <c r="B87" s="30"/>
      <c r="C87" s="722"/>
    </row>
    <row r="88" spans="1:3">
      <c r="A88" s="721"/>
      <c r="B88" s="30"/>
      <c r="C88" s="722"/>
    </row>
    <row r="89" spans="1:3">
      <c r="A89" s="721"/>
      <c r="B89" s="30"/>
      <c r="C89" s="722"/>
    </row>
    <row r="90" spans="1:3">
      <c r="A90" s="721"/>
      <c r="B90" s="30"/>
      <c r="C90" s="722"/>
    </row>
    <row r="91" spans="1:3">
      <c r="A91" s="721"/>
      <c r="B91" s="30"/>
      <c r="C91" s="722"/>
    </row>
    <row r="92" spans="1:3">
      <c r="A92" s="721"/>
      <c r="B92" s="30"/>
      <c r="C92" s="722"/>
    </row>
    <row r="93" spans="1:3">
      <c r="A93" s="721"/>
      <c r="B93" s="30"/>
      <c r="C93" s="722"/>
    </row>
    <row r="94" spans="1:3">
      <c r="A94" s="721"/>
      <c r="B94" s="30"/>
      <c r="C94" s="722"/>
    </row>
    <row r="95" spans="1:3">
      <c r="A95" s="721"/>
      <c r="B95" s="30"/>
      <c r="C95" s="722"/>
    </row>
    <row r="96" spans="1:3">
      <c r="A96" s="721"/>
      <c r="B96" s="30"/>
      <c r="C96" s="722"/>
    </row>
    <row r="97" spans="1:3">
      <c r="A97" s="721"/>
      <c r="B97" s="30"/>
      <c r="C97" s="722"/>
    </row>
    <row r="98" spans="1:3">
      <c r="A98" s="721"/>
      <c r="B98" s="30"/>
      <c r="C98" s="722"/>
    </row>
    <row r="99" spans="1:3">
      <c r="A99" s="721"/>
      <c r="B99" s="30"/>
      <c r="C99" s="722"/>
    </row>
    <row r="100" spans="1:3">
      <c r="A100" s="721"/>
      <c r="B100" s="30"/>
      <c r="C100" s="722"/>
    </row>
    <row r="101" spans="1:3">
      <c r="A101" s="721"/>
      <c r="B101" s="30"/>
      <c r="C101" s="722"/>
    </row>
    <row r="102" spans="1:3">
      <c r="A102" s="721"/>
      <c r="B102" s="30"/>
      <c r="C102" s="722"/>
    </row>
    <row r="103" spans="1:3">
      <c r="A103" s="721"/>
      <c r="B103" s="30"/>
      <c r="C103" s="722"/>
    </row>
    <row r="104" spans="1:3">
      <c r="A104" s="721"/>
      <c r="B104" s="30"/>
      <c r="C104" s="722"/>
    </row>
    <row r="105" spans="1:3">
      <c r="A105" s="721"/>
      <c r="B105" s="30"/>
      <c r="C105" s="722"/>
    </row>
    <row r="106" spans="1:3">
      <c r="A106" s="721"/>
      <c r="B106" s="30"/>
      <c r="C106" s="722"/>
    </row>
    <row r="107" spans="1:3">
      <c r="A107" s="721"/>
      <c r="B107" s="30"/>
      <c r="C107" s="722"/>
    </row>
    <row r="108" spans="1:3">
      <c r="A108" s="721"/>
      <c r="B108" s="30"/>
      <c r="C108" s="722"/>
    </row>
    <row r="109" spans="1:3">
      <c r="A109" s="721"/>
      <c r="B109" s="30"/>
      <c r="C109" s="722"/>
    </row>
    <row r="110" spans="1:3">
      <c r="A110" s="721"/>
      <c r="B110" s="30"/>
      <c r="C110" s="722"/>
    </row>
    <row r="111" spans="1:3">
      <c r="A111" s="721"/>
      <c r="B111" s="30"/>
      <c r="C111" s="722"/>
    </row>
    <row r="112" spans="1:3">
      <c r="A112" s="721"/>
      <c r="B112" s="30"/>
      <c r="C112" s="722"/>
    </row>
    <row r="113" spans="1:3">
      <c r="A113" s="721"/>
      <c r="B113" s="30"/>
      <c r="C113" s="722"/>
    </row>
    <row r="114" spans="1:3" ht="15.75" thickBot="1">
      <c r="A114" s="723"/>
      <c r="B114" s="724"/>
      <c r="C114" s="725"/>
    </row>
    <row r="115" spans="1:3">
      <c r="A115" t="s">
        <v>110</v>
      </c>
      <c r="C115" t="s">
        <v>2835</v>
      </c>
    </row>
    <row r="116" spans="1:3">
      <c r="A116" s="93" t="s">
        <v>3240</v>
      </c>
      <c r="B116" s="93"/>
      <c r="C116" s="93"/>
    </row>
    <row r="118" spans="1:3">
      <c r="A118" s="11"/>
      <c r="B118" s="60"/>
    </row>
    <row r="123" spans="1:3">
      <c r="A123" s="11"/>
      <c r="B123" s="81"/>
    </row>
    <row r="126" spans="1:3">
      <c r="A126" s="11"/>
      <c r="B126" s="81"/>
    </row>
    <row r="127" spans="1:3">
      <c r="A127" s="11"/>
      <c r="B127" s="81"/>
    </row>
    <row r="128" spans="1:3">
      <c r="A128" s="11"/>
      <c r="B128" s="81"/>
    </row>
    <row r="129" spans="1:2">
      <c r="A129" s="11"/>
      <c r="B129" s="81"/>
    </row>
    <row r="134" spans="1:2">
      <c r="A134" s="11"/>
      <c r="B134" s="81"/>
    </row>
    <row r="135" spans="1:2">
      <c r="A135" s="11"/>
      <c r="B135" s="81"/>
    </row>
    <row r="136" spans="1:2">
      <c r="A136" s="11"/>
      <c r="B136" s="81"/>
    </row>
    <row r="137" spans="1:2">
      <c r="A137" s="11"/>
      <c r="B137" s="81"/>
    </row>
    <row r="138" spans="1:2">
      <c r="A138" s="11"/>
      <c r="B138" s="81"/>
    </row>
    <row r="139" spans="1:2">
      <c r="A139" s="11"/>
      <c r="B139" s="81"/>
    </row>
  </sheetData>
  <customSheetViews>
    <customSheetView guid="{60A1409A-66AA-463E-93B8-ECD35AF44482}" scale="87" colorId="22">
      <selection activeCell="C28" sqref="C28"/>
      <rowBreaks count="1" manualBreakCount="1">
        <brk id="49" max="16383" man="1"/>
      </rowBreaks>
      <pageMargins left="0.69" right="0.51" top="0.17" bottom="0.3" header="0" footer="0"/>
      <printOptions horizontalCentered="1" verticalCentered="1"/>
      <pageSetup scale="75" fitToHeight="2" orientation="portrait" r:id="rId1"/>
      <headerFooter alignWithMargins="0"/>
    </customSheetView>
    <customSheetView guid="{DF531E20-5321-459E-ADC3-AB7A1AE91EEB}" scale="87" colorId="22" showPageBreaks="1" printArea="1">
      <selection activeCell="C28" sqref="C28"/>
      <rowBreaks count="1" manualBreakCount="1">
        <brk id="49" max="16383" man="1"/>
      </rowBreaks>
      <pageMargins left="0.69" right="0.51" top="0.17" bottom="0.3" header="0" footer="0"/>
      <printOptions horizontalCentered="1" verticalCentered="1"/>
      <pageSetup scale="75" fitToHeight="2" orientation="portrait" r:id="rId2"/>
      <headerFooter alignWithMargins="0"/>
    </customSheetView>
    <customSheetView guid="{D9BAA3C6-1D9B-487C-B947-51E67F089DA8}" scale="60" colorId="22" showPageBreaks="1" printArea="1" view="pageBreakPreview">
      <selection activeCell="C23" sqref="C23"/>
      <rowBreaks count="1" manualBreakCount="1">
        <brk id="49" max="16383" man="1"/>
      </rowBreaks>
      <pageMargins left="0.69" right="0.51" top="0.17" bottom="0.3" header="0" footer="0"/>
      <printOptions horizontalCentered="1" verticalCentered="1"/>
      <pageSetup scale="61" fitToHeight="2" orientation="portrait" r:id="rId3"/>
      <headerFooter alignWithMargins="0"/>
    </customSheetView>
    <customSheetView guid="{FE043F0F-666D-484B-8A7C-7EC2529158CA}" scale="60" colorId="22" showPageBreaks="1" printArea="1" view="pageBreakPreview">
      <selection activeCell="C23" sqref="C23"/>
      <rowBreaks count="1" manualBreakCount="1">
        <brk id="49" max="16383" man="1"/>
      </rowBreaks>
      <pageMargins left="0.69" right="0.51" top="0.17" bottom="0.3" header="0" footer="0"/>
      <printOptions horizontalCentered="1" verticalCentered="1"/>
      <pageSetup scale="61" fitToHeight="2" orientation="portrait" r:id="rId4"/>
      <headerFooter alignWithMargins="0"/>
    </customSheetView>
  </customSheetViews>
  <phoneticPr fontId="0" type="noConversion"/>
  <printOptions horizontalCentered="1" verticalCentered="1"/>
  <pageMargins left="0.69" right="0.51" top="0.17" bottom="0.3" header="0" footer="0"/>
  <pageSetup scale="61" fitToHeight="2" orientation="portrait" r:id="rId5"/>
  <headerFooter alignWithMargins="0"/>
  <rowBreaks count="1" manualBreakCount="1">
    <brk id="49" max="16383" man="1"/>
  </rowBreaks>
  <customProperties>
    <customPr name="_pios_id" r:id="rId6"/>
  </customProperties>
</worksheet>
</file>

<file path=xl/worksheets/sheet66.xml><?xml version="1.0" encoding="utf-8"?>
<worksheet xmlns="http://schemas.openxmlformats.org/spreadsheetml/2006/main" xmlns:r="http://schemas.openxmlformats.org/officeDocument/2006/relationships">
  <sheetPr transitionEvaluation="1" codeName="Sheet64"/>
  <dimension ref="A1:K129"/>
  <sheetViews>
    <sheetView defaultGridColor="0" colorId="22" zoomScale="75" zoomScaleNormal="75" workbookViewId="0">
      <selection activeCell="B1" sqref="B1"/>
    </sheetView>
  </sheetViews>
  <sheetFormatPr defaultColWidth="9.77734375" defaultRowHeight="15"/>
  <cols>
    <col min="1" max="1" width="3.77734375" customWidth="1"/>
    <col min="2" max="2" width="50.77734375" customWidth="1"/>
    <col min="3" max="3" width="67.88671875" customWidth="1"/>
    <col min="4" max="4" width="4.77734375" customWidth="1"/>
    <col min="5" max="5" width="2.109375" customWidth="1"/>
    <col min="6" max="6" width="87.21875" customWidth="1"/>
    <col min="7" max="7" width="9.33203125" customWidth="1"/>
    <col min="8" max="8" width="16.6640625" customWidth="1"/>
    <col min="9" max="9" width="0.88671875" customWidth="1"/>
  </cols>
  <sheetData>
    <row r="1" spans="1:9" ht="16.5" thickBot="1">
      <c r="A1" s="185" t="str">
        <f>'Data sheet'!A53</f>
        <v>Annual Report of New York American Water Company, Inc.  (f/k/a Aqua New York of Sea Cliff)                                          Year Ended  December 31, 2013</v>
      </c>
      <c r="B1" s="22"/>
      <c r="C1" s="22"/>
      <c r="D1" s="185" t="str">
        <f>'Data sheet'!A53</f>
        <v>Annual Report of New York American Water Company, Inc.  (f/k/a Aqua New York of Sea Cliff)                                          Year Ended  December 31, 2013</v>
      </c>
      <c r="E1" s="726"/>
      <c r="F1" s="726"/>
      <c r="G1" s="22"/>
      <c r="H1" s="22"/>
      <c r="I1" s="726"/>
    </row>
    <row r="2" spans="1:9" ht="15.75">
      <c r="A2" s="727" t="s">
        <v>2835</v>
      </c>
      <c r="B2" s="728"/>
      <c r="C2" s="729"/>
      <c r="D2" s="727"/>
      <c r="E2" s="728"/>
      <c r="F2" s="728"/>
      <c r="G2" s="728"/>
      <c r="H2" s="728"/>
      <c r="I2" s="729"/>
    </row>
    <row r="3" spans="1:9" ht="15.75">
      <c r="A3" s="599" t="s">
        <v>3241</v>
      </c>
      <c r="B3" s="600"/>
      <c r="C3" s="601"/>
      <c r="D3" s="599" t="s">
        <v>3242</v>
      </c>
      <c r="E3" s="600"/>
      <c r="F3" s="600"/>
      <c r="G3" s="600"/>
      <c r="H3" s="600"/>
      <c r="I3" s="601"/>
    </row>
    <row r="4" spans="1:9">
      <c r="A4" s="195"/>
      <c r="C4" s="192"/>
      <c r="D4" s="195"/>
      <c r="I4" s="192"/>
    </row>
    <row r="5" spans="1:9">
      <c r="A5" s="517" t="s">
        <v>3440</v>
      </c>
      <c r="B5" s="857" t="s">
        <v>1775</v>
      </c>
      <c r="C5" s="191"/>
      <c r="D5" s="730"/>
      <c r="E5" s="569"/>
      <c r="F5" s="243" t="s">
        <v>2835</v>
      </c>
      <c r="G5" s="569"/>
      <c r="H5" s="243"/>
      <c r="I5" s="244"/>
    </row>
    <row r="6" spans="1:9">
      <c r="A6" s="195"/>
      <c r="B6" s="857" t="s">
        <v>3858</v>
      </c>
      <c r="C6" s="191"/>
      <c r="D6" s="195"/>
      <c r="E6" s="519"/>
      <c r="G6" s="519"/>
      <c r="H6" s="524" t="s">
        <v>3859</v>
      </c>
      <c r="I6" s="192"/>
    </row>
    <row r="7" spans="1:9">
      <c r="A7" s="195"/>
      <c r="B7" s="857" t="s">
        <v>3860</v>
      </c>
      <c r="C7" s="192"/>
      <c r="D7" s="517" t="s">
        <v>2263</v>
      </c>
      <c r="E7" s="519"/>
      <c r="F7" s="524" t="s">
        <v>862</v>
      </c>
      <c r="G7" s="519"/>
      <c r="H7" s="524" t="s">
        <v>180</v>
      </c>
      <c r="I7" s="192"/>
    </row>
    <row r="8" spans="1:9">
      <c r="A8" s="517" t="s">
        <v>418</v>
      </c>
      <c r="B8" s="2780" t="s">
        <v>2017</v>
      </c>
      <c r="C8" s="2781"/>
      <c r="D8" s="517" t="s">
        <v>2286</v>
      </c>
      <c r="E8" s="519"/>
      <c r="F8" s="524" t="s">
        <v>3377</v>
      </c>
      <c r="G8" s="519"/>
      <c r="H8" s="524" t="s">
        <v>3378</v>
      </c>
      <c r="I8" s="192"/>
    </row>
    <row r="9" spans="1:9">
      <c r="A9" s="195"/>
      <c r="B9" s="2780" t="s">
        <v>660</v>
      </c>
      <c r="C9" s="2781"/>
      <c r="D9" s="568"/>
      <c r="E9" s="523"/>
      <c r="F9" s="207"/>
      <c r="G9" s="523"/>
      <c r="H9" s="1873" t="s">
        <v>3192</v>
      </c>
      <c r="I9" s="208"/>
    </row>
    <row r="10" spans="1:9">
      <c r="A10" s="195"/>
      <c r="B10" s="857" t="s">
        <v>661</v>
      </c>
      <c r="C10" s="191"/>
      <c r="D10" s="195"/>
      <c r="E10" s="519"/>
      <c r="F10" s="1700" t="s">
        <v>1675</v>
      </c>
      <c r="G10" s="519"/>
      <c r="H10" s="524" t="s">
        <v>2738</v>
      </c>
      <c r="I10" s="192"/>
    </row>
    <row r="11" spans="1:9">
      <c r="A11" s="517" t="s">
        <v>3619</v>
      </c>
      <c r="B11" s="2780" t="s">
        <v>2421</v>
      </c>
      <c r="C11" s="2781"/>
      <c r="D11" s="517" t="s">
        <v>3682</v>
      </c>
      <c r="E11" s="519"/>
      <c r="F11" t="s">
        <v>2422</v>
      </c>
      <c r="G11" s="844" t="s">
        <v>2423</v>
      </c>
      <c r="H11" s="719">
        <v>0</v>
      </c>
      <c r="I11" s="192"/>
    </row>
    <row r="12" spans="1:9">
      <c r="A12" s="195"/>
      <c r="B12" s="2780" t="s">
        <v>2972</v>
      </c>
      <c r="C12" s="2781"/>
      <c r="D12" s="517" t="s">
        <v>3683</v>
      </c>
      <c r="E12" s="519"/>
      <c r="F12" t="s">
        <v>2603</v>
      </c>
      <c r="G12" s="844" t="s">
        <v>2423</v>
      </c>
      <c r="H12" s="719">
        <v>0</v>
      </c>
      <c r="I12" s="192"/>
    </row>
    <row r="13" spans="1:9">
      <c r="A13" s="517" t="s">
        <v>1805</v>
      </c>
      <c r="B13" s="857" t="s">
        <v>2583</v>
      </c>
      <c r="C13" s="191"/>
      <c r="D13" s="517" t="s">
        <v>3684</v>
      </c>
      <c r="E13" s="519"/>
      <c r="F13" s="112" t="s">
        <v>2584</v>
      </c>
      <c r="G13" s="844" t="s">
        <v>2423</v>
      </c>
      <c r="H13" s="719">
        <v>0</v>
      </c>
      <c r="I13" s="192"/>
    </row>
    <row r="14" spans="1:9">
      <c r="A14" s="195" t="s">
        <v>2835</v>
      </c>
      <c r="B14" s="857" t="s">
        <v>2585</v>
      </c>
      <c r="C14" s="191"/>
      <c r="D14" s="517" t="s">
        <v>3685</v>
      </c>
      <c r="E14" s="519"/>
      <c r="F14" t="s">
        <v>2586</v>
      </c>
      <c r="G14" s="844" t="s">
        <v>2423</v>
      </c>
      <c r="H14" s="719">
        <v>0</v>
      </c>
      <c r="I14" s="192"/>
    </row>
    <row r="15" spans="1:9">
      <c r="A15" s="517" t="s">
        <v>1807</v>
      </c>
      <c r="B15" s="857" t="s">
        <v>2748</v>
      </c>
      <c r="C15" s="191"/>
      <c r="D15" s="517" t="s">
        <v>3686</v>
      </c>
      <c r="E15" s="519"/>
      <c r="F15" t="s">
        <v>3839</v>
      </c>
      <c r="G15" s="844" t="s">
        <v>2423</v>
      </c>
      <c r="H15" s="719">
        <v>0</v>
      </c>
      <c r="I15" s="192"/>
    </row>
    <row r="16" spans="1:9">
      <c r="A16" s="517" t="s">
        <v>3231</v>
      </c>
      <c r="B16" s="857" t="s">
        <v>2023</v>
      </c>
      <c r="C16" s="191"/>
      <c r="D16" s="517" t="s">
        <v>3687</v>
      </c>
      <c r="E16" s="519"/>
      <c r="F16" t="s">
        <v>2024</v>
      </c>
      <c r="G16" s="844" t="s">
        <v>2423</v>
      </c>
      <c r="H16" s="719">
        <v>0</v>
      </c>
      <c r="I16" s="192"/>
    </row>
    <row r="17" spans="1:9">
      <c r="A17" s="517" t="s">
        <v>2025</v>
      </c>
      <c r="B17" s="857" t="s">
        <v>2026</v>
      </c>
      <c r="C17" s="191"/>
      <c r="D17" s="517" t="s">
        <v>3688</v>
      </c>
      <c r="E17" s="519"/>
      <c r="F17" t="s">
        <v>3187</v>
      </c>
      <c r="G17" s="519"/>
      <c r="H17" s="1032"/>
      <c r="I17" s="192"/>
    </row>
    <row r="18" spans="1:9">
      <c r="A18" s="195"/>
      <c r="B18" s="857" t="s">
        <v>3188</v>
      </c>
      <c r="C18" s="191"/>
      <c r="D18" s="517" t="s">
        <v>3689</v>
      </c>
      <c r="E18" s="519"/>
      <c r="F18" t="s">
        <v>3189</v>
      </c>
      <c r="G18" s="519"/>
      <c r="H18" s="1922"/>
      <c r="I18" s="192"/>
    </row>
    <row r="19" spans="1:9">
      <c r="A19" s="517" t="s">
        <v>3190</v>
      </c>
      <c r="B19" s="857" t="s">
        <v>3191</v>
      </c>
      <c r="C19" s="191"/>
      <c r="D19" s="517" t="s">
        <v>3690</v>
      </c>
      <c r="E19" s="519"/>
      <c r="F19" t="s">
        <v>3330</v>
      </c>
      <c r="G19" s="519"/>
      <c r="H19" s="747"/>
      <c r="I19" s="192"/>
    </row>
    <row r="20" spans="1:9">
      <c r="A20" s="195" t="s">
        <v>2835</v>
      </c>
      <c r="B20" s="857" t="s">
        <v>3318</v>
      </c>
      <c r="C20" s="191"/>
      <c r="D20" s="517" t="s">
        <v>3691</v>
      </c>
      <c r="E20" s="519"/>
      <c r="F20" t="s">
        <v>3331</v>
      </c>
      <c r="G20" s="519"/>
      <c r="H20" s="747"/>
      <c r="I20" s="192"/>
    </row>
    <row r="21" spans="1:9">
      <c r="A21" s="517" t="s">
        <v>3332</v>
      </c>
      <c r="B21" s="857" t="s">
        <v>3333</v>
      </c>
      <c r="C21" s="191"/>
      <c r="D21" s="195"/>
      <c r="E21" s="519"/>
      <c r="G21" s="519"/>
      <c r="H21" s="732"/>
      <c r="I21" s="192"/>
    </row>
    <row r="22" spans="1:9">
      <c r="A22" s="195"/>
      <c r="B22" s="857" t="s">
        <v>3038</v>
      </c>
      <c r="C22" s="191"/>
      <c r="D22" s="195"/>
      <c r="E22" s="519"/>
      <c r="F22" s="571" t="s">
        <v>3529</v>
      </c>
      <c r="G22" s="519"/>
      <c r="I22" s="192"/>
    </row>
    <row r="23" spans="1:9">
      <c r="A23" s="195"/>
      <c r="B23" s="857"/>
      <c r="C23" s="191"/>
      <c r="D23" s="195"/>
      <c r="E23" s="519"/>
      <c r="F23" s="1874" t="s">
        <v>3193</v>
      </c>
      <c r="G23" s="844" t="s">
        <v>2423</v>
      </c>
      <c r="H23" s="116">
        <v>0</v>
      </c>
      <c r="I23" s="192"/>
    </row>
    <row r="24" spans="1:9">
      <c r="A24" s="517" t="s">
        <v>3530</v>
      </c>
      <c r="B24" s="857" t="s">
        <v>3531</v>
      </c>
      <c r="C24" s="192"/>
      <c r="D24" s="517" t="s">
        <v>3692</v>
      </c>
      <c r="E24" s="519"/>
      <c r="F24" t="s">
        <v>3532</v>
      </c>
      <c r="G24" s="844"/>
      <c r="H24" s="116">
        <v>0</v>
      </c>
      <c r="I24" s="192"/>
    </row>
    <row r="25" spans="1:9">
      <c r="A25" s="195"/>
      <c r="B25" s="857" t="s">
        <v>2097</v>
      </c>
      <c r="C25" s="192"/>
      <c r="D25" s="517" t="s">
        <v>3693</v>
      </c>
      <c r="E25" s="519"/>
      <c r="F25" t="s">
        <v>2098</v>
      </c>
      <c r="G25" s="519"/>
      <c r="H25" s="116">
        <v>0</v>
      </c>
      <c r="I25" s="192"/>
    </row>
    <row r="26" spans="1:9">
      <c r="A26" s="517" t="s">
        <v>2099</v>
      </c>
      <c r="B26" s="857" t="s">
        <v>223</v>
      </c>
      <c r="C26" s="192"/>
      <c r="D26" s="517" t="s">
        <v>3694</v>
      </c>
      <c r="E26" s="519"/>
      <c r="F26" t="s">
        <v>224</v>
      </c>
      <c r="G26" s="519"/>
      <c r="H26" s="116">
        <v>0</v>
      </c>
      <c r="I26" s="192"/>
    </row>
    <row r="27" spans="1:9">
      <c r="A27" s="195"/>
      <c r="B27" s="857" t="s">
        <v>225</v>
      </c>
      <c r="C27" s="192"/>
      <c r="D27" s="517" t="s">
        <v>3695</v>
      </c>
      <c r="E27" s="519"/>
      <c r="F27" t="s">
        <v>3918</v>
      </c>
      <c r="G27" s="519"/>
      <c r="H27" s="1808">
        <v>0</v>
      </c>
      <c r="I27" s="192"/>
    </row>
    <row r="28" spans="1:9">
      <c r="A28" s="517" t="s">
        <v>702</v>
      </c>
      <c r="B28" s="857" t="s">
        <v>2692</v>
      </c>
      <c r="C28" s="192"/>
      <c r="D28" s="517" t="s">
        <v>3696</v>
      </c>
      <c r="E28" s="519"/>
      <c r="F28" t="s">
        <v>2693</v>
      </c>
      <c r="G28" s="519"/>
      <c r="H28" s="116">
        <v>0</v>
      </c>
      <c r="I28" s="192"/>
    </row>
    <row r="29" spans="1:9">
      <c r="A29" s="517" t="s">
        <v>629</v>
      </c>
      <c r="B29" s="857" t="s">
        <v>630</v>
      </c>
      <c r="C29" s="192"/>
      <c r="D29" s="517" t="s">
        <v>3697</v>
      </c>
      <c r="E29" s="519"/>
      <c r="F29" t="s">
        <v>631</v>
      </c>
      <c r="G29" s="519"/>
      <c r="H29" s="116">
        <v>0</v>
      </c>
      <c r="I29" s="192"/>
    </row>
    <row r="30" spans="1:9">
      <c r="A30" s="568"/>
      <c r="B30" s="933"/>
      <c r="C30" s="208"/>
      <c r="D30" s="517" t="s">
        <v>3698</v>
      </c>
      <c r="E30" s="519"/>
      <c r="F30" t="s">
        <v>632</v>
      </c>
      <c r="G30" s="519" t="s">
        <v>2835</v>
      </c>
      <c r="H30" s="719">
        <v>0</v>
      </c>
      <c r="I30" s="192"/>
    </row>
    <row r="31" spans="1:9">
      <c r="A31" s="730"/>
      <c r="B31" s="857" t="s">
        <v>633</v>
      </c>
      <c r="C31" s="736"/>
      <c r="D31" s="517" t="s">
        <v>3699</v>
      </c>
      <c r="E31" s="519"/>
      <c r="F31" s="524" t="s">
        <v>634</v>
      </c>
      <c r="G31" s="844" t="s">
        <v>2423</v>
      </c>
      <c r="H31" s="1807">
        <f>SUM(H23:H30)</f>
        <v>0</v>
      </c>
      <c r="I31" s="192"/>
    </row>
    <row r="32" spans="1:9">
      <c r="A32" s="195"/>
      <c r="B32" s="857" t="s">
        <v>635</v>
      </c>
      <c r="C32" s="191"/>
      <c r="D32" s="195"/>
      <c r="E32" s="519"/>
      <c r="G32" s="519"/>
      <c r="H32" s="117"/>
      <c r="I32" s="192"/>
    </row>
    <row r="33" spans="1:11">
      <c r="A33" s="195"/>
      <c r="B33" s="857" t="s">
        <v>636</v>
      </c>
      <c r="C33" s="191"/>
      <c r="D33" s="517" t="s">
        <v>3700</v>
      </c>
      <c r="E33" s="519"/>
      <c r="F33" t="s">
        <v>145</v>
      </c>
      <c r="G33" s="519"/>
      <c r="H33" s="1840"/>
      <c r="I33" s="192"/>
    </row>
    <row r="34" spans="1:11">
      <c r="A34" s="195"/>
      <c r="C34" s="192"/>
      <c r="D34" s="517" t="s">
        <v>3701</v>
      </c>
      <c r="E34" s="519"/>
      <c r="F34" t="s">
        <v>553</v>
      </c>
      <c r="G34" s="519"/>
      <c r="H34" s="1840"/>
      <c r="I34" s="192"/>
    </row>
    <row r="35" spans="1:11">
      <c r="A35" s="195"/>
      <c r="C35" s="192"/>
      <c r="D35" s="518" t="s">
        <v>3702</v>
      </c>
      <c r="E35" s="523"/>
      <c r="F35" s="207" t="s">
        <v>3470</v>
      </c>
      <c r="G35" s="523"/>
      <c r="H35" s="1903"/>
      <c r="I35" s="208"/>
      <c r="K35" s="1038"/>
    </row>
    <row r="36" spans="1:11">
      <c r="A36" s="195"/>
      <c r="C36" s="192"/>
      <c r="D36" s="195"/>
      <c r="E36" s="519"/>
      <c r="F36" s="571" t="s">
        <v>3471</v>
      </c>
      <c r="G36" s="519"/>
      <c r="H36" s="117"/>
      <c r="I36" s="192"/>
    </row>
    <row r="37" spans="1:11">
      <c r="A37" s="721"/>
      <c r="B37" s="645"/>
      <c r="C37" s="734"/>
      <c r="D37" s="517" t="s">
        <v>3703</v>
      </c>
      <c r="E37" s="519"/>
      <c r="F37" t="s">
        <v>3472</v>
      </c>
      <c r="G37" s="844" t="s">
        <v>2423</v>
      </c>
      <c r="H37" s="116">
        <v>0</v>
      </c>
      <c r="I37" s="192"/>
    </row>
    <row r="38" spans="1:11">
      <c r="A38" s="721"/>
      <c r="B38" s="30"/>
      <c r="C38" s="722"/>
      <c r="D38" s="517" t="s">
        <v>3704</v>
      </c>
      <c r="E38" s="519"/>
      <c r="F38" t="s">
        <v>3473</v>
      </c>
      <c r="G38" s="844" t="s">
        <v>2423</v>
      </c>
      <c r="H38" s="116">
        <v>0</v>
      </c>
      <c r="I38" s="192"/>
    </row>
    <row r="39" spans="1:11">
      <c r="A39" s="721"/>
      <c r="B39" s="30"/>
      <c r="C39" s="722"/>
      <c r="D39" s="517" t="s">
        <v>3705</v>
      </c>
      <c r="E39" s="519"/>
      <c r="F39" t="s">
        <v>3474</v>
      </c>
      <c r="G39" s="844" t="s">
        <v>2423</v>
      </c>
      <c r="H39" s="116">
        <v>0</v>
      </c>
      <c r="I39" s="192"/>
    </row>
    <row r="40" spans="1:11">
      <c r="A40" s="721"/>
      <c r="B40" s="30"/>
      <c r="C40" s="722"/>
      <c r="D40" s="517" t="s">
        <v>3706</v>
      </c>
      <c r="E40" s="519"/>
      <c r="F40" t="s">
        <v>3475</v>
      </c>
      <c r="G40" s="844" t="s">
        <v>2423</v>
      </c>
      <c r="H40" s="1808">
        <v>0</v>
      </c>
      <c r="I40" s="192"/>
    </row>
    <row r="41" spans="1:11">
      <c r="A41" s="721"/>
      <c r="B41" s="30"/>
      <c r="C41" s="722"/>
      <c r="D41" s="517" t="s">
        <v>2855</v>
      </c>
      <c r="E41" s="519"/>
      <c r="F41" t="s">
        <v>634</v>
      </c>
      <c r="G41" s="844" t="s">
        <v>2423</v>
      </c>
      <c r="H41" s="1808">
        <v>0</v>
      </c>
      <c r="I41" s="192"/>
    </row>
    <row r="42" spans="1:11">
      <c r="A42" s="721"/>
      <c r="B42" s="30"/>
      <c r="C42" s="722"/>
      <c r="D42" s="517" t="s">
        <v>2856</v>
      </c>
      <c r="E42" s="519"/>
      <c r="F42" t="s">
        <v>873</v>
      </c>
      <c r="G42" s="844" t="s">
        <v>2423</v>
      </c>
      <c r="H42" s="116">
        <v>0</v>
      </c>
      <c r="I42" s="192"/>
    </row>
    <row r="43" spans="1:11">
      <c r="A43" s="721"/>
      <c r="B43" s="30"/>
      <c r="C43" s="722"/>
      <c r="D43" s="517" t="s">
        <v>2857</v>
      </c>
      <c r="E43" s="519"/>
      <c r="F43" t="s">
        <v>874</v>
      </c>
      <c r="G43" s="844" t="s">
        <v>2423</v>
      </c>
      <c r="H43" s="1840">
        <v>0</v>
      </c>
      <c r="I43" s="192"/>
    </row>
    <row r="44" spans="1:11">
      <c r="A44" s="721"/>
      <c r="B44" s="30"/>
      <c r="C44" s="722"/>
      <c r="D44" s="517" t="s">
        <v>2858</v>
      </c>
      <c r="E44" s="519"/>
      <c r="F44" t="s">
        <v>875</v>
      </c>
      <c r="G44" s="519"/>
      <c r="H44" s="2430">
        <v>0</v>
      </c>
      <c r="I44" s="192"/>
    </row>
    <row r="45" spans="1:11">
      <c r="A45" s="721"/>
      <c r="B45" s="30"/>
      <c r="C45" s="722"/>
      <c r="D45" s="517" t="s">
        <v>2859</v>
      </c>
      <c r="E45" s="519"/>
      <c r="F45" t="s">
        <v>145</v>
      </c>
      <c r="G45" s="519"/>
      <c r="H45" s="2430">
        <v>0</v>
      </c>
      <c r="I45" s="192"/>
    </row>
    <row r="46" spans="1:11">
      <c r="A46" s="721"/>
      <c r="B46" s="30"/>
      <c r="C46" s="722"/>
      <c r="D46" s="517" t="s">
        <v>2860</v>
      </c>
      <c r="E46" s="519"/>
      <c r="F46" t="s">
        <v>553</v>
      </c>
      <c r="G46" s="519"/>
      <c r="H46" s="116">
        <v>0</v>
      </c>
      <c r="I46" s="192"/>
    </row>
    <row r="47" spans="1:11">
      <c r="A47" s="721"/>
      <c r="B47" s="30"/>
      <c r="C47" s="722"/>
      <c r="D47" s="518" t="s">
        <v>2861</v>
      </c>
      <c r="E47" s="523"/>
      <c r="F47" s="207" t="s">
        <v>3470</v>
      </c>
      <c r="G47" s="523"/>
      <c r="H47" s="719">
        <v>0</v>
      </c>
      <c r="I47" s="208"/>
    </row>
    <row r="48" spans="1:11">
      <c r="A48" s="721"/>
      <c r="B48" s="30"/>
      <c r="C48" s="722"/>
      <c r="D48" s="195"/>
      <c r="E48" s="8" t="s">
        <v>2593</v>
      </c>
      <c r="F48" s="8"/>
      <c r="G48" s="8"/>
      <c r="H48" s="8"/>
      <c r="I48" s="192"/>
    </row>
    <row r="49" spans="1:9">
      <c r="A49" s="721"/>
      <c r="B49" s="30"/>
      <c r="C49" s="722"/>
      <c r="D49" s="195"/>
      <c r="F49" s="857" t="s">
        <v>2594</v>
      </c>
      <c r="G49" s="8"/>
      <c r="H49" s="8"/>
      <c r="I49" s="192"/>
    </row>
    <row r="50" spans="1:9">
      <c r="A50" s="721"/>
      <c r="B50" s="30"/>
      <c r="C50" s="722"/>
      <c r="D50" s="195"/>
      <c r="I50" s="192"/>
    </row>
    <row r="51" spans="1:9" ht="15.75">
      <c r="A51" s="721"/>
      <c r="B51" s="30"/>
      <c r="C51" s="722"/>
      <c r="D51" s="195"/>
      <c r="F51" s="2669"/>
      <c r="G51" s="1129"/>
      <c r="H51" s="1129"/>
      <c r="I51" s="192"/>
    </row>
    <row r="52" spans="1:9" ht="15.75">
      <c r="A52" s="721"/>
      <c r="B52" s="30"/>
      <c r="C52" s="722"/>
      <c r="D52" s="195"/>
      <c r="F52" s="2669"/>
      <c r="G52" s="1129"/>
      <c r="H52" s="1129"/>
      <c r="I52" s="192"/>
    </row>
    <row r="53" spans="1:9" ht="15.75">
      <c r="A53" s="721"/>
      <c r="B53" s="30"/>
      <c r="C53" s="722"/>
      <c r="D53" s="195"/>
      <c r="F53" s="1129" t="s">
        <v>3944</v>
      </c>
      <c r="G53" s="1068"/>
      <c r="H53" s="1068"/>
      <c r="I53" s="192"/>
    </row>
    <row r="54" spans="1:9">
      <c r="A54" s="721"/>
      <c r="B54" s="30"/>
      <c r="C54" s="722"/>
      <c r="D54" s="195"/>
      <c r="I54" s="192"/>
    </row>
    <row r="55" spans="1:9">
      <c r="A55" s="721"/>
      <c r="B55" s="30"/>
      <c r="C55" s="722"/>
      <c r="D55" s="195"/>
      <c r="I55" s="192"/>
    </row>
    <row r="56" spans="1:9" ht="15.75" thickBot="1">
      <c r="A56" s="723" t="s">
        <v>2835</v>
      </c>
      <c r="B56" s="724" t="s">
        <v>2835</v>
      </c>
      <c r="C56" s="725"/>
      <c r="D56" s="196"/>
      <c r="E56" s="246"/>
      <c r="F56" s="246"/>
      <c r="G56" s="246"/>
      <c r="H56" s="246"/>
      <c r="I56" s="198"/>
    </row>
    <row r="57" spans="1:9">
      <c r="A57" s="857" t="s">
        <v>110</v>
      </c>
      <c r="D57" s="857" t="s">
        <v>110</v>
      </c>
    </row>
    <row r="58" spans="1:9">
      <c r="A58" s="8" t="s">
        <v>2595</v>
      </c>
      <c r="B58" s="8"/>
      <c r="C58" s="8"/>
      <c r="D58" s="8" t="s">
        <v>2596</v>
      </c>
      <c r="E58" s="8"/>
      <c r="F58" s="8"/>
      <c r="G58" s="8"/>
      <c r="H58" s="8"/>
      <c r="I58" s="8"/>
    </row>
    <row r="60" spans="1:9" ht="15.75">
      <c r="A60" s="6" t="s">
        <v>2597</v>
      </c>
      <c r="B60" s="13"/>
      <c r="C60" s="13"/>
      <c r="F60" s="221"/>
    </row>
    <row r="61" spans="1:9">
      <c r="B61" s="221"/>
      <c r="C61" s="221"/>
    </row>
    <row r="62" spans="1:9" ht="15.75" thickBot="1">
      <c r="A62" s="199" t="s">
        <v>2835</v>
      </c>
      <c r="B62" s="22"/>
      <c r="C62" s="22"/>
    </row>
    <row r="63" spans="1:9" ht="15.75">
      <c r="A63" s="727" t="s">
        <v>2835</v>
      </c>
      <c r="B63" s="728"/>
      <c r="C63" s="729"/>
    </row>
    <row r="64" spans="1:9" ht="15.75">
      <c r="A64" s="599" t="s">
        <v>3241</v>
      </c>
      <c r="B64" s="600"/>
      <c r="C64" s="601"/>
      <c r="D64" s="726"/>
      <c r="E64" s="726"/>
    </row>
    <row r="65" spans="1:5" ht="15.75">
      <c r="A65" s="195"/>
      <c r="C65" s="192"/>
      <c r="D65" s="600"/>
      <c r="E65" s="600"/>
    </row>
    <row r="66" spans="1:5">
      <c r="A66" s="195"/>
      <c r="B66" s="8"/>
      <c r="C66" s="191"/>
    </row>
    <row r="67" spans="1:5">
      <c r="A67" s="195"/>
      <c r="B67" s="8"/>
      <c r="C67" s="191"/>
      <c r="E67" s="8"/>
    </row>
    <row r="68" spans="1:5">
      <c r="A68" s="195"/>
      <c r="C68" s="192"/>
      <c r="E68" s="8"/>
    </row>
    <row r="69" spans="1:5">
      <c r="A69" s="730"/>
      <c r="B69" s="735"/>
      <c r="C69" s="736"/>
    </row>
    <row r="70" spans="1:5">
      <c r="A70" s="195"/>
      <c r="B70" s="8"/>
      <c r="C70" s="191"/>
      <c r="E70" s="8"/>
    </row>
    <row r="71" spans="1:5">
      <c r="A71" s="195"/>
      <c r="B71" s="8"/>
      <c r="C71" s="191"/>
      <c r="E71" s="8"/>
    </row>
    <row r="72" spans="1:5">
      <c r="A72" s="195"/>
      <c r="B72" s="8"/>
      <c r="C72" s="191"/>
      <c r="E72" s="8"/>
    </row>
    <row r="73" spans="1:5">
      <c r="A73" s="195"/>
      <c r="B73" s="8"/>
      <c r="C73" s="191"/>
      <c r="E73" s="8"/>
    </row>
    <row r="74" spans="1:5">
      <c r="A74" s="195"/>
      <c r="B74" s="8"/>
      <c r="C74" s="191"/>
      <c r="E74" s="8"/>
    </row>
    <row r="75" spans="1:5">
      <c r="A75" s="195"/>
      <c r="B75" s="8"/>
      <c r="C75" s="191"/>
      <c r="E75" s="8"/>
    </row>
    <row r="76" spans="1:5">
      <c r="A76" s="195"/>
      <c r="B76" s="8"/>
      <c r="C76" s="191"/>
      <c r="E76" s="8"/>
    </row>
    <row r="77" spans="1:5">
      <c r="A77" s="195"/>
      <c r="B77" s="8"/>
      <c r="C77" s="191"/>
      <c r="E77" s="8"/>
    </row>
    <row r="78" spans="1:5">
      <c r="A78" s="195"/>
      <c r="B78" s="8"/>
      <c r="C78" s="191"/>
      <c r="E78" s="8"/>
    </row>
    <row r="79" spans="1:5">
      <c r="A79" s="195"/>
      <c r="B79" s="8"/>
      <c r="C79" s="191"/>
      <c r="E79" s="8"/>
    </row>
    <row r="80" spans="1:5">
      <c r="A80" s="195"/>
      <c r="B80" s="8"/>
      <c r="C80" s="191"/>
      <c r="E80" s="8"/>
    </row>
    <row r="81" spans="1:5">
      <c r="A81" s="195"/>
      <c r="B81" s="8"/>
      <c r="C81" s="191"/>
      <c r="E81" s="8"/>
    </row>
    <row r="82" spans="1:5">
      <c r="A82" s="195"/>
      <c r="B82" s="8"/>
      <c r="C82" s="191"/>
      <c r="E82" s="8"/>
    </row>
    <row r="83" spans="1:5">
      <c r="A83" s="195"/>
      <c r="B83" s="8"/>
      <c r="C83" s="191"/>
      <c r="E83" s="8"/>
    </row>
    <row r="84" spans="1:5">
      <c r="A84" s="195"/>
      <c r="B84" s="8"/>
      <c r="C84" s="191"/>
      <c r="E84" s="8"/>
    </row>
    <row r="85" spans="1:5">
      <c r="A85" s="195"/>
      <c r="B85" s="8"/>
      <c r="C85" s="191"/>
      <c r="E85" s="8"/>
    </row>
    <row r="86" spans="1:5">
      <c r="A86" s="195"/>
      <c r="B86" s="8"/>
      <c r="C86" s="191"/>
      <c r="E86" s="8"/>
    </row>
    <row r="87" spans="1:5">
      <c r="A87" s="195"/>
      <c r="B87" s="8"/>
      <c r="C87" s="191"/>
      <c r="E87" s="8"/>
    </row>
    <row r="88" spans="1:5">
      <c r="A88" s="195"/>
      <c r="B88" s="8"/>
      <c r="C88" s="191"/>
      <c r="E88" s="8"/>
    </row>
    <row r="89" spans="1:5">
      <c r="A89" s="195"/>
      <c r="B89" s="8"/>
      <c r="C89" s="191"/>
      <c r="E89" s="8"/>
    </row>
    <row r="90" spans="1:5">
      <c r="A90" s="195"/>
      <c r="B90" s="8"/>
      <c r="C90" s="191"/>
      <c r="E90" s="8"/>
    </row>
    <row r="91" spans="1:5">
      <c r="A91" s="195"/>
      <c r="C91" s="192"/>
      <c r="E91" s="8"/>
    </row>
    <row r="92" spans="1:5">
      <c r="A92" s="195"/>
      <c r="B92" s="8"/>
      <c r="C92" s="191"/>
    </row>
    <row r="93" spans="1:5">
      <c r="A93" s="195"/>
      <c r="B93" s="8"/>
      <c r="C93" s="191"/>
      <c r="E93" s="8"/>
    </row>
    <row r="94" spans="1:5">
      <c r="A94" s="195"/>
      <c r="B94" s="8"/>
      <c r="C94" s="191"/>
      <c r="E94" s="8"/>
    </row>
    <row r="95" spans="1:5">
      <c r="A95" s="195"/>
      <c r="B95" s="8"/>
      <c r="C95" s="191"/>
      <c r="E95" s="8"/>
    </row>
    <row r="96" spans="1:5">
      <c r="A96" s="195"/>
      <c r="C96" s="192"/>
      <c r="E96" s="8"/>
    </row>
    <row r="97" spans="1:3">
      <c r="A97" s="195"/>
      <c r="C97" s="192"/>
    </row>
    <row r="98" spans="1:3">
      <c r="A98" s="195"/>
      <c r="C98" s="192"/>
    </row>
    <row r="99" spans="1:3">
      <c r="A99" s="195"/>
      <c r="C99" s="192"/>
    </row>
    <row r="100" spans="1:3">
      <c r="A100" s="195"/>
      <c r="C100" s="192"/>
    </row>
    <row r="101" spans="1:3">
      <c r="A101" s="195"/>
      <c r="C101" s="192"/>
    </row>
    <row r="102" spans="1:3">
      <c r="A102" s="195"/>
      <c r="C102" s="192"/>
    </row>
    <row r="103" spans="1:3">
      <c r="A103" s="195"/>
      <c r="C103" s="192"/>
    </row>
    <row r="104" spans="1:3">
      <c r="A104" s="195"/>
      <c r="C104" s="192"/>
    </row>
    <row r="105" spans="1:3">
      <c r="A105" s="195"/>
      <c r="C105" s="192"/>
    </row>
    <row r="106" spans="1:3">
      <c r="A106" s="195"/>
      <c r="C106" s="192"/>
    </row>
    <row r="107" spans="1:3">
      <c r="A107" s="195"/>
      <c r="C107" s="192"/>
    </row>
    <row r="108" spans="1:3">
      <c r="A108" s="195"/>
      <c r="C108" s="192"/>
    </row>
    <row r="109" spans="1:3">
      <c r="A109" s="195"/>
      <c r="C109" s="192"/>
    </row>
    <row r="110" spans="1:3">
      <c r="A110" s="195"/>
      <c r="C110" s="192"/>
    </row>
    <row r="111" spans="1:3">
      <c r="A111" s="195"/>
      <c r="C111" s="192"/>
    </row>
    <row r="112" spans="1:3">
      <c r="A112" s="195"/>
      <c r="C112" s="192"/>
    </row>
    <row r="113" spans="1:3">
      <c r="A113" s="195"/>
      <c r="C113" s="192"/>
    </row>
    <row r="114" spans="1:3">
      <c r="A114" s="195"/>
      <c r="C114" s="192"/>
    </row>
    <row r="115" spans="1:3" ht="15.75" thickBot="1">
      <c r="A115" s="196"/>
      <c r="B115" s="246"/>
      <c r="C115" s="198"/>
    </row>
    <row r="116" spans="1:3">
      <c r="A116" t="s">
        <v>110</v>
      </c>
    </row>
    <row r="117" spans="1:3">
      <c r="A117" s="8" t="s">
        <v>2206</v>
      </c>
      <c r="B117" s="8"/>
      <c r="C117" s="8"/>
    </row>
    <row r="121" spans="1:3">
      <c r="B121" s="221"/>
      <c r="C121" s="221"/>
    </row>
    <row r="124" spans="1:3">
      <c r="B124" s="221"/>
      <c r="C124" s="221"/>
    </row>
    <row r="125" spans="1:3">
      <c r="B125" s="221"/>
      <c r="C125" s="221"/>
    </row>
    <row r="126" spans="1:3">
      <c r="B126" s="221"/>
      <c r="C126" s="221"/>
    </row>
    <row r="127" spans="1:3">
      <c r="B127" s="221"/>
      <c r="C127" s="221"/>
    </row>
    <row r="128" spans="1:3">
      <c r="B128" s="221"/>
      <c r="C128" s="221"/>
    </row>
    <row r="129" spans="2:3">
      <c r="B129" s="221"/>
      <c r="C129" s="221"/>
    </row>
  </sheetData>
  <customSheetViews>
    <customSheetView guid="{60A1409A-66AA-463E-93B8-ECD35AF44482}" scale="75" colorId="22">
      <selection activeCell="L32" sqref="L32"/>
      <rowBreaks count="1" manualBreakCount="1">
        <brk id="59" max="16383" man="1"/>
      </rowBreaks>
      <colBreaks count="1" manualBreakCount="1">
        <brk id="3" max="1048575" man="1"/>
      </colBreaks>
      <pageMargins left="0.78" right="0.4" top="0" bottom="0" header="0.25" footer="0.25"/>
      <printOptions horizontalCentered="1" verticalCentered="1"/>
      <pageSetup scale="75" pageOrder="overThenDown" orientation="portrait" r:id="rId1"/>
      <headerFooter alignWithMargins="0"/>
    </customSheetView>
    <customSheetView guid="{DF531E20-5321-459E-ADC3-AB7A1AE91EEB}" scale="75" colorId="22" showPageBreaks="1" printArea="1">
      <selection activeCell="L32" sqref="L32"/>
      <rowBreaks count="1" manualBreakCount="1">
        <brk id="59" max="16383" man="1"/>
      </rowBreaks>
      <colBreaks count="1" manualBreakCount="1">
        <brk id="3" max="1048575" man="1"/>
      </colBreaks>
      <pageMargins left="0.78" right="0.4" top="0" bottom="0" header="0.25" footer="0.25"/>
      <printOptions horizontalCentered="1" verticalCentered="1"/>
      <pageSetup scale="75" pageOrder="overThenDown" orientation="portrait" r:id="rId2"/>
      <headerFooter alignWithMargins="0"/>
    </customSheetView>
    <customSheetView guid="{D9BAA3C6-1D9B-487C-B947-51E67F089DA8}" scale="60" colorId="22" showPageBreaks="1" printArea="1" view="pageBreakPreview" topLeftCell="A18">
      <selection activeCell="H44" sqref="H44"/>
      <rowBreaks count="1" manualBreakCount="1">
        <brk id="59" max="16383" man="1"/>
      </rowBreaks>
      <colBreaks count="1" manualBreakCount="1">
        <brk id="3" max="1048575" man="1"/>
      </colBreaks>
      <pageMargins left="0.78" right="0.4" top="0" bottom="0" header="0.25" footer="0.25"/>
      <printOptions horizontalCentered="1" verticalCentered="1"/>
      <pageSetup scale="59" pageOrder="overThenDown" orientation="portrait" r:id="rId3"/>
      <headerFooter alignWithMargins="0"/>
    </customSheetView>
    <customSheetView guid="{FE043F0F-666D-484B-8A7C-7EC2529158CA}" scale="60" colorId="22" showPageBreaks="1" printArea="1" view="pageBreakPreview" topLeftCell="A18">
      <selection activeCell="H44" sqref="H44"/>
      <rowBreaks count="1" manualBreakCount="1">
        <brk id="59" max="16383" man="1"/>
      </rowBreaks>
      <colBreaks count="1" manualBreakCount="1">
        <brk id="3" max="1048575" man="1"/>
      </colBreaks>
      <pageMargins left="0.78" right="0.4" top="0" bottom="0" header="0.25" footer="0.25"/>
      <printOptions horizontalCentered="1" verticalCentered="1"/>
      <pageSetup scale="59" pageOrder="overThenDown" orientation="portrait" r:id="rId4"/>
      <headerFooter alignWithMargins="0"/>
    </customSheetView>
  </customSheetViews>
  <mergeCells count="4">
    <mergeCell ref="B8:C8"/>
    <mergeCell ref="B9:C9"/>
    <mergeCell ref="B11:C11"/>
    <mergeCell ref="B12:C12"/>
  </mergeCells>
  <phoneticPr fontId="0" type="noConversion"/>
  <printOptions horizontalCentered="1" verticalCentered="1"/>
  <pageMargins left="0.78" right="0.4" top="0" bottom="0" header="0.25" footer="0.25"/>
  <pageSetup scale="59" pageOrder="overThenDown" orientation="portrait" r:id="rId5"/>
  <headerFooter alignWithMargins="0"/>
  <rowBreaks count="1" manualBreakCount="1">
    <brk id="59" max="16383" man="1"/>
  </rowBreaks>
  <colBreaks count="1" manualBreakCount="1">
    <brk id="3" max="1048575" man="1"/>
  </colBreaks>
  <customProperties>
    <customPr name="_pios_id" r:id="rId6"/>
  </customProperties>
</worksheet>
</file>

<file path=xl/worksheets/sheet67.xml><?xml version="1.0" encoding="utf-8"?>
<worksheet xmlns="http://schemas.openxmlformats.org/spreadsheetml/2006/main" xmlns:r="http://schemas.openxmlformats.org/officeDocument/2006/relationships">
  <sheetPr transitionEvaluation="1" codeName="Sheet65">
    <pageSetUpPr fitToPage="1"/>
  </sheetPr>
  <dimension ref="A1:L154"/>
  <sheetViews>
    <sheetView defaultGridColor="0" colorId="22" zoomScale="75" zoomScaleNormal="75" workbookViewId="0">
      <selection activeCell="C53" sqref="C53:C56"/>
    </sheetView>
  </sheetViews>
  <sheetFormatPr defaultColWidth="9.77734375" defaultRowHeight="15"/>
  <cols>
    <col min="1" max="1" width="4.77734375" customWidth="1"/>
    <col min="2" max="2" width="50.77734375" customWidth="1"/>
    <col min="3" max="3" width="66.6640625" customWidth="1"/>
    <col min="4" max="4" width="4.77734375" customWidth="1"/>
    <col min="5" max="5" width="1.77734375" customWidth="1"/>
    <col min="6" max="6" width="75.21875" customWidth="1"/>
    <col min="7" max="7" width="3.77734375" customWidth="1"/>
    <col min="8" max="8" width="13.77734375" customWidth="1"/>
    <col min="9" max="9" width="1.77734375" customWidth="1"/>
    <col min="10" max="10" width="3.77734375" customWidth="1"/>
    <col min="11" max="11" width="13.77734375" customWidth="1"/>
    <col min="12" max="12" width="1.77734375" customWidth="1"/>
  </cols>
  <sheetData>
    <row r="1" spans="1:12" ht="18.75" thickBot="1">
      <c r="A1" t="str">
        <f>'Data sheet'!A53</f>
        <v>Annual Report of New York American Water Company, Inc.  (f/k/a Aqua New York of Sea Cliff)                                          Year Ended  December 31, 2013</v>
      </c>
      <c r="B1" s="737"/>
      <c r="D1" t="str">
        <f>'Data sheet'!A53</f>
        <v>Annual Report of New York American Water Company, Inc.  (f/k/a Aqua New York of Sea Cliff)                                          Year Ended  December 31, 2013</v>
      </c>
      <c r="E1" s="726"/>
      <c r="F1" s="726"/>
      <c r="G1" s="726"/>
      <c r="I1" s="726"/>
      <c r="J1" s="726"/>
      <c r="K1" s="726"/>
      <c r="L1" s="726"/>
    </row>
    <row r="2" spans="1:12" ht="18">
      <c r="A2" s="738"/>
      <c r="B2" s="739"/>
      <c r="C2" s="189"/>
      <c r="D2" s="727"/>
      <c r="E2" s="728"/>
      <c r="F2" s="728"/>
      <c r="G2" s="728"/>
      <c r="H2" s="728"/>
      <c r="I2" s="728"/>
      <c r="J2" s="728"/>
      <c r="K2" s="728"/>
      <c r="L2" s="729"/>
    </row>
    <row r="3" spans="1:12" ht="15.75">
      <c r="A3" s="190" t="s">
        <v>2207</v>
      </c>
      <c r="B3" s="8"/>
      <c r="C3" s="191"/>
      <c r="D3" s="190" t="s">
        <v>2208</v>
      </c>
      <c r="E3" s="600"/>
      <c r="F3" s="600"/>
      <c r="G3" s="600"/>
      <c r="H3" s="600"/>
      <c r="I3" s="600"/>
      <c r="J3" s="600"/>
      <c r="K3" s="600"/>
      <c r="L3" s="601"/>
    </row>
    <row r="4" spans="1:12">
      <c r="A4" s="195"/>
      <c r="C4" s="192"/>
      <c r="D4" s="195"/>
      <c r="L4" s="192"/>
    </row>
    <row r="5" spans="1:12">
      <c r="A5" s="517" t="s">
        <v>3440</v>
      </c>
      <c r="B5" s="2780" t="s">
        <v>975</v>
      </c>
      <c r="C5" s="2782"/>
      <c r="D5" s="730"/>
      <c r="E5" s="569"/>
      <c r="F5" s="243"/>
      <c r="G5" s="569"/>
      <c r="H5" s="243"/>
      <c r="I5" s="243"/>
      <c r="J5" s="569"/>
      <c r="K5" s="243"/>
      <c r="L5" s="244"/>
    </row>
    <row r="6" spans="1:12">
      <c r="A6" s="195"/>
      <c r="B6" s="2780" t="s">
        <v>3055</v>
      </c>
      <c r="C6" s="2782"/>
      <c r="D6" s="517" t="s">
        <v>2263</v>
      </c>
      <c r="E6" s="519"/>
      <c r="F6" s="524" t="s">
        <v>3581</v>
      </c>
      <c r="G6" s="519"/>
      <c r="H6" t="s">
        <v>2835</v>
      </c>
      <c r="J6" s="519"/>
      <c r="K6" t="s">
        <v>2835</v>
      </c>
      <c r="L6" s="192"/>
    </row>
    <row r="7" spans="1:12">
      <c r="A7" s="195"/>
      <c r="B7" s="2780" t="s">
        <v>3582</v>
      </c>
      <c r="C7" s="2782"/>
      <c r="D7" s="517" t="s">
        <v>2286</v>
      </c>
      <c r="E7" s="519"/>
      <c r="F7" s="524" t="s">
        <v>3377</v>
      </c>
      <c r="G7" s="519"/>
      <c r="H7" s="524" t="s">
        <v>3378</v>
      </c>
      <c r="J7" s="519"/>
      <c r="K7" s="524" t="s">
        <v>3379</v>
      </c>
      <c r="L7" s="192"/>
    </row>
    <row r="8" spans="1:12">
      <c r="A8" s="195"/>
      <c r="B8" s="2780" t="s">
        <v>3810</v>
      </c>
      <c r="C8" s="2782"/>
      <c r="D8" s="568"/>
      <c r="E8" s="523"/>
      <c r="F8" s="207"/>
      <c r="G8" s="523"/>
      <c r="H8" s="207"/>
      <c r="I8" s="207"/>
      <c r="J8" s="523"/>
      <c r="K8" s="207"/>
      <c r="L8" s="208"/>
    </row>
    <row r="9" spans="1:12">
      <c r="A9" s="195"/>
      <c r="B9" s="2780" t="s">
        <v>3811</v>
      </c>
      <c r="C9" s="2782"/>
      <c r="D9" s="195"/>
      <c r="E9" s="519"/>
      <c r="F9" s="524" t="s">
        <v>2420</v>
      </c>
      <c r="G9" s="519"/>
      <c r="J9" s="519"/>
      <c r="K9" s="117"/>
      <c r="L9" s="192"/>
    </row>
    <row r="10" spans="1:12">
      <c r="A10" s="195"/>
      <c r="B10" t="s">
        <v>3812</v>
      </c>
      <c r="C10" s="192"/>
      <c r="D10" s="517" t="s">
        <v>3682</v>
      </c>
      <c r="E10" s="519"/>
      <c r="F10" t="s">
        <v>3813</v>
      </c>
      <c r="G10" s="519"/>
      <c r="H10" s="116" t="s">
        <v>2738</v>
      </c>
      <c r="J10" s="831" t="s">
        <v>3440</v>
      </c>
      <c r="K10" s="719"/>
      <c r="L10" s="192"/>
    </row>
    <row r="11" spans="1:12">
      <c r="A11" s="195"/>
      <c r="B11" t="s">
        <v>3814</v>
      </c>
      <c r="C11" s="192"/>
      <c r="D11" s="517" t="s">
        <v>3683</v>
      </c>
      <c r="E11" s="519"/>
      <c r="F11" t="s">
        <v>3815</v>
      </c>
      <c r="G11" s="519"/>
      <c r="H11" s="116"/>
      <c r="J11" s="831" t="s">
        <v>418</v>
      </c>
      <c r="K11" s="719"/>
      <c r="L11" s="192"/>
    </row>
    <row r="12" spans="1:12">
      <c r="A12" s="195"/>
      <c r="B12" s="2780" t="s">
        <v>2599</v>
      </c>
      <c r="C12" s="2782"/>
      <c r="D12" s="195"/>
      <c r="E12" s="519"/>
      <c r="F12" t="s">
        <v>2600</v>
      </c>
      <c r="G12" s="519"/>
      <c r="H12" s="30"/>
      <c r="J12" s="519"/>
      <c r="K12" s="30"/>
      <c r="L12" s="192"/>
    </row>
    <row r="13" spans="1:12">
      <c r="A13" s="195"/>
      <c r="B13" s="857" t="s">
        <v>3094</v>
      </c>
      <c r="C13" s="192"/>
      <c r="D13" s="517" t="s">
        <v>3684</v>
      </c>
      <c r="E13" s="519"/>
      <c r="F13" t="s">
        <v>3095</v>
      </c>
      <c r="G13" s="831" t="s">
        <v>3619</v>
      </c>
      <c r="H13" s="719"/>
      <c r="J13" s="519"/>
      <c r="K13" s="30"/>
      <c r="L13" s="192"/>
    </row>
    <row r="14" spans="1:12">
      <c r="A14" s="195"/>
      <c r="B14" s="2780" t="s">
        <v>3838</v>
      </c>
      <c r="C14" s="2782"/>
      <c r="D14" s="517" t="s">
        <v>3685</v>
      </c>
      <c r="E14" s="519"/>
      <c r="F14" t="s">
        <v>2411</v>
      </c>
      <c r="G14" s="831" t="s">
        <v>1805</v>
      </c>
      <c r="H14" s="719"/>
      <c r="J14" s="519"/>
      <c r="K14" s="30"/>
      <c r="L14" s="192"/>
    </row>
    <row r="15" spans="1:12">
      <c r="A15" s="195"/>
      <c r="B15" s="2780" t="s">
        <v>2412</v>
      </c>
      <c r="C15" s="2782"/>
      <c r="D15" s="517" t="s">
        <v>3686</v>
      </c>
      <c r="E15" s="519"/>
      <c r="F15" t="s">
        <v>2413</v>
      </c>
      <c r="G15" s="519"/>
      <c r="H15" s="116"/>
      <c r="J15" s="831" t="s">
        <v>1807</v>
      </c>
      <c r="K15" s="573">
        <f>H13-H14</f>
        <v>0</v>
      </c>
      <c r="L15" s="192"/>
    </row>
    <row r="16" spans="1:12">
      <c r="A16" s="934"/>
      <c r="B16" s="857" t="s">
        <v>2414</v>
      </c>
      <c r="C16" s="192"/>
      <c r="D16" s="195"/>
      <c r="E16" s="519"/>
      <c r="F16" t="s">
        <v>2415</v>
      </c>
      <c r="G16" s="519"/>
      <c r="H16" s="30"/>
      <c r="J16" s="519"/>
      <c r="L16" s="192"/>
    </row>
    <row r="17" spans="1:12">
      <c r="A17" s="195"/>
      <c r="B17" s="2786" t="s">
        <v>423</v>
      </c>
      <c r="C17" s="2781"/>
      <c r="D17" s="517" t="s">
        <v>3687</v>
      </c>
      <c r="E17" s="519"/>
      <c r="F17" t="s">
        <v>62</v>
      </c>
      <c r="G17" s="831" t="s">
        <v>3231</v>
      </c>
      <c r="H17" s="719"/>
      <c r="J17" s="519"/>
      <c r="K17" s="30"/>
      <c r="L17" s="192"/>
    </row>
    <row r="18" spans="1:12">
      <c r="A18" s="195"/>
      <c r="B18" s="2786" t="s">
        <v>3785</v>
      </c>
      <c r="C18" s="2781"/>
      <c r="D18" s="517" t="s">
        <v>3688</v>
      </c>
      <c r="E18" s="519"/>
      <c r="F18" t="s">
        <v>3786</v>
      </c>
      <c r="G18" s="831" t="s">
        <v>2025</v>
      </c>
      <c r="H18" s="719"/>
      <c r="J18" s="519" t="s">
        <v>3787</v>
      </c>
      <c r="K18" s="30"/>
      <c r="L18" s="192"/>
    </row>
    <row r="19" spans="1:12">
      <c r="A19" s="195"/>
      <c r="B19" s="857" t="s">
        <v>811</v>
      </c>
      <c r="C19" s="192"/>
      <c r="D19" s="517" t="s">
        <v>3689</v>
      </c>
      <c r="E19" s="519"/>
      <c r="F19" t="s">
        <v>1500</v>
      </c>
      <c r="G19" s="831" t="s">
        <v>3190</v>
      </c>
      <c r="H19" s="740"/>
      <c r="J19" s="519"/>
      <c r="K19" s="30"/>
      <c r="L19" s="192"/>
    </row>
    <row r="20" spans="1:12">
      <c r="A20" s="195"/>
      <c r="C20" s="192"/>
      <c r="D20" s="517" t="s">
        <v>3690</v>
      </c>
      <c r="E20" s="519"/>
      <c r="F20" t="s">
        <v>1501</v>
      </c>
      <c r="G20" s="519"/>
      <c r="H20" s="30"/>
      <c r="J20" s="831" t="s">
        <v>3332</v>
      </c>
      <c r="K20" s="573">
        <f>(+H17*(+H18/10000)*+H19)*100</f>
        <v>0</v>
      </c>
      <c r="L20" s="192"/>
    </row>
    <row r="21" spans="1:12">
      <c r="A21" s="517" t="s">
        <v>418</v>
      </c>
      <c r="B21" s="2780" t="s">
        <v>2463</v>
      </c>
      <c r="C21" s="2782"/>
      <c r="D21" s="195"/>
      <c r="E21" s="519"/>
      <c r="F21" t="s">
        <v>2464</v>
      </c>
      <c r="G21" s="519"/>
      <c r="H21" s="30"/>
      <c r="J21" s="519"/>
      <c r="L21" s="192"/>
    </row>
    <row r="22" spans="1:12">
      <c r="A22" s="195"/>
      <c r="B22" s="857" t="s">
        <v>2465</v>
      </c>
      <c r="C22" s="192"/>
      <c r="D22" s="517" t="s">
        <v>3691</v>
      </c>
      <c r="E22" s="519"/>
      <c r="F22" t="s">
        <v>2466</v>
      </c>
      <c r="G22" s="831" t="s">
        <v>3530</v>
      </c>
      <c r="H22" s="719"/>
      <c r="J22" s="519"/>
      <c r="K22" s="30"/>
      <c r="L22" s="192"/>
    </row>
    <row r="23" spans="1:12">
      <c r="A23" s="195"/>
      <c r="C23" s="192"/>
      <c r="D23" s="517" t="s">
        <v>3692</v>
      </c>
      <c r="E23" s="519"/>
      <c r="F23" t="s">
        <v>2467</v>
      </c>
      <c r="G23" s="831" t="s">
        <v>2099</v>
      </c>
      <c r="H23" s="719"/>
      <c r="J23" s="519"/>
      <c r="K23" s="30"/>
      <c r="L23" s="192"/>
    </row>
    <row r="24" spans="1:12">
      <c r="A24" s="517" t="s">
        <v>3619</v>
      </c>
      <c r="B24" s="2780" t="s">
        <v>2668</v>
      </c>
      <c r="C24" s="2782"/>
      <c r="D24" s="517" t="s">
        <v>3693</v>
      </c>
      <c r="E24" s="519"/>
      <c r="F24" t="s">
        <v>3337</v>
      </c>
      <c r="G24" s="519"/>
      <c r="H24" s="30"/>
      <c r="J24" s="831" t="s">
        <v>702</v>
      </c>
      <c r="K24" s="573">
        <f>H22-H23</f>
        <v>0</v>
      </c>
      <c r="L24" s="192"/>
    </row>
    <row r="25" spans="1:12">
      <c r="A25" s="195"/>
      <c r="B25" s="2780" t="s">
        <v>3338</v>
      </c>
      <c r="C25" s="2782"/>
      <c r="D25" s="517" t="s">
        <v>3694</v>
      </c>
      <c r="E25" s="519"/>
      <c r="F25" t="s">
        <v>3339</v>
      </c>
      <c r="G25" s="519"/>
      <c r="H25" s="30"/>
      <c r="J25" s="831" t="s">
        <v>629</v>
      </c>
      <c r="K25" s="573">
        <f>K10+K11+K15+K20+K24</f>
        <v>0</v>
      </c>
      <c r="L25" s="192"/>
    </row>
    <row r="26" spans="1:12">
      <c r="A26" s="195"/>
      <c r="B26" s="857" t="s">
        <v>3340</v>
      </c>
      <c r="C26" s="192"/>
      <c r="D26" s="517" t="s">
        <v>3695</v>
      </c>
      <c r="E26" s="519"/>
      <c r="F26" t="s">
        <v>3341</v>
      </c>
      <c r="G26" s="519"/>
      <c r="H26" s="30"/>
      <c r="J26" s="831" t="s">
        <v>3342</v>
      </c>
      <c r="K26" s="741">
        <f>IF(K25=0,0,+H22/+H17)</f>
        <v>0</v>
      </c>
      <c r="L26" s="192"/>
    </row>
    <row r="27" spans="1:12">
      <c r="A27" s="195"/>
      <c r="B27" s="8"/>
      <c r="C27" s="192"/>
      <c r="D27" s="518" t="s">
        <v>3696</v>
      </c>
      <c r="E27" s="523"/>
      <c r="F27" s="207" t="s">
        <v>3343</v>
      </c>
      <c r="G27" s="523"/>
      <c r="H27" s="731"/>
      <c r="I27" s="207"/>
      <c r="J27" s="759" t="s">
        <v>3344</v>
      </c>
      <c r="K27" s="573">
        <f>K25*+K26</f>
        <v>0</v>
      </c>
      <c r="L27" s="208"/>
    </row>
    <row r="28" spans="1:12">
      <c r="A28" s="517" t="s">
        <v>1805</v>
      </c>
      <c r="B28" s="2785" t="s">
        <v>3345</v>
      </c>
      <c r="C28" s="2781"/>
      <c r="D28" s="567"/>
      <c r="E28" s="519"/>
      <c r="F28" s="524" t="s">
        <v>3471</v>
      </c>
      <c r="G28" s="519"/>
      <c r="H28" s="30"/>
      <c r="J28" s="519"/>
      <c r="L28" s="192"/>
    </row>
    <row r="29" spans="1:12">
      <c r="A29" s="195"/>
      <c r="B29" s="2785" t="s">
        <v>2806</v>
      </c>
      <c r="C29" s="2781"/>
      <c r="D29" s="517" t="s">
        <v>3697</v>
      </c>
      <c r="E29" s="519"/>
      <c r="F29" t="s">
        <v>2807</v>
      </c>
      <c r="G29" s="519"/>
      <c r="H29" s="30"/>
      <c r="J29" s="831" t="s">
        <v>2808</v>
      </c>
      <c r="K29" s="719"/>
      <c r="L29" s="192"/>
    </row>
    <row r="30" spans="1:12">
      <c r="A30" s="195"/>
      <c r="B30" s="2785" t="s">
        <v>2809</v>
      </c>
      <c r="C30" s="2781"/>
      <c r="D30" s="195"/>
      <c r="E30" s="519"/>
      <c r="F30" t="s">
        <v>2810</v>
      </c>
      <c r="G30" s="519"/>
      <c r="H30" s="30"/>
      <c r="J30" s="519"/>
      <c r="K30" s="30"/>
      <c r="L30" s="192"/>
    </row>
    <row r="31" spans="1:12">
      <c r="A31" s="195"/>
      <c r="C31" s="192"/>
      <c r="D31" s="517" t="s">
        <v>3698</v>
      </c>
      <c r="E31" s="519"/>
      <c r="F31" t="s">
        <v>2811</v>
      </c>
      <c r="G31" s="831" t="s">
        <v>2812</v>
      </c>
      <c r="H31" s="733"/>
      <c r="J31" s="519"/>
      <c r="K31" s="30"/>
      <c r="L31" s="192"/>
    </row>
    <row r="32" spans="1:12">
      <c r="A32" s="517" t="s">
        <v>1807</v>
      </c>
      <c r="B32" s="2780" t="s">
        <v>2813</v>
      </c>
      <c r="C32" s="2782"/>
      <c r="D32" s="518" t="s">
        <v>3699</v>
      </c>
      <c r="E32" s="523"/>
      <c r="F32" s="207" t="s">
        <v>2814</v>
      </c>
      <c r="G32" s="523"/>
      <c r="H32" s="731"/>
      <c r="I32" s="207"/>
      <c r="J32" s="759" t="s">
        <v>2815</v>
      </c>
      <c r="K32" s="573">
        <f>K29*(1-H31)</f>
        <v>0</v>
      </c>
      <c r="L32" s="208"/>
    </row>
    <row r="33" spans="1:12">
      <c r="A33" s="195"/>
      <c r="B33" s="2780"/>
      <c r="C33" s="2782"/>
      <c r="D33" s="195"/>
      <c r="E33" s="2783" t="s">
        <v>3574</v>
      </c>
      <c r="F33" s="2783"/>
      <c r="G33" s="2783"/>
      <c r="H33" s="2783"/>
      <c r="I33" s="2783"/>
      <c r="J33" s="2783"/>
      <c r="K33" s="2783"/>
      <c r="L33" s="192"/>
    </row>
    <row r="34" spans="1:12">
      <c r="A34" s="517" t="s">
        <v>3231</v>
      </c>
      <c r="B34" s="2780" t="s">
        <v>3801</v>
      </c>
      <c r="C34" s="2782"/>
      <c r="D34" s="195"/>
      <c r="L34" s="192"/>
    </row>
    <row r="35" spans="1:12">
      <c r="A35" s="195"/>
      <c r="B35" s="2780" t="s">
        <v>3802</v>
      </c>
      <c r="C35" s="2782"/>
      <c r="D35" s="195"/>
      <c r="G35" s="8"/>
      <c r="H35" s="8"/>
      <c r="I35" s="8"/>
      <c r="J35" s="8"/>
      <c r="K35" s="8"/>
      <c r="L35" s="192"/>
    </row>
    <row r="36" spans="1:12">
      <c r="A36" s="195"/>
      <c r="C36" s="192"/>
      <c r="D36" s="195"/>
      <c r="E36" t="s">
        <v>3803</v>
      </c>
      <c r="L36" s="192"/>
    </row>
    <row r="37" spans="1:12">
      <c r="A37" s="517" t="s">
        <v>2025</v>
      </c>
      <c r="B37" s="2780" t="s">
        <v>3480</v>
      </c>
      <c r="C37" s="2782"/>
      <c r="D37" s="195"/>
      <c r="F37" t="s">
        <v>2084</v>
      </c>
      <c r="K37" s="742"/>
      <c r="L37" s="192"/>
    </row>
    <row r="38" spans="1:12">
      <c r="A38" s="195"/>
      <c r="B38" s="2780" t="s">
        <v>2085</v>
      </c>
      <c r="C38" s="2782"/>
      <c r="D38" s="195"/>
      <c r="F38" t="s">
        <v>2086</v>
      </c>
      <c r="K38" s="742"/>
      <c r="L38" s="192"/>
    </row>
    <row r="39" spans="1:12">
      <c r="A39" s="195"/>
      <c r="B39" s="2780" t="s">
        <v>2087</v>
      </c>
      <c r="C39" s="2782"/>
      <c r="D39" s="195"/>
      <c r="F39" t="s">
        <v>2353</v>
      </c>
      <c r="K39" s="742"/>
      <c r="L39" s="192"/>
    </row>
    <row r="40" spans="1:12">
      <c r="A40" s="195"/>
      <c r="B40" s="8"/>
      <c r="C40" s="192"/>
      <c r="D40" s="195"/>
      <c r="L40" s="192"/>
    </row>
    <row r="41" spans="1:12">
      <c r="A41" s="517" t="s">
        <v>3190</v>
      </c>
      <c r="B41" s="2780" t="s">
        <v>2035</v>
      </c>
      <c r="C41" s="2782"/>
      <c r="D41" s="195"/>
      <c r="E41" s="857" t="s">
        <v>3754</v>
      </c>
      <c r="F41" s="8"/>
      <c r="G41" s="8"/>
      <c r="H41" s="8"/>
      <c r="I41" s="8"/>
      <c r="J41" s="8"/>
      <c r="K41" s="8"/>
      <c r="L41" s="192"/>
    </row>
    <row r="42" spans="1:12">
      <c r="A42" s="195"/>
      <c r="B42" s="857" t="s">
        <v>3755</v>
      </c>
      <c r="C42" s="192"/>
      <c r="D42" s="195"/>
      <c r="E42" t="s">
        <v>3756</v>
      </c>
      <c r="L42" s="192"/>
    </row>
    <row r="43" spans="1:12">
      <c r="A43" s="195"/>
      <c r="C43" s="192"/>
      <c r="D43" s="195"/>
      <c r="E43" s="30"/>
      <c r="F43" s="30"/>
      <c r="G43" s="30"/>
      <c r="H43" s="30"/>
      <c r="I43" s="30"/>
      <c r="J43" s="30"/>
      <c r="K43" s="30"/>
      <c r="L43" s="192"/>
    </row>
    <row r="44" spans="1:12">
      <c r="A44" s="517" t="s">
        <v>3332</v>
      </c>
      <c r="B44" s="2780" t="s">
        <v>3757</v>
      </c>
      <c r="C44" s="2782"/>
      <c r="D44" s="195"/>
      <c r="E44" s="30"/>
      <c r="F44" s="30"/>
      <c r="G44" s="30"/>
      <c r="H44" s="30"/>
      <c r="I44" s="30"/>
      <c r="J44" s="30"/>
      <c r="K44" s="30"/>
      <c r="L44" s="192"/>
    </row>
    <row r="45" spans="1:12">
      <c r="A45" s="195"/>
      <c r="B45" s="2780" t="s">
        <v>2380</v>
      </c>
      <c r="C45" s="2782"/>
      <c r="D45" s="195"/>
      <c r="E45" s="30"/>
      <c r="F45" s="645"/>
      <c r="G45" s="645"/>
      <c r="H45" s="645"/>
      <c r="I45" s="645"/>
      <c r="J45" s="645"/>
      <c r="K45" s="645"/>
      <c r="L45" s="192"/>
    </row>
    <row r="46" spans="1:12">
      <c r="A46" s="195"/>
      <c r="B46" s="520"/>
      <c r="C46" s="192"/>
      <c r="D46" s="195"/>
      <c r="E46" s="2780" t="s">
        <v>1960</v>
      </c>
      <c r="F46" s="2780"/>
      <c r="G46" s="2780"/>
      <c r="H46" s="2780"/>
      <c r="I46" s="2780"/>
      <c r="J46" s="2780"/>
      <c r="K46" s="2780"/>
      <c r="L46" s="192"/>
    </row>
    <row r="47" spans="1:12">
      <c r="A47" s="730"/>
      <c r="B47" s="2783" t="s">
        <v>3737</v>
      </c>
      <c r="C47" s="2784"/>
      <c r="D47" s="195"/>
      <c r="E47" s="2780" t="s">
        <v>3738</v>
      </c>
      <c r="F47" s="2780"/>
      <c r="G47" s="2780"/>
      <c r="H47" s="2780"/>
      <c r="I47" s="2780"/>
      <c r="J47" s="2780"/>
      <c r="K47" s="2780"/>
      <c r="L47" s="192"/>
    </row>
    <row r="48" spans="1:12">
      <c r="A48" s="195"/>
      <c r="B48" s="2780" t="s">
        <v>2160</v>
      </c>
      <c r="C48" s="2782"/>
      <c r="D48" s="195"/>
      <c r="E48" s="2780" t="s">
        <v>2161</v>
      </c>
      <c r="F48" s="2780"/>
      <c r="G48" s="2780"/>
      <c r="H48" s="2780"/>
      <c r="I48" s="2780"/>
      <c r="J48" s="2780"/>
      <c r="K48" s="2780"/>
      <c r="L48" s="192"/>
    </row>
    <row r="49" spans="1:12">
      <c r="A49" s="195"/>
      <c r="B49" s="2780" t="s">
        <v>2126</v>
      </c>
      <c r="C49" s="2782"/>
      <c r="D49" s="195"/>
      <c r="E49" s="30"/>
      <c r="F49" s="30"/>
      <c r="G49" s="30"/>
      <c r="H49" s="30"/>
      <c r="I49" s="30"/>
      <c r="J49" s="30"/>
      <c r="K49" s="30"/>
      <c r="L49" s="192"/>
    </row>
    <row r="50" spans="1:12">
      <c r="A50" s="195"/>
      <c r="B50" s="2780" t="s">
        <v>3739</v>
      </c>
      <c r="C50" s="2782"/>
      <c r="D50" s="195"/>
      <c r="E50" s="30"/>
      <c r="F50" s="30"/>
      <c r="G50" s="30"/>
      <c r="H50" s="30"/>
      <c r="I50" s="30"/>
      <c r="J50" s="30"/>
      <c r="K50" s="30"/>
      <c r="L50" s="192"/>
    </row>
    <row r="51" spans="1:12">
      <c r="A51" s="195"/>
      <c r="C51" s="192"/>
      <c r="D51" s="195"/>
      <c r="E51" s="30"/>
      <c r="F51" s="30"/>
      <c r="G51" s="30"/>
      <c r="H51" s="30"/>
      <c r="I51" s="30"/>
      <c r="J51" s="30"/>
      <c r="K51" s="30"/>
      <c r="L51" s="192"/>
    </row>
    <row r="52" spans="1:12">
      <c r="A52" s="195"/>
      <c r="B52" s="8"/>
      <c r="C52" s="192"/>
      <c r="D52" s="195"/>
      <c r="E52" s="857" t="s">
        <v>3590</v>
      </c>
      <c r="F52" s="8"/>
      <c r="G52" s="8"/>
      <c r="H52" s="8"/>
      <c r="I52" s="8"/>
      <c r="J52" s="8"/>
      <c r="K52" s="8"/>
      <c r="L52" s="192"/>
    </row>
    <row r="53" spans="1:12" ht="15.75">
      <c r="A53" s="195"/>
      <c r="B53" s="2669" t="s">
        <v>2739</v>
      </c>
      <c r="C53" s="1165"/>
      <c r="D53" s="195"/>
      <c r="F53" t="s">
        <v>3591</v>
      </c>
      <c r="K53" s="719"/>
      <c r="L53" s="192"/>
    </row>
    <row r="54" spans="1:12" ht="15.75">
      <c r="A54" s="195"/>
      <c r="B54" s="2669" t="s">
        <v>3946</v>
      </c>
      <c r="C54" s="1165"/>
      <c r="D54" s="195"/>
      <c r="F54" t="s">
        <v>2756</v>
      </c>
      <c r="K54" s="742"/>
      <c r="L54" s="192"/>
    </row>
    <row r="55" spans="1:12" ht="15.75">
      <c r="A55" s="195"/>
      <c r="B55" s="1129" t="s">
        <v>3947</v>
      </c>
      <c r="C55" s="2725"/>
      <c r="D55" s="195"/>
      <c r="F55" t="s">
        <v>2757</v>
      </c>
      <c r="K55" s="742"/>
      <c r="L55" s="192"/>
    </row>
    <row r="56" spans="1:12" ht="15.75">
      <c r="A56" s="195"/>
      <c r="B56" s="1129" t="s">
        <v>3948</v>
      </c>
      <c r="C56" s="2725"/>
      <c r="D56" s="195"/>
      <c r="K56" s="30"/>
      <c r="L56" s="192"/>
    </row>
    <row r="57" spans="1:12">
      <c r="A57" s="195"/>
      <c r="C57" s="192"/>
      <c r="D57" s="195"/>
      <c r="L57" s="192"/>
    </row>
    <row r="58" spans="1:12">
      <c r="A58" s="195"/>
      <c r="C58" s="192"/>
      <c r="D58" s="195"/>
      <c r="F58" s="30"/>
      <c r="G58" s="30"/>
      <c r="H58" s="30"/>
      <c r="I58" s="30"/>
      <c r="J58" s="30"/>
      <c r="K58" s="30"/>
      <c r="L58" s="192"/>
    </row>
    <row r="59" spans="1:12" ht="15.75" thickBot="1">
      <c r="A59" s="196"/>
      <c r="B59" s="246"/>
      <c r="C59" s="198"/>
      <c r="D59" s="196"/>
      <c r="E59" s="246"/>
      <c r="F59" s="724"/>
      <c r="G59" s="724"/>
      <c r="H59" s="724"/>
      <c r="I59" s="724"/>
      <c r="J59" s="724"/>
      <c r="K59" s="724"/>
      <c r="L59" s="198"/>
    </row>
    <row r="60" spans="1:12">
      <c r="C60" s="186" t="s">
        <v>110</v>
      </c>
      <c r="D60" t="s">
        <v>812</v>
      </c>
      <c r="K60" t="s">
        <v>2835</v>
      </c>
    </row>
    <row r="61" spans="1:12">
      <c r="A61" s="8" t="s">
        <v>2758</v>
      </c>
      <c r="B61" s="8"/>
      <c r="C61" s="8"/>
      <c r="D61" s="8" t="s">
        <v>2759</v>
      </c>
      <c r="E61" s="8"/>
      <c r="F61" s="8"/>
      <c r="G61" s="8"/>
      <c r="H61" s="8"/>
      <c r="I61" s="8"/>
      <c r="J61" s="8"/>
      <c r="K61" s="8"/>
      <c r="L61" s="8"/>
    </row>
    <row r="62" spans="1:12">
      <c r="D62" s="524"/>
    </row>
    <row r="63" spans="1:12">
      <c r="B63" s="8"/>
      <c r="C63" s="8"/>
      <c r="D63" s="8"/>
    </row>
    <row r="65" spans="1:6">
      <c r="B65" s="221"/>
    </row>
    <row r="66" spans="1:6">
      <c r="F66" s="221"/>
    </row>
    <row r="68" spans="1:6">
      <c r="B68" s="221"/>
    </row>
    <row r="69" spans="1:6">
      <c r="B69" s="221"/>
      <c r="F69" s="221"/>
    </row>
    <row r="70" spans="1:6" ht="15.75">
      <c r="A70" s="6" t="s">
        <v>2597</v>
      </c>
      <c r="B70" s="13"/>
      <c r="C70" s="8"/>
      <c r="E70" s="524"/>
      <c r="F70" s="221"/>
    </row>
    <row r="71" spans="1:6">
      <c r="B71" s="221"/>
      <c r="F71" s="221"/>
    </row>
    <row r="72" spans="1:6">
      <c r="B72" s="221"/>
      <c r="F72" s="221"/>
    </row>
    <row r="73" spans="1:6">
      <c r="B73" s="221"/>
    </row>
    <row r="76" spans="1:6" ht="18.75" thickBot="1">
      <c r="A76" s="22" t="s">
        <v>2835</v>
      </c>
      <c r="B76" s="737"/>
    </row>
    <row r="77" spans="1:6" ht="18">
      <c r="A77" s="738"/>
      <c r="B77" s="739"/>
      <c r="C77" s="189"/>
    </row>
    <row r="78" spans="1:6" ht="15.75">
      <c r="A78" s="190" t="s">
        <v>2208</v>
      </c>
      <c r="B78" s="8"/>
      <c r="C78" s="191"/>
    </row>
    <row r="79" spans="1:6">
      <c r="A79" s="195"/>
      <c r="C79" s="192"/>
    </row>
    <row r="80" spans="1:6">
      <c r="A80" s="195"/>
      <c r="B80" s="8"/>
      <c r="C80" s="192"/>
    </row>
    <row r="81" spans="1:3">
      <c r="A81" s="195"/>
      <c r="B81" s="8"/>
      <c r="C81" s="192"/>
    </row>
    <row r="82" spans="1:3">
      <c r="A82" s="195"/>
      <c r="B82" s="8"/>
      <c r="C82" s="192"/>
    </row>
    <row r="83" spans="1:3">
      <c r="A83" s="730"/>
      <c r="B83" s="735"/>
      <c r="C83" s="244"/>
    </row>
    <row r="84" spans="1:3">
      <c r="A84" s="195"/>
      <c r="B84" s="8"/>
      <c r="C84" s="192"/>
    </row>
    <row r="85" spans="1:3">
      <c r="A85" s="195"/>
      <c r="C85" s="192"/>
    </row>
    <row r="86" spans="1:3">
      <c r="A86" s="195"/>
      <c r="C86" s="192"/>
    </row>
    <row r="87" spans="1:3">
      <c r="A87" s="195"/>
      <c r="B87" s="8"/>
      <c r="C87" s="192"/>
    </row>
    <row r="88" spans="1:3">
      <c r="A88" s="195"/>
      <c r="B88" s="8"/>
      <c r="C88" s="192"/>
    </row>
    <row r="89" spans="1:3">
      <c r="A89" s="195"/>
      <c r="B89" s="8"/>
      <c r="C89" s="192"/>
    </row>
    <row r="90" spans="1:3">
      <c r="A90" s="195"/>
      <c r="B90" s="8"/>
      <c r="C90" s="192"/>
    </row>
    <row r="91" spans="1:3">
      <c r="A91" s="195"/>
      <c r="B91" s="8"/>
      <c r="C91" s="192"/>
    </row>
    <row r="92" spans="1:3">
      <c r="A92" s="195"/>
      <c r="B92" s="8"/>
      <c r="C92" s="192"/>
    </row>
    <row r="93" spans="1:3">
      <c r="A93" s="195"/>
      <c r="B93" s="8"/>
      <c r="C93" s="192"/>
    </row>
    <row r="94" spans="1:3">
      <c r="A94" s="195"/>
      <c r="B94" s="8"/>
      <c r="C94" s="192"/>
    </row>
    <row r="95" spans="1:3">
      <c r="A95" s="195"/>
      <c r="C95" s="192"/>
    </row>
    <row r="96" spans="1:3">
      <c r="A96" s="195"/>
      <c r="B96" s="8"/>
      <c r="C96" s="192"/>
    </row>
    <row r="97" spans="1:3">
      <c r="A97" s="195"/>
      <c r="B97" s="8"/>
      <c r="C97" s="192"/>
    </row>
    <row r="98" spans="1:3">
      <c r="A98" s="195"/>
      <c r="C98" s="192"/>
    </row>
    <row r="99" spans="1:3">
      <c r="A99" s="195"/>
      <c r="B99" s="8"/>
      <c r="C99" s="192"/>
    </row>
    <row r="100" spans="1:3">
      <c r="A100" s="195"/>
      <c r="B100" s="8"/>
      <c r="C100" s="192"/>
    </row>
    <row r="101" spans="1:3">
      <c r="A101" s="195"/>
      <c r="B101" s="8"/>
      <c r="C101" s="192"/>
    </row>
    <row r="102" spans="1:3">
      <c r="A102" s="195"/>
      <c r="B102" s="8"/>
      <c r="C102" s="192"/>
    </row>
    <row r="103" spans="1:3">
      <c r="A103" s="195"/>
      <c r="C103" s="192"/>
    </row>
    <row r="104" spans="1:3">
      <c r="A104" s="195"/>
      <c r="C104" s="192"/>
    </row>
    <row r="105" spans="1:3">
      <c r="A105" s="195"/>
      <c r="C105" s="192"/>
    </row>
    <row r="106" spans="1:3">
      <c r="A106" s="195"/>
      <c r="C106" s="192"/>
    </row>
    <row r="107" spans="1:3">
      <c r="A107" s="195"/>
      <c r="B107" s="8"/>
      <c r="C107" s="192"/>
    </row>
    <row r="108" spans="1:3">
      <c r="A108" s="195"/>
      <c r="C108" s="192"/>
    </row>
    <row r="109" spans="1:3">
      <c r="A109" s="195"/>
      <c r="B109" s="8"/>
      <c r="C109" s="192"/>
    </row>
    <row r="110" spans="1:3">
      <c r="A110" s="195"/>
      <c r="B110" s="8"/>
      <c r="C110" s="192"/>
    </row>
    <row r="111" spans="1:3">
      <c r="A111" s="195"/>
      <c r="C111" s="192"/>
    </row>
    <row r="112" spans="1:3">
      <c r="A112" s="195"/>
      <c r="B112" s="8"/>
      <c r="C112" s="192"/>
    </row>
    <row r="113" spans="1:3">
      <c r="A113" s="195"/>
      <c r="B113" s="8"/>
      <c r="C113" s="192"/>
    </row>
    <row r="114" spans="1:3">
      <c r="A114" s="195"/>
      <c r="B114" s="8"/>
      <c r="C114" s="192"/>
    </row>
    <row r="115" spans="1:3">
      <c r="A115" s="195"/>
      <c r="B115" s="8"/>
      <c r="C115" s="192"/>
    </row>
    <row r="116" spans="1:3">
      <c r="A116" s="195"/>
      <c r="B116" s="8"/>
      <c r="C116" s="192"/>
    </row>
    <row r="117" spans="1:3">
      <c r="A117" s="195"/>
      <c r="B117" s="8"/>
      <c r="C117" s="192"/>
    </row>
    <row r="118" spans="1:3">
      <c r="A118" s="195"/>
      <c r="C118" s="192"/>
    </row>
    <row r="119" spans="1:3">
      <c r="A119" s="195"/>
      <c r="B119" s="8"/>
      <c r="C119" s="192"/>
    </row>
    <row r="120" spans="1:3">
      <c r="A120" s="195"/>
      <c r="B120" s="8"/>
      <c r="C120" s="192"/>
    </row>
    <row r="121" spans="1:3">
      <c r="A121" s="195"/>
      <c r="B121" s="8"/>
      <c r="C121" s="192"/>
    </row>
    <row r="122" spans="1:3">
      <c r="A122" s="195"/>
      <c r="C122" s="192"/>
    </row>
    <row r="123" spans="1:3">
      <c r="A123" s="195"/>
      <c r="B123" s="8"/>
      <c r="C123" s="192"/>
    </row>
    <row r="124" spans="1:3">
      <c r="A124" s="195"/>
      <c r="B124" s="8"/>
      <c r="C124" s="192"/>
    </row>
    <row r="125" spans="1:3">
      <c r="A125" s="195"/>
      <c r="B125" s="8"/>
      <c r="C125" s="192"/>
    </row>
    <row r="126" spans="1:3">
      <c r="A126" s="195"/>
      <c r="B126" s="8"/>
      <c r="C126" s="192"/>
    </row>
    <row r="127" spans="1:3">
      <c r="A127" s="195"/>
      <c r="B127" s="8"/>
      <c r="C127" s="192"/>
    </row>
    <row r="128" spans="1:3">
      <c r="A128" s="195"/>
      <c r="B128" s="8"/>
      <c r="C128" s="192"/>
    </row>
    <row r="129" spans="1:3">
      <c r="A129" s="195"/>
      <c r="C129" s="192"/>
    </row>
    <row r="130" spans="1:3">
      <c r="A130" s="195"/>
      <c r="C130" s="192"/>
    </row>
    <row r="131" spans="1:3">
      <c r="A131" s="195"/>
      <c r="C131" s="192"/>
    </row>
    <row r="132" spans="1:3">
      <c r="A132" s="195"/>
      <c r="C132" s="192"/>
    </row>
    <row r="133" spans="1:3">
      <c r="A133" s="195"/>
      <c r="C133" s="192"/>
    </row>
    <row r="134" spans="1:3">
      <c r="A134" s="195"/>
      <c r="C134" s="192"/>
    </row>
    <row r="135" spans="1:3">
      <c r="A135" s="195"/>
      <c r="C135" s="192"/>
    </row>
    <row r="136" spans="1:3">
      <c r="A136" s="195"/>
      <c r="C136" s="192"/>
    </row>
    <row r="137" spans="1:3">
      <c r="A137" s="195"/>
      <c r="C137" s="192"/>
    </row>
    <row r="138" spans="1:3">
      <c r="A138" s="195"/>
      <c r="C138" s="192"/>
    </row>
    <row r="139" spans="1:3">
      <c r="A139" s="195"/>
      <c r="C139" s="192"/>
    </row>
    <row r="140" spans="1:3" ht="15.75" thickBot="1">
      <c r="A140" s="196"/>
      <c r="B140" s="246"/>
      <c r="C140" s="198"/>
    </row>
    <row r="141" spans="1:3">
      <c r="A141" t="s">
        <v>110</v>
      </c>
      <c r="C141" s="8"/>
    </row>
    <row r="142" spans="1:3">
      <c r="A142" s="8" t="s">
        <v>2760</v>
      </c>
      <c r="B142" s="8"/>
      <c r="C142" s="8"/>
    </row>
    <row r="146" spans="2:2">
      <c r="B146" s="221"/>
    </row>
    <row r="149" spans="2:2">
      <c r="B149" s="221"/>
    </row>
    <row r="150" spans="2:2">
      <c r="B150" s="221"/>
    </row>
    <row r="151" spans="2:2">
      <c r="B151" s="221"/>
    </row>
    <row r="152" spans="2:2">
      <c r="B152" s="221"/>
    </row>
    <row r="153" spans="2:2">
      <c r="B153" s="221"/>
    </row>
    <row r="154" spans="2:2">
      <c r="B154" s="221"/>
    </row>
  </sheetData>
  <customSheetViews>
    <customSheetView guid="{60A1409A-66AA-463E-93B8-ECD35AF44482}" scale="75" colorId="22" fitToPage="1">
      <selection activeCell="P10" sqref="P10"/>
      <colBreaks count="1" manualBreakCount="1">
        <brk id="3" max="60" man="1"/>
      </colBreaks>
      <pageMargins left="0.76" right="0.55000000000000004" top="0.3" bottom="0.3" header="0" footer="0"/>
      <printOptions horizontalCentered="1" verticalCentered="1"/>
      <pageSetup scale="66" orientation="portrait" r:id="rId1"/>
      <headerFooter alignWithMargins="0"/>
    </customSheetView>
    <customSheetView guid="{DF531E20-5321-459E-ADC3-AB7A1AE91EEB}" scale="75" colorId="22" showPageBreaks="1" fitToPage="1" printArea="1">
      <selection activeCell="P10" sqref="P10"/>
      <colBreaks count="1" manualBreakCount="1">
        <brk id="3" max="60" man="1"/>
      </colBreaks>
      <pageMargins left="0.76" right="0.55000000000000004" top="0.3" bottom="0.3" header="0" footer="0"/>
      <printOptions horizontalCentered="1" verticalCentered="1"/>
      <pageSetup scale="66" orientation="portrait" r:id="rId2"/>
      <headerFooter alignWithMargins="0"/>
    </customSheetView>
    <customSheetView guid="{D9BAA3C6-1D9B-487C-B947-51E67F089DA8}" scale="60" colorId="22" showPageBreaks="1" fitToPage="1" printArea="1" view="pageBreakPreview" topLeftCell="A22">
      <selection activeCell="B59" sqref="B59"/>
      <colBreaks count="1" manualBreakCount="1">
        <brk id="3" max="60" man="1"/>
      </colBreaks>
      <pageMargins left="0.76" right="0.55000000000000004" top="0.3" bottom="0.3" header="0" footer="0"/>
      <printOptions horizontalCentered="1" verticalCentered="1"/>
      <pageSetup scale="61" fitToWidth="2" orientation="portrait" r:id="rId3"/>
      <headerFooter alignWithMargins="0"/>
    </customSheetView>
    <customSheetView guid="{FE043F0F-666D-484B-8A7C-7EC2529158CA}" scale="60" colorId="22" showPageBreaks="1" fitToPage="1" printArea="1" view="pageBreakPreview" topLeftCell="A19">
      <selection activeCell="B59" sqref="B59"/>
      <colBreaks count="1" manualBreakCount="1">
        <brk id="3" max="60" man="1"/>
      </colBreaks>
      <pageMargins left="0.76" right="0.55000000000000004" top="0.3" bottom="0.3" header="0" footer="0"/>
      <printOptions horizontalCentered="1" verticalCentered="1"/>
      <pageSetup scale="61" fitToWidth="2" orientation="portrait" r:id="rId4"/>
      <headerFooter alignWithMargins="0"/>
    </customSheetView>
  </customSheetViews>
  <mergeCells count="34">
    <mergeCell ref="B17:C17"/>
    <mergeCell ref="B18:C18"/>
    <mergeCell ref="B21:C21"/>
    <mergeCell ref="B24:C24"/>
    <mergeCell ref="B5:C5"/>
    <mergeCell ref="B6:C6"/>
    <mergeCell ref="B7:C7"/>
    <mergeCell ref="B15:C15"/>
    <mergeCell ref="B9:C9"/>
    <mergeCell ref="B8:C8"/>
    <mergeCell ref="B12:C12"/>
    <mergeCell ref="B14:C14"/>
    <mergeCell ref="B32:C32"/>
    <mergeCell ref="B33:C33"/>
    <mergeCell ref="B34:C34"/>
    <mergeCell ref="B35:C35"/>
    <mergeCell ref="B25:C25"/>
    <mergeCell ref="B28:C28"/>
    <mergeCell ref="B29:C29"/>
    <mergeCell ref="B30:C30"/>
    <mergeCell ref="B50:C50"/>
    <mergeCell ref="E33:K33"/>
    <mergeCell ref="E47:K47"/>
    <mergeCell ref="E48:K48"/>
    <mergeCell ref="B47:C47"/>
    <mergeCell ref="B48:C48"/>
    <mergeCell ref="B44:C44"/>
    <mergeCell ref="B45:C45"/>
    <mergeCell ref="E46:K46"/>
    <mergeCell ref="B49:C49"/>
    <mergeCell ref="B37:C37"/>
    <mergeCell ref="B38:C38"/>
    <mergeCell ref="B39:C39"/>
    <mergeCell ref="B41:C41"/>
  </mergeCells>
  <phoneticPr fontId="0" type="noConversion"/>
  <printOptions horizontalCentered="1" verticalCentered="1"/>
  <pageMargins left="0.76" right="0.55000000000000004" top="0.3" bottom="0.3" header="0" footer="0"/>
  <pageSetup scale="61" fitToWidth="2" orientation="portrait" r:id="rId5"/>
  <headerFooter alignWithMargins="0"/>
  <colBreaks count="1" manualBreakCount="1">
    <brk id="3" max="60" man="1"/>
  </colBreaks>
  <customProperties>
    <customPr name="_pios_id" r:id="rId6"/>
  </customProperties>
</worksheet>
</file>

<file path=xl/worksheets/sheet68.xml><?xml version="1.0" encoding="utf-8"?>
<worksheet xmlns="http://schemas.openxmlformats.org/spreadsheetml/2006/main" xmlns:r="http://schemas.openxmlformats.org/officeDocument/2006/relationships">
  <sheetPr transitionEvaluation="1" codeName="Sheet66"/>
  <dimension ref="A1:D71"/>
  <sheetViews>
    <sheetView defaultGridColor="0" colorId="22" zoomScale="87" zoomScaleNormal="87" workbookViewId="0">
      <selection activeCell="D25" sqref="D25"/>
    </sheetView>
  </sheetViews>
  <sheetFormatPr defaultColWidth="9.77734375" defaultRowHeight="15"/>
  <cols>
    <col min="1" max="1" width="4.77734375" customWidth="1"/>
    <col min="2" max="2" width="53.21875" customWidth="1"/>
    <col min="3" max="3" width="65.6640625" customWidth="1"/>
  </cols>
  <sheetData>
    <row r="1" spans="1:3" ht="15.75" thickBot="1">
      <c r="A1" t="str">
        <f>'Data sheet'!A53</f>
        <v>Annual Report of New York American Water Company, Inc.  (f/k/a Aqua New York of Sea Cliff)                                          Year Ended  December 31, 2013</v>
      </c>
    </row>
    <row r="2" spans="1:3">
      <c r="A2" s="53"/>
      <c r="B2" s="54"/>
      <c r="C2" s="55"/>
    </row>
    <row r="3" spans="1:3" ht="18">
      <c r="A3" s="743" t="s">
        <v>2761</v>
      </c>
      <c r="B3" s="744"/>
      <c r="C3" s="94"/>
    </row>
    <row r="4" spans="1:3">
      <c r="A4" s="56"/>
      <c r="B4" s="11"/>
      <c r="C4" s="292"/>
    </row>
    <row r="5" spans="1:3">
      <c r="A5" s="674" t="s">
        <v>3440</v>
      </c>
      <c r="B5" s="11" t="s">
        <v>2762</v>
      </c>
      <c r="C5" s="292"/>
    </row>
    <row r="6" spans="1:3">
      <c r="A6" s="56"/>
      <c r="B6" s="11" t="s">
        <v>2525</v>
      </c>
      <c r="C6" s="292"/>
    </row>
    <row r="7" spans="1:3">
      <c r="A7" s="56"/>
      <c r="B7" s="11" t="s">
        <v>2526</v>
      </c>
      <c r="C7" s="292"/>
    </row>
    <row r="8" spans="1:3">
      <c r="A8" s="56"/>
      <c r="B8" s="11" t="s">
        <v>2527</v>
      </c>
      <c r="C8" s="292"/>
    </row>
    <row r="9" spans="1:3">
      <c r="A9" s="56"/>
      <c r="B9" s="11" t="s">
        <v>1497</v>
      </c>
      <c r="C9" s="292"/>
    </row>
    <row r="10" spans="1:3">
      <c r="A10" s="56"/>
      <c r="B10" s="11" t="s">
        <v>1498</v>
      </c>
      <c r="C10" s="292"/>
    </row>
    <row r="11" spans="1:3">
      <c r="A11" s="56"/>
      <c r="B11" s="11" t="s">
        <v>1499</v>
      </c>
      <c r="C11" s="292"/>
    </row>
    <row r="12" spans="1:3">
      <c r="A12" s="56"/>
      <c r="B12" s="11" t="s">
        <v>2907</v>
      </c>
      <c r="C12" s="292"/>
    </row>
    <row r="13" spans="1:3">
      <c r="A13" s="674" t="s">
        <v>418</v>
      </c>
      <c r="B13" s="11" t="s">
        <v>3819</v>
      </c>
      <c r="C13" s="292"/>
    </row>
    <row r="14" spans="1:3">
      <c r="A14" s="674" t="s">
        <v>3619</v>
      </c>
      <c r="B14" s="11" t="s">
        <v>612</v>
      </c>
      <c r="C14" s="292"/>
    </row>
    <row r="15" spans="1:3">
      <c r="A15" s="56"/>
      <c r="B15" s="11" t="s">
        <v>613</v>
      </c>
      <c r="C15" s="292"/>
    </row>
    <row r="16" spans="1:3">
      <c r="A16" s="674" t="s">
        <v>1805</v>
      </c>
      <c r="B16" s="11" t="s">
        <v>614</v>
      </c>
      <c r="C16" s="292"/>
    </row>
    <row r="17" spans="1:3">
      <c r="A17" s="56"/>
      <c r="B17" s="11" t="s">
        <v>615</v>
      </c>
      <c r="C17" s="292"/>
    </row>
    <row r="18" spans="1:3">
      <c r="A18" s="674" t="s">
        <v>1807</v>
      </c>
      <c r="B18" s="11" t="s">
        <v>3327</v>
      </c>
      <c r="C18" s="292"/>
    </row>
    <row r="19" spans="1:3">
      <c r="A19" s="56"/>
      <c r="B19" s="11" t="s">
        <v>2987</v>
      </c>
      <c r="C19" s="292"/>
    </row>
    <row r="20" spans="1:3">
      <c r="A20" s="56"/>
      <c r="B20" s="11" t="s">
        <v>2988</v>
      </c>
      <c r="C20" s="292"/>
    </row>
    <row r="21" spans="1:3">
      <c r="A21" s="56"/>
      <c r="B21" s="11" t="s">
        <v>2989</v>
      </c>
      <c r="C21" s="292"/>
    </row>
    <row r="22" spans="1:3">
      <c r="A22" s="674" t="s">
        <v>3231</v>
      </c>
      <c r="B22" s="11" t="s">
        <v>2990</v>
      </c>
      <c r="C22" s="292"/>
    </row>
    <row r="23" spans="1:3">
      <c r="A23" s="56"/>
      <c r="B23" s="11" t="s">
        <v>2991</v>
      </c>
      <c r="C23" s="292"/>
    </row>
    <row r="24" spans="1:3">
      <c r="A24" s="674" t="s">
        <v>3688</v>
      </c>
      <c r="B24" s="11" t="s">
        <v>673</v>
      </c>
      <c r="C24" s="292"/>
    </row>
    <row r="25" spans="1:3">
      <c r="A25" s="56"/>
      <c r="B25" s="11" t="s">
        <v>674</v>
      </c>
      <c r="C25" s="292"/>
    </row>
    <row r="26" spans="1:3">
      <c r="A26" s="674" t="s">
        <v>3190</v>
      </c>
      <c r="B26" s="11" t="s">
        <v>675</v>
      </c>
      <c r="C26" s="292"/>
    </row>
    <row r="27" spans="1:3">
      <c r="A27" s="56"/>
      <c r="B27" s="11" t="s">
        <v>3850</v>
      </c>
      <c r="C27" s="292"/>
    </row>
    <row r="28" spans="1:3">
      <c r="A28" s="56"/>
      <c r="B28" s="11" t="s">
        <v>3851</v>
      </c>
      <c r="C28" s="292"/>
    </row>
    <row r="29" spans="1:3">
      <c r="A29" s="56"/>
      <c r="B29" s="11" t="s">
        <v>3852</v>
      </c>
      <c r="C29" s="292"/>
    </row>
    <row r="30" spans="1:3">
      <c r="A30" s="674" t="s">
        <v>3332</v>
      </c>
      <c r="B30" s="11" t="s">
        <v>3853</v>
      </c>
      <c r="C30" s="292"/>
    </row>
    <row r="31" spans="1:3">
      <c r="A31" s="674" t="s">
        <v>3530</v>
      </c>
      <c r="B31" s="11" t="s">
        <v>443</v>
      </c>
      <c r="C31" s="292"/>
    </row>
    <row r="32" spans="1:3">
      <c r="A32" s="674" t="s">
        <v>2099</v>
      </c>
      <c r="B32" s="11" t="s">
        <v>444</v>
      </c>
      <c r="C32" s="292"/>
    </row>
    <row r="33" spans="1:4">
      <c r="A33" s="56"/>
      <c r="B33" s="11" t="s">
        <v>445</v>
      </c>
      <c r="C33" s="292"/>
    </row>
    <row r="34" spans="1:4">
      <c r="A34" s="56"/>
      <c r="B34" s="11" t="s">
        <v>446</v>
      </c>
      <c r="C34" s="292"/>
    </row>
    <row r="35" spans="1:4">
      <c r="A35" s="674" t="s">
        <v>702</v>
      </c>
      <c r="B35" s="11" t="s">
        <v>1870</v>
      </c>
      <c r="C35" s="292"/>
    </row>
    <row r="36" spans="1:4">
      <c r="A36" s="98"/>
      <c r="B36" s="254" t="s">
        <v>1871</v>
      </c>
      <c r="C36" s="255"/>
    </row>
    <row r="37" spans="1:4">
      <c r="A37" s="56"/>
      <c r="B37" s="11" t="s">
        <v>633</v>
      </c>
      <c r="C37" s="292"/>
    </row>
    <row r="38" spans="1:4">
      <c r="A38" s="56"/>
      <c r="B38" s="11" t="s">
        <v>1872</v>
      </c>
      <c r="C38" s="292"/>
    </row>
    <row r="39" spans="1:4">
      <c r="A39" s="56"/>
      <c r="B39" s="11" t="s">
        <v>1873</v>
      </c>
      <c r="C39" s="292"/>
    </row>
    <row r="40" spans="1:4">
      <c r="A40" s="721"/>
      <c r="B40" s="30"/>
      <c r="C40" s="722"/>
    </row>
    <row r="41" spans="1:4" ht="15.75">
      <c r="A41" s="721"/>
      <c r="B41" s="2340"/>
      <c r="C41" s="722"/>
      <c r="D41" s="222"/>
    </row>
    <row r="42" spans="1:4" ht="15.75">
      <c r="A42" s="721"/>
      <c r="C42" s="722"/>
      <c r="D42" s="222"/>
    </row>
    <row r="43" spans="1:4">
      <c r="A43" s="721"/>
      <c r="B43" s="30"/>
      <c r="C43" s="722"/>
    </row>
    <row r="44" spans="1:4">
      <c r="A44" s="721"/>
      <c r="B44" s="30"/>
      <c r="C44" s="722"/>
    </row>
    <row r="45" spans="1:4">
      <c r="A45" s="721"/>
      <c r="B45" s="30"/>
      <c r="C45" s="722"/>
    </row>
    <row r="46" spans="1:4">
      <c r="A46" s="721"/>
      <c r="B46" s="30"/>
      <c r="C46" s="722"/>
    </row>
    <row r="47" spans="1:4">
      <c r="A47" s="721"/>
      <c r="B47" s="30"/>
      <c r="C47" s="722"/>
    </row>
    <row r="48" spans="1:4">
      <c r="A48" s="721"/>
      <c r="B48" s="30"/>
      <c r="C48" s="722"/>
    </row>
    <row r="49" spans="1:3">
      <c r="A49" s="721"/>
      <c r="B49" s="30"/>
      <c r="C49" s="722"/>
    </row>
    <row r="50" spans="1:3">
      <c r="A50" s="721"/>
      <c r="B50" s="30"/>
      <c r="C50" s="722"/>
    </row>
    <row r="51" spans="1:3">
      <c r="A51" s="721"/>
      <c r="B51" s="30"/>
      <c r="C51" s="722"/>
    </row>
    <row r="52" spans="1:3">
      <c r="A52" s="721"/>
      <c r="B52" s="30"/>
      <c r="C52" s="722"/>
    </row>
    <row r="53" spans="1:3">
      <c r="A53" s="721"/>
      <c r="B53" s="30"/>
      <c r="C53" s="722"/>
    </row>
    <row r="54" spans="1:3">
      <c r="A54" s="721"/>
      <c r="B54" s="30"/>
      <c r="C54" s="722"/>
    </row>
    <row r="55" spans="1:3">
      <c r="A55" s="721"/>
      <c r="B55" s="30"/>
      <c r="C55" s="722"/>
    </row>
    <row r="56" spans="1:3">
      <c r="A56" s="721"/>
      <c r="B56" s="30"/>
      <c r="C56" s="722"/>
    </row>
    <row r="57" spans="1:3">
      <c r="A57" s="721"/>
      <c r="B57" s="30"/>
      <c r="C57" s="722"/>
    </row>
    <row r="58" spans="1:3" ht="15.75" thickBot="1">
      <c r="A58" s="723"/>
      <c r="B58" s="724"/>
      <c r="C58" s="725"/>
    </row>
    <row r="59" spans="1:3">
      <c r="A59" s="11"/>
      <c r="B59" s="11"/>
      <c r="C59" s="589" t="s">
        <v>110</v>
      </c>
    </row>
    <row r="60" spans="1:3">
      <c r="A60" s="93" t="s">
        <v>1874</v>
      </c>
      <c r="B60" s="93"/>
      <c r="C60" s="93"/>
    </row>
    <row r="65" spans="1:2">
      <c r="A65" s="11"/>
      <c r="B65" s="81"/>
    </row>
    <row r="68" spans="1:2">
      <c r="A68" s="11"/>
      <c r="B68" s="81"/>
    </row>
    <row r="69" spans="1:2">
      <c r="A69" s="11"/>
      <c r="B69" s="81"/>
    </row>
    <row r="70" spans="1:2">
      <c r="A70" s="11"/>
      <c r="B70" s="81"/>
    </row>
    <row r="71" spans="1:2">
      <c r="A71" s="11"/>
      <c r="B71" s="81"/>
    </row>
  </sheetData>
  <customSheetViews>
    <customSheetView guid="{60A1409A-66AA-463E-93B8-ECD35AF44482}" scale="87" colorId="22">
      <selection activeCell="G35" sqref="G35"/>
      <pageMargins left="0.2" right="0.5" top="0.3" bottom="0.3" header="0" footer="0"/>
      <printOptions horizontalCentered="1" verticalCentered="1"/>
      <pageSetup scale="76" orientation="portrait" r:id="rId1"/>
      <headerFooter alignWithMargins="0"/>
    </customSheetView>
    <customSheetView guid="{DF531E20-5321-459E-ADC3-AB7A1AE91EEB}" scale="87" colorId="22" showPageBreaks="1" printArea="1">
      <selection activeCell="G35" sqref="G35"/>
      <pageMargins left="0.2" right="0.5" top="0.3" bottom="0.3" header="0" footer="0"/>
      <printOptions horizontalCentered="1" verticalCentered="1"/>
      <pageSetup scale="76" orientation="portrait" r:id="rId2"/>
      <headerFooter alignWithMargins="0"/>
    </customSheetView>
    <customSheetView guid="{D9BAA3C6-1D9B-487C-B947-51E67F089DA8}" scale="60" colorId="22" showPageBreaks="1" printArea="1" view="pageBreakPreview" topLeftCell="A13">
      <selection activeCell="D25" sqref="D25"/>
      <pageMargins left="0.2" right="0.5" top="0.3" bottom="0.3" header="0" footer="0"/>
      <printOptions horizontalCentered="1" verticalCentered="1"/>
      <pageSetup scale="62" orientation="portrait" r:id="rId3"/>
      <headerFooter alignWithMargins="0"/>
    </customSheetView>
    <customSheetView guid="{FE043F0F-666D-484B-8A7C-7EC2529158CA}" scale="60" colorId="22" showPageBreaks="1" printArea="1" view="pageBreakPreview">
      <selection activeCell="D25" sqref="D25"/>
      <pageMargins left="0.2" right="0.5" top="0.3" bottom="0.3" header="0" footer="0"/>
      <printOptions horizontalCentered="1" verticalCentered="1"/>
      <pageSetup scale="62" orientation="portrait" r:id="rId4"/>
      <headerFooter alignWithMargins="0"/>
    </customSheetView>
  </customSheetViews>
  <phoneticPr fontId="0" type="noConversion"/>
  <printOptions horizontalCentered="1" verticalCentered="1"/>
  <pageMargins left="0.2" right="0.5" top="0.3" bottom="0.3" header="0" footer="0"/>
  <pageSetup scale="62" orientation="portrait" r:id="rId5"/>
  <headerFooter alignWithMargins="0"/>
  <customProperties>
    <customPr name="_pios_id" r:id="rId6"/>
  </customProperties>
</worksheet>
</file>

<file path=xl/worksheets/sheet69.xml><?xml version="1.0" encoding="utf-8"?>
<worksheet xmlns="http://schemas.openxmlformats.org/spreadsheetml/2006/main" xmlns:r="http://schemas.openxmlformats.org/officeDocument/2006/relationships">
  <sheetPr transitionEvaluation="1" codeName="Sheet67"/>
  <dimension ref="A1:G74"/>
  <sheetViews>
    <sheetView defaultGridColor="0" colorId="22" zoomScale="75" zoomScaleNormal="75" workbookViewId="0">
      <selection activeCell="B1" sqref="B1"/>
    </sheetView>
  </sheetViews>
  <sheetFormatPr defaultColWidth="9.77734375" defaultRowHeight="15"/>
  <cols>
    <col min="1" max="1" width="4.77734375" customWidth="1"/>
    <col min="2" max="2" width="1.77734375" customWidth="1"/>
    <col min="3" max="3" width="60.77734375" customWidth="1"/>
    <col min="4" max="4" width="31.33203125" customWidth="1"/>
    <col min="5" max="5" width="2.77734375" customWidth="1"/>
    <col min="6" max="6" width="17.33203125" customWidth="1"/>
    <col min="7" max="7" width="1.77734375" customWidth="1"/>
  </cols>
  <sheetData>
    <row r="1" spans="1:7" ht="15.75" thickBot="1">
      <c r="A1" t="str">
        <f>'Data sheet'!A53</f>
        <v>Annual Report of New York American Water Company, Inc.  (f/k/a Aqua New York of Sea Cliff)                                          Year Ended  December 31, 2013</v>
      </c>
      <c r="B1" s="207"/>
      <c r="C1" s="207"/>
      <c r="D1" s="207"/>
      <c r="E1" s="207"/>
      <c r="F1" s="207"/>
      <c r="G1" s="207"/>
    </row>
    <row r="2" spans="1:7">
      <c r="A2" s="187"/>
      <c r="B2" s="200"/>
      <c r="C2" s="200"/>
      <c r="D2" s="200"/>
      <c r="E2" s="200"/>
      <c r="F2" s="200"/>
      <c r="G2" s="189"/>
    </row>
    <row r="3" spans="1:7" ht="18">
      <c r="A3" s="745" t="s">
        <v>1875</v>
      </c>
      <c r="B3" s="8"/>
      <c r="C3" s="746"/>
      <c r="D3" s="746"/>
      <c r="E3" s="8"/>
      <c r="F3" s="8"/>
      <c r="G3" s="191"/>
    </row>
    <row r="4" spans="1:7">
      <c r="A4" s="568"/>
      <c r="B4" s="207"/>
      <c r="C4" s="207"/>
      <c r="D4" s="207"/>
      <c r="E4" s="207"/>
      <c r="F4" s="207"/>
      <c r="G4" s="208"/>
    </row>
    <row r="5" spans="1:7">
      <c r="A5" s="226"/>
      <c r="E5" s="519"/>
      <c r="F5" s="524" t="s">
        <v>2285</v>
      </c>
      <c r="G5" s="192"/>
    </row>
    <row r="6" spans="1:7">
      <c r="A6" s="570" t="s">
        <v>2263</v>
      </c>
      <c r="B6" s="519"/>
      <c r="C6" s="524" t="s">
        <v>862</v>
      </c>
      <c r="D6" t="s">
        <v>1315</v>
      </c>
      <c r="E6" s="519"/>
      <c r="F6" s="524" t="s">
        <v>1876</v>
      </c>
      <c r="G6" s="192"/>
    </row>
    <row r="7" spans="1:7">
      <c r="A7" s="518" t="s">
        <v>2286</v>
      </c>
      <c r="B7" s="523"/>
      <c r="C7" s="762" t="s">
        <v>3377</v>
      </c>
      <c r="D7" s="1036" t="s">
        <v>1316</v>
      </c>
      <c r="E7" s="523"/>
      <c r="F7" s="762" t="s">
        <v>3378</v>
      </c>
      <c r="G7" s="208"/>
    </row>
    <row r="8" spans="1:7" ht="18">
      <c r="A8" s="195"/>
      <c r="B8" s="519"/>
      <c r="C8" s="845" t="s">
        <v>1877</v>
      </c>
      <c r="D8" s="737"/>
      <c r="E8" s="519"/>
      <c r="F8" s="2341" t="s">
        <v>2738</v>
      </c>
      <c r="G8" s="192"/>
    </row>
    <row r="9" spans="1:7">
      <c r="A9" s="195"/>
      <c r="B9" s="519"/>
      <c r="C9" t="s">
        <v>1024</v>
      </c>
      <c r="E9" s="519"/>
      <c r="G9" s="192"/>
    </row>
    <row r="10" spans="1:7">
      <c r="A10" s="517" t="s">
        <v>3682</v>
      </c>
      <c r="B10" s="519"/>
      <c r="C10" t="s">
        <v>1025</v>
      </c>
      <c r="E10" s="831" t="s">
        <v>2423</v>
      </c>
      <c r="F10" s="1907">
        <v>0</v>
      </c>
      <c r="G10" s="192"/>
    </row>
    <row r="11" spans="1:7">
      <c r="A11" s="517" t="s">
        <v>3683</v>
      </c>
      <c r="B11" s="519"/>
      <c r="C11" t="s">
        <v>1026</v>
      </c>
      <c r="E11" s="831" t="s">
        <v>2423</v>
      </c>
      <c r="F11" s="1907">
        <v>0</v>
      </c>
      <c r="G11" s="192"/>
    </row>
    <row r="12" spans="1:7">
      <c r="A12" s="517" t="s">
        <v>3684</v>
      </c>
      <c r="B12" s="519"/>
      <c r="C12" t="s">
        <v>1027</v>
      </c>
      <c r="E12" s="831" t="s">
        <v>2423</v>
      </c>
      <c r="F12" s="1907">
        <v>0</v>
      </c>
      <c r="G12" s="192"/>
    </row>
    <row r="13" spans="1:7">
      <c r="A13" s="517" t="s">
        <v>3685</v>
      </c>
      <c r="B13" s="519"/>
      <c r="C13" t="s">
        <v>3142</v>
      </c>
      <c r="E13" s="831" t="s">
        <v>2423</v>
      </c>
      <c r="F13" s="1907">
        <v>0</v>
      </c>
      <c r="G13" s="192"/>
    </row>
    <row r="14" spans="1:7">
      <c r="A14" s="195"/>
      <c r="B14" s="519"/>
      <c r="C14" t="s">
        <v>419</v>
      </c>
      <c r="E14" s="519"/>
      <c r="F14" s="1808"/>
      <c r="G14" s="192"/>
    </row>
    <row r="15" spans="1:7">
      <c r="A15" s="517" t="s">
        <v>3686</v>
      </c>
      <c r="B15" s="519"/>
      <c r="C15" t="s">
        <v>1335</v>
      </c>
      <c r="E15" s="831" t="s">
        <v>2423</v>
      </c>
      <c r="F15" s="1907"/>
      <c r="G15" s="192"/>
    </row>
    <row r="16" spans="1:7">
      <c r="A16" s="517" t="s">
        <v>3687</v>
      </c>
      <c r="B16" s="519"/>
      <c r="C16" t="s">
        <v>3562</v>
      </c>
      <c r="E16" s="831" t="s">
        <v>2423</v>
      </c>
      <c r="F16" s="1907"/>
      <c r="G16" s="192"/>
    </row>
    <row r="17" spans="1:7">
      <c r="A17" s="517" t="s">
        <v>3688</v>
      </c>
      <c r="B17" s="519"/>
      <c r="C17" t="s">
        <v>1336</v>
      </c>
      <c r="E17" s="831" t="s">
        <v>2423</v>
      </c>
      <c r="F17" s="1907"/>
      <c r="G17" s="192"/>
    </row>
    <row r="18" spans="1:7">
      <c r="A18" s="517" t="s">
        <v>3689</v>
      </c>
      <c r="B18" s="519"/>
      <c r="C18" t="s">
        <v>1337</v>
      </c>
      <c r="E18" s="831" t="s">
        <v>2423</v>
      </c>
      <c r="F18" s="1907"/>
      <c r="G18" s="192"/>
    </row>
    <row r="19" spans="1:7">
      <c r="A19" s="517" t="s">
        <v>3690</v>
      </c>
      <c r="B19" s="519"/>
      <c r="C19" t="s">
        <v>3839</v>
      </c>
      <c r="E19" s="831" t="s">
        <v>2423</v>
      </c>
      <c r="F19" s="1907"/>
      <c r="G19" s="192"/>
    </row>
    <row r="20" spans="1:7">
      <c r="A20" s="517" t="s">
        <v>3691</v>
      </c>
      <c r="B20" s="519"/>
      <c r="C20" t="s">
        <v>2024</v>
      </c>
      <c r="E20" s="831" t="s">
        <v>2423</v>
      </c>
      <c r="F20" s="1907"/>
      <c r="G20" s="192"/>
    </row>
    <row r="21" spans="1:7">
      <c r="A21" s="517" t="s">
        <v>3692</v>
      </c>
      <c r="B21" s="519"/>
      <c r="C21" t="s">
        <v>1338</v>
      </c>
      <c r="E21" s="831" t="s">
        <v>2423</v>
      </c>
      <c r="F21" s="1907"/>
      <c r="G21" s="192"/>
    </row>
    <row r="22" spans="1:7">
      <c r="A22" s="517" t="s">
        <v>3693</v>
      </c>
      <c r="B22" s="519"/>
      <c r="C22" t="s">
        <v>1569</v>
      </c>
      <c r="E22" s="831" t="s">
        <v>2423</v>
      </c>
      <c r="F22" s="1907"/>
      <c r="G22" s="192"/>
    </row>
    <row r="23" spans="1:7">
      <c r="A23" s="517" t="s">
        <v>3694</v>
      </c>
      <c r="B23" s="519"/>
      <c r="C23" t="s">
        <v>1570</v>
      </c>
      <c r="E23" s="519"/>
      <c r="F23" s="1905"/>
      <c r="G23" s="192"/>
    </row>
    <row r="24" spans="1:7">
      <c r="A24" s="517" t="s">
        <v>3695</v>
      </c>
      <c r="B24" s="519"/>
      <c r="C24" t="s">
        <v>1571</v>
      </c>
      <c r="E24" s="519"/>
      <c r="F24" s="1923"/>
      <c r="G24" s="192"/>
    </row>
    <row r="25" spans="1:7">
      <c r="A25" s="517" t="s">
        <v>3696</v>
      </c>
      <c r="B25" s="519"/>
      <c r="C25" t="s">
        <v>1572</v>
      </c>
      <c r="E25" s="519"/>
      <c r="F25" s="1923"/>
      <c r="G25" s="192"/>
    </row>
    <row r="26" spans="1:7">
      <c r="A26" s="517" t="s">
        <v>3697</v>
      </c>
      <c r="B26" s="519"/>
      <c r="C26" t="s">
        <v>1573</v>
      </c>
      <c r="E26" s="519"/>
      <c r="F26" s="1906"/>
      <c r="G26" s="192"/>
    </row>
    <row r="27" spans="1:7">
      <c r="A27" s="517" t="s">
        <v>3698</v>
      </c>
      <c r="B27" s="519"/>
      <c r="C27" t="s">
        <v>3331</v>
      </c>
      <c r="E27" s="519"/>
      <c r="F27" s="1906"/>
      <c r="G27" s="192"/>
    </row>
    <row r="28" spans="1:7" ht="18">
      <c r="A28" s="195"/>
      <c r="B28" s="519"/>
      <c r="C28" s="845" t="s">
        <v>1574</v>
      </c>
      <c r="D28" s="1033"/>
      <c r="E28" s="519"/>
      <c r="F28" s="1343">
        <f>9141-3307</f>
        <v>5834</v>
      </c>
      <c r="G28" s="192"/>
    </row>
    <row r="29" spans="1:7">
      <c r="A29" s="517" t="s">
        <v>3699</v>
      </c>
      <c r="B29" s="519"/>
      <c r="C29" t="s">
        <v>3532</v>
      </c>
      <c r="D29" s="1843">
        <v>0</v>
      </c>
      <c r="E29" s="831" t="s">
        <v>2423</v>
      </c>
      <c r="F29" s="1808">
        <v>0</v>
      </c>
      <c r="G29" s="192"/>
    </row>
    <row r="30" spans="1:7">
      <c r="A30" s="517" t="s">
        <v>3700</v>
      </c>
      <c r="B30" s="519"/>
      <c r="C30" t="s">
        <v>2098</v>
      </c>
      <c r="D30" s="1844">
        <v>0</v>
      </c>
      <c r="E30" s="519"/>
      <c r="F30" s="1808">
        <v>0</v>
      </c>
      <c r="G30" s="192"/>
    </row>
    <row r="31" spans="1:7">
      <c r="A31" s="517" t="s">
        <v>3701</v>
      </c>
      <c r="B31" s="519"/>
      <c r="C31" t="s">
        <v>1575</v>
      </c>
      <c r="D31" s="1845">
        <v>0</v>
      </c>
      <c r="E31" s="519"/>
      <c r="F31" s="1808">
        <v>0</v>
      </c>
      <c r="G31" s="192"/>
    </row>
    <row r="32" spans="1:7">
      <c r="A32" s="517" t="s">
        <v>3702</v>
      </c>
      <c r="B32" s="519"/>
      <c r="C32" t="s">
        <v>226</v>
      </c>
      <c r="D32" s="1034"/>
      <c r="E32" s="519"/>
      <c r="F32" s="1808"/>
      <c r="G32" s="192"/>
    </row>
    <row r="33" spans="1:7">
      <c r="A33" s="517" t="s">
        <v>3703</v>
      </c>
      <c r="B33" s="519"/>
      <c r="C33" t="s">
        <v>2693</v>
      </c>
      <c r="D33" s="1034"/>
      <c r="E33" s="519"/>
      <c r="F33" s="1808">
        <v>0</v>
      </c>
      <c r="G33" s="192"/>
    </row>
    <row r="34" spans="1:7">
      <c r="A34" s="517" t="s">
        <v>3704</v>
      </c>
      <c r="B34" s="519"/>
      <c r="C34" t="s">
        <v>631</v>
      </c>
      <c r="D34" s="1034"/>
      <c r="E34" s="519"/>
      <c r="F34" s="1808">
        <v>0</v>
      </c>
      <c r="G34" s="192"/>
    </row>
    <row r="35" spans="1:7">
      <c r="A35" s="517" t="s">
        <v>3705</v>
      </c>
      <c r="B35" s="519"/>
      <c r="C35" t="s">
        <v>1576</v>
      </c>
      <c r="D35" s="1034">
        <v>0</v>
      </c>
      <c r="E35" s="519"/>
      <c r="F35" s="1808">
        <v>0</v>
      </c>
      <c r="G35" s="192"/>
    </row>
    <row r="36" spans="1:7">
      <c r="A36" s="517" t="s">
        <v>3706</v>
      </c>
      <c r="B36" s="519"/>
      <c r="C36" t="s">
        <v>2590</v>
      </c>
      <c r="D36" s="1034"/>
      <c r="E36" s="519"/>
      <c r="F36" s="116"/>
      <c r="G36" s="192"/>
    </row>
    <row r="37" spans="1:7" ht="18">
      <c r="A37" s="518" t="s">
        <v>2855</v>
      </c>
      <c r="B37" s="523"/>
      <c r="C37" s="846" t="s">
        <v>2591</v>
      </c>
      <c r="D37" s="1035">
        <f>SUM(D29:D36)</f>
        <v>0</v>
      </c>
      <c r="E37" s="759" t="s">
        <v>2423</v>
      </c>
      <c r="F37" s="748">
        <v>5834</v>
      </c>
      <c r="G37" s="208"/>
    </row>
    <row r="38" spans="1:7" ht="18">
      <c r="A38" s="195"/>
      <c r="B38" s="519"/>
      <c r="C38" s="737"/>
      <c r="D38" s="737"/>
      <c r="G38" s="192"/>
    </row>
    <row r="39" spans="1:7">
      <c r="A39" s="195"/>
      <c r="B39" s="831" t="s">
        <v>3573</v>
      </c>
      <c r="C39" s="1067" t="s">
        <v>4116</v>
      </c>
      <c r="D39" s="1067"/>
      <c r="E39" s="1067"/>
      <c r="F39" s="1067"/>
      <c r="G39" s="192"/>
    </row>
    <row r="40" spans="1:7" ht="18">
      <c r="A40" s="195"/>
      <c r="B40" s="519"/>
      <c r="C40" s="2671"/>
      <c r="D40" s="2673"/>
      <c r="E40" s="1068"/>
      <c r="F40" s="1068"/>
      <c r="G40" s="192"/>
    </row>
    <row r="41" spans="1:7" ht="18">
      <c r="A41" s="195"/>
      <c r="B41" s="519"/>
      <c r="C41" s="2672"/>
      <c r="D41" s="2673"/>
      <c r="E41" s="1068"/>
      <c r="F41" s="1068"/>
      <c r="G41" s="192"/>
    </row>
    <row r="42" spans="1:7" ht="18">
      <c r="A42" s="195"/>
      <c r="B42" s="519"/>
      <c r="C42" s="2673"/>
      <c r="D42" s="2673"/>
      <c r="E42" s="1068"/>
      <c r="F42" s="1068"/>
      <c r="G42" s="192"/>
    </row>
    <row r="43" spans="1:7" ht="18">
      <c r="A43" s="195"/>
      <c r="B43" s="519"/>
      <c r="C43" s="2670"/>
      <c r="D43" s="2673"/>
      <c r="E43" s="1068"/>
      <c r="F43" s="1068"/>
      <c r="G43" s="192"/>
    </row>
    <row r="44" spans="1:7" ht="18">
      <c r="A44" s="195"/>
      <c r="B44" s="519"/>
      <c r="C44" s="2669"/>
      <c r="D44" s="2673"/>
      <c r="E44" s="1068"/>
      <c r="F44" s="1068"/>
      <c r="G44" s="192"/>
    </row>
    <row r="45" spans="1:7">
      <c r="A45" s="195"/>
      <c r="B45" s="519"/>
      <c r="G45" s="192"/>
    </row>
    <row r="46" spans="1:7" ht="18">
      <c r="A46" s="195"/>
      <c r="B46" s="519"/>
      <c r="C46" s="737"/>
      <c r="D46" s="737"/>
      <c r="G46" s="192"/>
    </row>
    <row r="47" spans="1:7" ht="18">
      <c r="A47" s="195"/>
      <c r="B47" s="519"/>
      <c r="C47" s="737"/>
      <c r="D47" s="737"/>
      <c r="G47" s="192"/>
    </row>
    <row r="48" spans="1:7" ht="18">
      <c r="A48" s="195"/>
      <c r="B48" s="519"/>
      <c r="C48" s="737"/>
      <c r="D48" s="737"/>
      <c r="G48" s="192"/>
    </row>
    <row r="49" spans="1:7" ht="18">
      <c r="A49" s="195"/>
      <c r="B49" s="519"/>
      <c r="C49" s="737"/>
      <c r="D49" s="737"/>
      <c r="G49" s="192"/>
    </row>
    <row r="50" spans="1:7" ht="18">
      <c r="A50" s="195"/>
      <c r="B50" s="519"/>
      <c r="C50" s="737"/>
      <c r="D50" s="737"/>
      <c r="G50" s="192"/>
    </row>
    <row r="51" spans="1:7" ht="18">
      <c r="A51" s="195"/>
      <c r="B51" s="519"/>
      <c r="C51" s="737"/>
      <c r="D51" s="737"/>
      <c r="G51" s="192"/>
    </row>
    <row r="52" spans="1:7" ht="18">
      <c r="A52" s="195"/>
      <c r="B52" s="519"/>
      <c r="C52" s="737"/>
      <c r="D52" s="737"/>
      <c r="G52" s="192"/>
    </row>
    <row r="53" spans="1:7" ht="18">
      <c r="A53" s="195"/>
      <c r="B53" s="519"/>
      <c r="C53" s="737"/>
      <c r="D53" s="737"/>
      <c r="G53" s="192"/>
    </row>
    <row r="54" spans="1:7" ht="18">
      <c r="A54" s="195"/>
      <c r="B54" s="519"/>
      <c r="C54" s="737"/>
      <c r="D54" s="737"/>
      <c r="G54" s="192"/>
    </row>
    <row r="55" spans="1:7" ht="18">
      <c r="A55" s="195"/>
      <c r="B55" s="519"/>
      <c r="C55" s="737"/>
      <c r="D55" s="737"/>
      <c r="G55" s="192"/>
    </row>
    <row r="56" spans="1:7" ht="18">
      <c r="A56" s="195"/>
      <c r="B56" s="519"/>
      <c r="C56" s="737"/>
      <c r="D56" s="737"/>
      <c r="G56" s="192"/>
    </row>
    <row r="57" spans="1:7" ht="18">
      <c r="A57" s="195"/>
      <c r="B57" s="519"/>
      <c r="C57" s="737"/>
      <c r="D57" s="737"/>
      <c r="G57" s="192"/>
    </row>
    <row r="58" spans="1:7" ht="18">
      <c r="A58" s="195"/>
      <c r="B58" s="519"/>
      <c r="C58" s="737"/>
      <c r="D58" s="737"/>
      <c r="G58" s="192"/>
    </row>
    <row r="59" spans="1:7" ht="18">
      <c r="A59" s="195"/>
      <c r="B59" s="519"/>
      <c r="C59" s="737"/>
      <c r="D59" s="737"/>
      <c r="G59" s="192"/>
    </row>
    <row r="60" spans="1:7" ht="18">
      <c r="A60" s="195"/>
      <c r="B60" s="519"/>
      <c r="C60" s="737"/>
      <c r="D60" s="737"/>
      <c r="G60" s="192"/>
    </row>
    <row r="61" spans="1:7" ht="18">
      <c r="A61" s="195"/>
      <c r="B61" s="519"/>
      <c r="C61" s="737"/>
      <c r="D61" s="737"/>
      <c r="G61" s="192"/>
    </row>
    <row r="62" spans="1:7" ht="18.75" thickBot="1">
      <c r="A62" s="196"/>
      <c r="B62" s="576"/>
      <c r="C62" s="749"/>
      <c r="D62" s="749"/>
      <c r="E62" s="246"/>
      <c r="F62" s="246"/>
      <c r="G62" s="198"/>
    </row>
    <row r="63" spans="1:7">
      <c r="A63" t="s">
        <v>110</v>
      </c>
    </row>
    <row r="64" spans="1:7">
      <c r="A64" s="8" t="s">
        <v>2592</v>
      </c>
      <c r="B64" s="8"/>
      <c r="C64" s="8"/>
      <c r="D64" s="8"/>
      <c r="E64" s="8"/>
      <c r="F64" s="8"/>
      <c r="G64" s="8"/>
    </row>
    <row r="68" spans="3:3">
      <c r="C68" s="221"/>
    </row>
    <row r="71" spans="3:3">
      <c r="C71" s="221"/>
    </row>
    <row r="72" spans="3:3">
      <c r="C72" s="221"/>
    </row>
    <row r="73" spans="3:3">
      <c r="C73" s="221"/>
    </row>
    <row r="74" spans="3:3">
      <c r="C74" s="221"/>
    </row>
  </sheetData>
  <customSheetViews>
    <customSheetView guid="{60A1409A-66AA-463E-93B8-ECD35AF44482}" scale="75" colorId="22">
      <selection activeCell="C39" sqref="C39:F45"/>
      <pageMargins left="0.4" right="0.57999999999999996" top="0.3" bottom="0.3" header="0" footer="0"/>
      <printOptions horizontalCentered="1" verticalCentered="1"/>
      <pageSetup scale="68" orientation="portrait" r:id="rId1"/>
      <headerFooter alignWithMargins="0"/>
    </customSheetView>
    <customSheetView guid="{DF531E20-5321-459E-ADC3-AB7A1AE91EEB}" scale="75" colorId="22" showPageBreaks="1" printArea="1">
      <selection activeCell="C39" sqref="C39:F45"/>
      <pageMargins left="0.4" right="0.57999999999999996" top="0.3" bottom="0.3" header="0" footer="0"/>
      <printOptions horizontalCentered="1" verticalCentered="1"/>
      <pageSetup scale="68" orientation="portrait" r:id="rId2"/>
      <headerFooter alignWithMargins="0"/>
    </customSheetView>
    <customSheetView guid="{D9BAA3C6-1D9B-487C-B947-51E67F089DA8}" scale="60" colorId="22" showPageBreaks="1" printArea="1" view="pageBreakPreview">
      <selection activeCell="F28" sqref="F28"/>
      <pageMargins left="0.4" right="0.57999999999999996" top="0.3" bottom="0.3" header="0" footer="0"/>
      <printOptions horizontalCentered="1" verticalCentered="1"/>
      <pageSetup scale="66" orientation="portrait" r:id="rId3"/>
      <headerFooter alignWithMargins="0"/>
    </customSheetView>
    <customSheetView guid="{FE043F0F-666D-484B-8A7C-7EC2529158CA}" scale="60" colorId="22" showPageBreaks="1" printArea="1" view="pageBreakPreview">
      <selection activeCell="F28" sqref="F28"/>
      <pageMargins left="0.4" right="0.57999999999999996" top="0.3" bottom="0.3" header="0" footer="0"/>
      <printOptions horizontalCentered="1" verticalCentered="1"/>
      <pageSetup scale="66" orientation="portrait" r:id="rId4"/>
      <headerFooter alignWithMargins="0"/>
    </customSheetView>
  </customSheetViews>
  <phoneticPr fontId="0" type="noConversion"/>
  <printOptions horizontalCentered="1" verticalCentered="1"/>
  <pageMargins left="0.4" right="0.57999999999999996" top="0.3" bottom="0.3" header="0" footer="0"/>
  <pageSetup scale="66" orientation="portrait" r:id="rId5"/>
  <headerFooter alignWithMargins="0"/>
  <customProperties>
    <customPr name="_pios_id" r:id="rId6"/>
  </customProperties>
</worksheet>
</file>

<file path=xl/worksheets/sheet7.xml><?xml version="1.0" encoding="utf-8"?>
<worksheet xmlns="http://schemas.openxmlformats.org/spreadsheetml/2006/main" xmlns:r="http://schemas.openxmlformats.org/officeDocument/2006/relationships">
  <sheetPr transitionEvaluation="1" codeName="Sheet6">
    <pageSetUpPr fitToPage="1"/>
  </sheetPr>
  <dimension ref="B1:F58"/>
  <sheetViews>
    <sheetView defaultGridColor="0" colorId="22" zoomScale="87" zoomScaleNormal="87" workbookViewId="0">
      <selection activeCell="B1" sqref="B1"/>
    </sheetView>
  </sheetViews>
  <sheetFormatPr defaultColWidth="9.77734375" defaultRowHeight="15"/>
  <cols>
    <col min="1" max="2" width="2.77734375" customWidth="1"/>
    <col min="3" max="3" width="33.77734375" customWidth="1"/>
    <col min="4" max="4" width="24" customWidth="1"/>
    <col min="5" max="5" width="15.77734375" customWidth="1"/>
    <col min="6" max="6" width="26.88671875" customWidth="1"/>
  </cols>
  <sheetData>
    <row r="1" spans="2:6" ht="15.75" thickBot="1">
      <c r="B1" s="48" t="str">
        <f>'Data sheet'!A53</f>
        <v>Annual Report of New York American Water Company, Inc.  (f/k/a Aqua New York of Sea Cliff)                                          Year Ended  December 31, 2013</v>
      </c>
    </row>
    <row r="2" spans="2:6">
      <c r="B2" s="53"/>
      <c r="C2" s="54"/>
      <c r="D2" s="54"/>
      <c r="E2" s="54"/>
      <c r="F2" s="55"/>
    </row>
    <row r="3" spans="2:6" ht="15.75">
      <c r="B3" s="92" t="s">
        <v>229</v>
      </c>
      <c r="C3" s="93"/>
      <c r="D3" s="93"/>
      <c r="E3" s="93"/>
      <c r="F3" s="94"/>
    </row>
    <row r="4" spans="2:6">
      <c r="B4" s="95"/>
      <c r="C4" s="96"/>
      <c r="D4" s="96"/>
      <c r="E4" s="96"/>
      <c r="F4" s="97"/>
    </row>
    <row r="5" spans="2:6">
      <c r="B5" s="56"/>
      <c r="C5" s="777" t="s">
        <v>1156</v>
      </c>
      <c r="D5" s="93"/>
      <c r="E5" s="93"/>
      <c r="F5" s="94"/>
    </row>
    <row r="6" spans="2:6">
      <c r="B6" s="56"/>
      <c r="C6" s="777" t="s">
        <v>2368</v>
      </c>
      <c r="D6" s="93"/>
      <c r="E6" s="93"/>
      <c r="F6" s="94"/>
    </row>
    <row r="7" spans="2:6">
      <c r="B7" s="56"/>
      <c r="C7" s="777" t="s">
        <v>3122</v>
      </c>
      <c r="D7" s="93"/>
      <c r="E7" s="93"/>
      <c r="F7" s="94"/>
    </row>
    <row r="8" spans="2:6">
      <c r="B8" s="56"/>
      <c r="C8" s="777" t="s">
        <v>3123</v>
      </c>
      <c r="D8" s="93"/>
      <c r="E8" s="93"/>
      <c r="F8" s="94"/>
    </row>
    <row r="9" spans="2:6">
      <c r="B9" s="56"/>
      <c r="C9" s="93"/>
      <c r="D9" s="93"/>
      <c r="E9" s="93"/>
      <c r="F9" s="94"/>
    </row>
    <row r="10" spans="2:6">
      <c r="B10" s="56"/>
      <c r="C10" s="1049" t="s">
        <v>4204</v>
      </c>
      <c r="D10" s="1249"/>
      <c r="E10" s="93"/>
      <c r="F10" s="94"/>
    </row>
    <row r="11" spans="2:6">
      <c r="B11" s="56"/>
      <c r="C11" s="1049" t="s">
        <v>3951</v>
      </c>
      <c r="D11" s="1249"/>
      <c r="E11" s="93"/>
      <c r="F11" s="94"/>
    </row>
    <row r="12" spans="2:6">
      <c r="B12" s="56"/>
      <c r="C12" s="1049" t="s">
        <v>3952</v>
      </c>
      <c r="D12" s="1249"/>
      <c r="E12" s="93"/>
      <c r="F12" s="94"/>
    </row>
    <row r="13" spans="2:6">
      <c r="B13" s="56"/>
      <c r="C13" s="1049" t="s">
        <v>3953</v>
      </c>
      <c r="D13" s="1249"/>
      <c r="E13" s="93"/>
      <c r="F13" s="94"/>
    </row>
    <row r="14" spans="2:6">
      <c r="B14" s="56"/>
      <c r="C14" s="93"/>
      <c r="D14" s="93"/>
      <c r="E14" s="93"/>
      <c r="F14" s="94"/>
    </row>
    <row r="15" spans="2:6">
      <c r="B15" s="98"/>
      <c r="C15" s="96"/>
      <c r="D15" s="96"/>
      <c r="E15" s="96"/>
      <c r="F15" s="97"/>
    </row>
    <row r="16" spans="2:6">
      <c r="B16" s="56"/>
      <c r="C16" s="777" t="s">
        <v>3124</v>
      </c>
      <c r="D16" s="93"/>
      <c r="E16" s="93"/>
      <c r="F16" s="94"/>
    </row>
    <row r="17" spans="2:6">
      <c r="B17" s="56"/>
      <c r="C17" s="777" t="s">
        <v>3483</v>
      </c>
      <c r="D17" s="93"/>
      <c r="E17" s="93"/>
      <c r="F17" s="94"/>
    </row>
    <row r="18" spans="2:6">
      <c r="B18" s="56"/>
      <c r="C18" s="777" t="s">
        <v>2313</v>
      </c>
      <c r="D18" s="93"/>
      <c r="E18" s="93"/>
      <c r="F18" s="94"/>
    </row>
    <row r="19" spans="2:6">
      <c r="B19" s="56"/>
      <c r="C19" s="777" t="s">
        <v>2314</v>
      </c>
      <c r="D19" s="93"/>
      <c r="E19" s="93"/>
      <c r="F19" s="94"/>
    </row>
    <row r="20" spans="2:6">
      <c r="B20" s="56"/>
      <c r="C20" s="93"/>
      <c r="D20" s="93"/>
      <c r="E20" s="93"/>
      <c r="F20" s="94"/>
    </row>
    <row r="21" spans="2:6">
      <c r="B21" s="56"/>
      <c r="C21" s="93" t="s">
        <v>24</v>
      </c>
      <c r="D21" s="93"/>
      <c r="E21" s="93"/>
      <c r="F21" s="94"/>
    </row>
    <row r="22" spans="2:6">
      <c r="B22" s="56"/>
      <c r="C22" s="93" t="s">
        <v>25</v>
      </c>
      <c r="D22" s="93"/>
      <c r="E22" s="93"/>
      <c r="F22" s="94"/>
    </row>
    <row r="23" spans="2:6">
      <c r="B23" s="56"/>
      <c r="C23" s="93" t="s">
        <v>26</v>
      </c>
      <c r="D23" s="93"/>
      <c r="E23" s="93"/>
      <c r="F23" s="94"/>
    </row>
    <row r="24" spans="2:6">
      <c r="B24" s="56"/>
      <c r="C24" s="93"/>
      <c r="D24" s="93"/>
      <c r="E24" s="93"/>
      <c r="F24" s="94"/>
    </row>
    <row r="25" spans="2:6">
      <c r="B25" s="98"/>
      <c r="C25" s="96"/>
      <c r="D25" s="96"/>
      <c r="E25" s="96"/>
      <c r="F25" s="97"/>
    </row>
    <row r="26" spans="2:6">
      <c r="B26" s="56"/>
      <c r="C26" s="777" t="s">
        <v>2315</v>
      </c>
      <c r="D26" s="93"/>
      <c r="E26" s="93"/>
      <c r="F26" s="94"/>
    </row>
    <row r="27" spans="2:6">
      <c r="B27" s="56"/>
      <c r="C27" s="777" t="s">
        <v>2367</v>
      </c>
      <c r="D27" s="93"/>
      <c r="E27" s="93"/>
      <c r="F27" s="94"/>
    </row>
    <row r="28" spans="2:6">
      <c r="B28" s="56"/>
      <c r="C28" s="777" t="s">
        <v>478</v>
      </c>
      <c r="D28" s="93"/>
      <c r="E28" s="93"/>
      <c r="F28" s="94"/>
    </row>
    <row r="29" spans="2:6">
      <c r="B29" s="56"/>
      <c r="C29" s="777" t="s">
        <v>479</v>
      </c>
      <c r="D29" s="93"/>
      <c r="E29" s="93"/>
      <c r="F29" s="94"/>
    </row>
    <row r="30" spans="2:6">
      <c r="B30" s="56"/>
      <c r="C30" s="93"/>
      <c r="D30" s="93"/>
      <c r="E30" s="93"/>
      <c r="F30" s="94"/>
    </row>
    <row r="31" spans="2:6">
      <c r="B31" s="56"/>
      <c r="C31" s="93" t="s">
        <v>27</v>
      </c>
      <c r="D31" s="93"/>
      <c r="E31" s="93"/>
      <c r="F31" s="94"/>
    </row>
    <row r="32" spans="2:6">
      <c r="B32" s="56"/>
      <c r="C32" s="93"/>
      <c r="D32" s="93"/>
      <c r="E32" s="93"/>
      <c r="F32" s="94"/>
    </row>
    <row r="33" spans="2:6">
      <c r="B33" s="56"/>
      <c r="C33" s="93"/>
      <c r="D33" s="93"/>
      <c r="E33" s="93"/>
      <c r="F33" s="94"/>
    </row>
    <row r="34" spans="2:6">
      <c r="B34" s="56"/>
      <c r="C34" s="93"/>
      <c r="D34" s="93"/>
      <c r="E34" s="93"/>
      <c r="F34" s="94"/>
    </row>
    <row r="35" spans="2:6">
      <c r="B35" s="56"/>
      <c r="C35" s="93"/>
      <c r="D35" s="93"/>
      <c r="E35" s="93"/>
      <c r="F35" s="94"/>
    </row>
    <row r="36" spans="2:6">
      <c r="B36" s="56"/>
      <c r="C36" s="93"/>
      <c r="D36" s="93"/>
      <c r="E36" s="93"/>
      <c r="F36" s="94"/>
    </row>
    <row r="37" spans="2:6">
      <c r="B37" s="56"/>
      <c r="C37" s="93"/>
      <c r="D37" s="93"/>
      <c r="E37" s="93"/>
      <c r="F37" s="94"/>
    </row>
    <row r="38" spans="2:6">
      <c r="B38" s="98"/>
      <c r="C38" s="96"/>
      <c r="D38" s="96"/>
      <c r="E38" s="96"/>
      <c r="F38" s="97"/>
    </row>
    <row r="39" spans="2:6">
      <c r="B39" s="56"/>
      <c r="C39" s="777" t="s">
        <v>1663</v>
      </c>
      <c r="D39" s="93"/>
      <c r="E39" s="93"/>
      <c r="F39" s="94"/>
    </row>
    <row r="40" spans="2:6">
      <c r="B40" s="56"/>
      <c r="C40" s="777" t="s">
        <v>1664</v>
      </c>
      <c r="D40" s="93"/>
      <c r="E40" s="93"/>
      <c r="F40" s="94"/>
    </row>
    <row r="41" spans="2:6">
      <c r="B41" s="56"/>
      <c r="C41" s="93"/>
      <c r="D41" s="93"/>
      <c r="E41" s="93"/>
      <c r="F41" s="94"/>
    </row>
    <row r="42" spans="2:6">
      <c r="B42" s="56"/>
      <c r="C42" s="93" t="s">
        <v>28</v>
      </c>
      <c r="D42" s="93"/>
      <c r="E42" s="93"/>
      <c r="F42" s="94"/>
    </row>
    <row r="43" spans="2:6">
      <c r="B43" s="56"/>
      <c r="C43" s="93" t="s">
        <v>29</v>
      </c>
      <c r="D43" s="93"/>
      <c r="E43" s="93"/>
      <c r="F43" s="94"/>
    </row>
    <row r="44" spans="2:6">
      <c r="B44" s="56"/>
      <c r="C44" s="93"/>
      <c r="D44" s="93"/>
      <c r="E44" s="93"/>
      <c r="F44" s="94"/>
    </row>
    <row r="45" spans="2:6">
      <c r="B45" s="56"/>
      <c r="C45" s="93"/>
      <c r="D45" s="93"/>
      <c r="E45" s="93"/>
      <c r="F45" s="94"/>
    </row>
    <row r="46" spans="2:6">
      <c r="B46" s="56"/>
      <c r="C46" s="93"/>
      <c r="D46" s="93"/>
      <c r="E46" s="93"/>
      <c r="F46" s="94"/>
    </row>
    <row r="47" spans="2:6">
      <c r="B47" s="56"/>
      <c r="C47" s="93"/>
      <c r="D47" s="93"/>
      <c r="E47" s="93"/>
      <c r="F47" s="94"/>
    </row>
    <row r="48" spans="2:6">
      <c r="B48" s="98"/>
      <c r="C48" s="96"/>
      <c r="D48" s="96"/>
      <c r="E48" s="96"/>
      <c r="F48" s="97"/>
    </row>
    <row r="49" spans="2:6">
      <c r="B49" s="56"/>
      <c r="C49" s="777" t="s">
        <v>2298</v>
      </c>
      <c r="D49" s="93"/>
      <c r="E49" s="93"/>
      <c r="F49" s="94"/>
    </row>
    <row r="50" spans="2:6">
      <c r="B50" s="56"/>
      <c r="C50" s="777" t="s">
        <v>2299</v>
      </c>
      <c r="D50" s="93"/>
      <c r="E50" s="93"/>
      <c r="F50" s="94"/>
    </row>
    <row r="51" spans="2:6">
      <c r="B51" s="56"/>
      <c r="C51" s="777"/>
      <c r="D51" s="93"/>
      <c r="E51" s="93"/>
      <c r="F51" s="94"/>
    </row>
    <row r="52" spans="2:6">
      <c r="B52" s="56"/>
      <c r="C52" s="856" t="s">
        <v>1677</v>
      </c>
      <c r="D52" s="93"/>
      <c r="E52" s="93"/>
      <c r="F52" s="94"/>
    </row>
    <row r="53" spans="2:6">
      <c r="B53" s="56"/>
      <c r="C53" s="856" t="s">
        <v>2125</v>
      </c>
      <c r="D53" s="1868"/>
      <c r="E53" s="93"/>
      <c r="F53" s="94"/>
    </row>
    <row r="54" spans="2:6">
      <c r="B54" s="56"/>
      <c r="C54" s="11"/>
      <c r="D54" s="93"/>
      <c r="E54" s="93"/>
      <c r="F54" s="94"/>
    </row>
    <row r="55" spans="2:6">
      <c r="B55" s="56"/>
      <c r="C55" s="11"/>
      <c r="D55" s="93"/>
      <c r="E55" s="93"/>
      <c r="F55" s="94"/>
    </row>
    <row r="56" spans="2:6" ht="15.75" thickBot="1">
      <c r="B56" s="99"/>
      <c r="C56" s="100"/>
      <c r="D56" s="101"/>
      <c r="E56" s="101"/>
      <c r="F56" s="102"/>
    </row>
    <row r="57" spans="2:6">
      <c r="B57" s="777" t="s">
        <v>1693</v>
      </c>
      <c r="C57" s="11"/>
      <c r="D57" s="93"/>
      <c r="E57" s="93"/>
      <c r="F57" s="93"/>
    </row>
    <row r="58" spans="2:6">
      <c r="B58" s="93" t="s">
        <v>2300</v>
      </c>
      <c r="C58" s="93"/>
      <c r="D58" s="93"/>
      <c r="E58" s="93"/>
      <c r="F58" s="93"/>
    </row>
  </sheetData>
  <customSheetViews>
    <customSheetView guid="{60A1409A-66AA-463E-93B8-ECD35AF44482}" scale="87" colorId="22">
      <selection activeCell="H13" sqref="H13"/>
      <pageMargins left="0.65" right="0.15" top="0.3" bottom="0.3" header="0.5" footer="0.5"/>
      <pageSetup scale="82" orientation="portrait" r:id="rId1"/>
      <headerFooter alignWithMargins="0"/>
    </customSheetView>
    <customSheetView guid="{DF531E20-5321-459E-ADC3-AB7A1AE91EEB}" scale="87" colorId="22" showPageBreaks="1" fitToPage="1" printArea="1">
      <selection activeCell="B2" sqref="B2"/>
      <pageMargins left="0.24" right="0.43" top="0.3" bottom="0.3" header="0.5" footer="0.5"/>
      <pageSetup scale="78" orientation="portrait" r:id="rId2"/>
      <headerFooter alignWithMargins="0"/>
    </customSheetView>
    <customSheetView guid="{D9BAA3C6-1D9B-487C-B947-51E67F089DA8}" scale="87" colorId="22" fitToPage="1" topLeftCell="A30">
      <selection activeCell="C41" sqref="C41"/>
      <pageMargins left="0.24" right="0.43" top="0.3" bottom="0.3" header="0.5" footer="0.5"/>
      <pageSetup scale="78" orientation="portrait" r:id="rId3"/>
      <headerFooter alignWithMargins="0"/>
    </customSheetView>
    <customSheetView guid="{FE043F0F-666D-484B-8A7C-7EC2529158CA}" scale="87" colorId="22" showPageBreaks="1" fitToPage="1" printArea="1" topLeftCell="A30">
      <selection activeCell="C41" sqref="C41"/>
      <pageMargins left="0.24" right="0.43" top="0.3" bottom="0.3" header="0.5" footer="0.5"/>
      <pageSetup scale="78" orientation="portrait" r:id="rId4"/>
      <headerFooter alignWithMargins="0"/>
    </customSheetView>
  </customSheetViews>
  <phoneticPr fontId="0" type="noConversion"/>
  <pageMargins left="0.24" right="0.43" top="0.3" bottom="0.3" header="0.5" footer="0.5"/>
  <pageSetup scale="78" orientation="portrait" r:id="rId5"/>
  <headerFooter alignWithMargins="0"/>
  <customProperties>
    <customPr name="_pios_id" r:id="rId6"/>
  </customProperties>
</worksheet>
</file>

<file path=xl/worksheets/sheet70.xml><?xml version="1.0" encoding="utf-8"?>
<worksheet xmlns="http://schemas.openxmlformats.org/spreadsheetml/2006/main" xmlns:r="http://schemas.openxmlformats.org/officeDocument/2006/relationships">
  <sheetPr transitionEvaluation="1" codeName="Sheet68"/>
  <dimension ref="A1:E69"/>
  <sheetViews>
    <sheetView defaultGridColor="0" colorId="22" zoomScale="87" zoomScaleNormal="87" workbookViewId="0"/>
  </sheetViews>
  <sheetFormatPr defaultColWidth="9.77734375" defaultRowHeight="15"/>
  <cols>
    <col min="1" max="1" width="4.77734375" customWidth="1"/>
    <col min="2" max="2" width="1.77734375" customWidth="1"/>
    <col min="3" max="3" width="68" customWidth="1"/>
    <col min="4" max="4" width="16" customWidth="1"/>
    <col min="5" max="5" width="26.44140625" customWidth="1"/>
  </cols>
  <sheetData>
    <row r="1" spans="1:5" ht="15.75" thickBot="1">
      <c r="A1" s="430" t="str">
        <f>'Data sheet'!A53</f>
        <v>Annual Report of New York American Water Company, Inc.  (f/k/a Aqua New York of Sea Cliff)                                          Year Ended  December 31, 2013</v>
      </c>
    </row>
    <row r="2" spans="1:5">
      <c r="A2" s="53"/>
      <c r="B2" s="54"/>
      <c r="C2" s="54"/>
      <c r="D2" s="54"/>
      <c r="E2" s="55"/>
    </row>
    <row r="3" spans="1:5" ht="18">
      <c r="A3" s="750" t="s">
        <v>2610</v>
      </c>
      <c r="B3" s="93"/>
      <c r="C3" s="744"/>
      <c r="D3" s="744"/>
      <c r="E3" s="94"/>
    </row>
    <row r="4" spans="1:5">
      <c r="A4" s="56"/>
      <c r="B4" s="11"/>
      <c r="C4" s="11"/>
      <c r="D4" s="11"/>
      <c r="E4" s="292"/>
    </row>
    <row r="5" spans="1:5" ht="30">
      <c r="A5" s="847" t="s">
        <v>3440</v>
      </c>
      <c r="B5" s="11"/>
      <c r="C5" s="751" t="s">
        <v>2916</v>
      </c>
      <c r="D5" s="751"/>
      <c r="E5" s="292"/>
    </row>
    <row r="6" spans="1:5">
      <c r="A6" s="674" t="s">
        <v>418</v>
      </c>
      <c r="B6" s="11"/>
      <c r="C6" s="11" t="s">
        <v>3888</v>
      </c>
      <c r="D6" s="11"/>
      <c r="E6" s="292"/>
    </row>
    <row r="7" spans="1:5">
      <c r="A7" s="674" t="s">
        <v>3619</v>
      </c>
      <c r="B7" s="11"/>
      <c r="C7" s="11" t="s">
        <v>3725</v>
      </c>
      <c r="D7" s="11"/>
      <c r="E7" s="292"/>
    </row>
    <row r="8" spans="1:5">
      <c r="A8" s="56"/>
      <c r="B8" s="11"/>
      <c r="C8" s="11"/>
      <c r="D8" s="11"/>
      <c r="E8" s="255"/>
    </row>
    <row r="9" spans="1:5">
      <c r="A9" s="502" t="s">
        <v>2263</v>
      </c>
      <c r="B9" s="297"/>
      <c r="C9" s="297"/>
      <c r="D9" s="297"/>
      <c r="E9" s="669" t="s">
        <v>2285</v>
      </c>
    </row>
    <row r="10" spans="1:5">
      <c r="A10" s="674" t="s">
        <v>2286</v>
      </c>
      <c r="B10" s="464"/>
      <c r="C10" s="588" t="s">
        <v>862</v>
      </c>
      <c r="D10" s="11"/>
      <c r="E10" s="675" t="s">
        <v>1876</v>
      </c>
    </row>
    <row r="11" spans="1:5">
      <c r="A11" s="98"/>
      <c r="B11" s="562"/>
      <c r="C11" s="676" t="s">
        <v>3377</v>
      </c>
      <c r="D11" s="254"/>
      <c r="E11" s="670" t="s">
        <v>3726</v>
      </c>
    </row>
    <row r="12" spans="1:5" ht="18">
      <c r="A12" s="56"/>
      <c r="B12" s="464"/>
      <c r="C12" s="848" t="s">
        <v>2512</v>
      </c>
      <c r="D12" s="752"/>
      <c r="E12" s="466"/>
    </row>
    <row r="13" spans="1:5">
      <c r="A13" s="674" t="s">
        <v>3682</v>
      </c>
      <c r="B13" s="464"/>
      <c r="C13" s="11" t="s">
        <v>2513</v>
      </c>
      <c r="D13" s="11"/>
      <c r="E13" s="422">
        <v>0</v>
      </c>
    </row>
    <row r="14" spans="1:5">
      <c r="A14" s="56"/>
      <c r="B14" s="464"/>
      <c r="C14" s="11" t="s">
        <v>2514</v>
      </c>
      <c r="D14" s="11"/>
      <c r="E14" s="1904"/>
    </row>
    <row r="15" spans="1:5">
      <c r="A15" s="674" t="s">
        <v>3683</v>
      </c>
      <c r="B15" s="464"/>
      <c r="C15" s="11" t="s">
        <v>2071</v>
      </c>
      <c r="D15" s="1919"/>
      <c r="E15" s="1904"/>
    </row>
    <row r="16" spans="1:5">
      <c r="A16" s="674" t="s">
        <v>3684</v>
      </c>
      <c r="B16" s="464"/>
      <c r="C16" s="11" t="s">
        <v>2072</v>
      </c>
      <c r="D16" s="1919"/>
      <c r="E16" s="1904"/>
    </row>
    <row r="17" spans="1:5">
      <c r="A17" s="674" t="s">
        <v>3685</v>
      </c>
      <c r="B17" s="464"/>
      <c r="C17" s="11" t="s">
        <v>2073</v>
      </c>
      <c r="D17" s="1919"/>
      <c r="E17" s="1904"/>
    </row>
    <row r="18" spans="1:5">
      <c r="A18" s="674" t="s">
        <v>3686</v>
      </c>
      <c r="B18" s="464"/>
      <c r="C18" s="11" t="s">
        <v>910</v>
      </c>
      <c r="D18" s="1919"/>
      <c r="E18" s="1904"/>
    </row>
    <row r="19" spans="1:5">
      <c r="A19" s="674" t="s">
        <v>3687</v>
      </c>
      <c r="B19" s="464"/>
      <c r="C19" s="11" t="s">
        <v>911</v>
      </c>
      <c r="D19" s="1919"/>
      <c r="E19" s="1904"/>
    </row>
    <row r="20" spans="1:5">
      <c r="A20" s="674" t="s">
        <v>3688</v>
      </c>
      <c r="B20" s="464"/>
      <c r="C20" s="11" t="s">
        <v>3665</v>
      </c>
      <c r="D20" s="1919"/>
      <c r="E20" s="1904"/>
    </row>
    <row r="21" spans="1:5">
      <c r="A21" s="674" t="s">
        <v>3689</v>
      </c>
      <c r="B21" s="464"/>
      <c r="C21" s="11" t="s">
        <v>3666</v>
      </c>
      <c r="D21" s="1919"/>
      <c r="E21" s="1904"/>
    </row>
    <row r="22" spans="1:5" ht="15.75" thickBot="1">
      <c r="A22" s="674" t="s">
        <v>3690</v>
      </c>
      <c r="B22" s="464"/>
      <c r="C22" s="11" t="s">
        <v>1747</v>
      </c>
      <c r="D22" s="11"/>
      <c r="E22" s="422">
        <f>SUM(E13:E19)-E20-E21</f>
        <v>0</v>
      </c>
    </row>
    <row r="23" spans="1:5">
      <c r="A23" s="53"/>
      <c r="B23" s="54"/>
      <c r="C23" s="54"/>
      <c r="D23" s="54"/>
      <c r="E23" s="55"/>
    </row>
    <row r="24" spans="1:5">
      <c r="A24" s="56"/>
      <c r="B24" s="11"/>
      <c r="C24" s="11" t="s">
        <v>1748</v>
      </c>
      <c r="D24" s="11"/>
      <c r="E24" s="292"/>
    </row>
    <row r="25" spans="1:5">
      <c r="A25" s="56"/>
      <c r="B25" s="11"/>
      <c r="C25" s="11"/>
      <c r="D25" s="11"/>
      <c r="E25" s="292"/>
    </row>
    <row r="26" spans="1:5">
      <c r="A26" s="56"/>
      <c r="B26" s="11"/>
      <c r="C26" s="11" t="s">
        <v>1749</v>
      </c>
      <c r="D26" s="11"/>
      <c r="E26" s="292"/>
    </row>
    <row r="27" spans="1:5">
      <c r="A27" s="721"/>
      <c r="B27" s="30"/>
      <c r="C27" s="30"/>
      <c r="D27" s="30"/>
      <c r="E27" s="722"/>
    </row>
    <row r="28" spans="1:5">
      <c r="A28" s="721"/>
      <c r="B28" s="30"/>
      <c r="C28" s="11" t="s">
        <v>3261</v>
      </c>
      <c r="D28" s="30"/>
      <c r="E28" s="722"/>
    </row>
    <row r="29" spans="1:5">
      <c r="A29" s="721"/>
      <c r="B29" s="30"/>
      <c r="C29" s="30"/>
      <c r="D29" s="30"/>
      <c r="E29" s="722"/>
    </row>
    <row r="30" spans="1:5">
      <c r="A30" s="721"/>
      <c r="B30" s="30"/>
      <c r="C30" s="30"/>
      <c r="D30" s="30"/>
      <c r="E30" s="722"/>
    </row>
    <row r="31" spans="1:5">
      <c r="A31" s="721"/>
      <c r="B31" s="30"/>
      <c r="C31" s="30"/>
      <c r="D31" s="30"/>
      <c r="E31" s="722"/>
    </row>
    <row r="32" spans="1:5">
      <c r="A32" s="721"/>
      <c r="B32" s="30"/>
      <c r="C32" s="30"/>
      <c r="D32" s="30"/>
      <c r="E32" s="722"/>
    </row>
    <row r="33" spans="1:5">
      <c r="A33" s="721"/>
      <c r="B33" s="30"/>
      <c r="C33" s="30"/>
      <c r="D33" s="30"/>
      <c r="E33" s="722"/>
    </row>
    <row r="34" spans="1:5">
      <c r="A34" s="721"/>
      <c r="B34" s="30"/>
      <c r="C34" s="30"/>
      <c r="D34" s="30"/>
      <c r="E34" s="722"/>
    </row>
    <row r="35" spans="1:5">
      <c r="A35" s="721"/>
      <c r="B35" s="30"/>
      <c r="C35" s="30"/>
      <c r="D35" s="30"/>
      <c r="E35" s="722"/>
    </row>
    <row r="36" spans="1:5">
      <c r="A36" s="721"/>
      <c r="B36" s="30"/>
      <c r="C36" s="30"/>
      <c r="D36" s="30"/>
      <c r="E36" s="722"/>
    </row>
    <row r="37" spans="1:5">
      <c r="A37" s="721"/>
      <c r="B37" s="30"/>
      <c r="C37" s="30"/>
      <c r="D37" s="30"/>
      <c r="E37" s="722"/>
    </row>
    <row r="38" spans="1:5">
      <c r="A38" s="721"/>
      <c r="B38" s="30"/>
      <c r="C38" s="30"/>
      <c r="D38" s="30"/>
      <c r="E38" s="722"/>
    </row>
    <row r="39" spans="1:5">
      <c r="A39" s="721"/>
      <c r="B39" s="30"/>
      <c r="C39" s="30"/>
      <c r="D39" s="30"/>
      <c r="E39" s="722"/>
    </row>
    <row r="40" spans="1:5">
      <c r="A40" s="721"/>
      <c r="B40" s="30"/>
      <c r="C40" s="30"/>
      <c r="D40" s="30"/>
      <c r="E40" s="722"/>
    </row>
    <row r="41" spans="1:5">
      <c r="A41" s="721"/>
      <c r="B41" s="30"/>
      <c r="C41" s="30"/>
      <c r="D41" s="30"/>
      <c r="E41" s="722"/>
    </row>
    <row r="42" spans="1:5">
      <c r="A42" s="721"/>
      <c r="B42" s="30"/>
      <c r="C42" s="30"/>
      <c r="D42" s="30"/>
      <c r="E42" s="722"/>
    </row>
    <row r="43" spans="1:5">
      <c r="A43" s="721"/>
      <c r="B43" s="30"/>
      <c r="C43" s="30"/>
      <c r="D43" s="30"/>
      <c r="E43" s="722"/>
    </row>
    <row r="44" spans="1:5">
      <c r="A44" s="721"/>
      <c r="B44" s="30"/>
      <c r="C44" s="30"/>
      <c r="D44" s="30"/>
      <c r="E44" s="722"/>
    </row>
    <row r="45" spans="1:5">
      <c r="A45" s="721"/>
      <c r="B45" s="30"/>
      <c r="C45" s="30"/>
      <c r="D45" s="30"/>
      <c r="E45" s="722"/>
    </row>
    <row r="46" spans="1:5">
      <c r="A46" s="721"/>
      <c r="B46" s="30"/>
      <c r="C46" s="30"/>
      <c r="D46" s="30"/>
      <c r="E46" s="722"/>
    </row>
    <row r="47" spans="1:5">
      <c r="A47" s="721"/>
      <c r="B47" s="30"/>
      <c r="C47" s="30"/>
      <c r="D47" s="30"/>
      <c r="E47" s="722"/>
    </row>
    <row r="48" spans="1:5">
      <c r="A48" s="721"/>
      <c r="B48" s="30"/>
      <c r="C48" s="30"/>
      <c r="D48" s="30"/>
      <c r="E48" s="722"/>
    </row>
    <row r="49" spans="1:5">
      <c r="A49" s="721"/>
      <c r="B49" s="30"/>
      <c r="C49" s="30"/>
      <c r="D49" s="30"/>
      <c r="E49" s="722"/>
    </row>
    <row r="50" spans="1:5">
      <c r="A50" s="721"/>
      <c r="B50" s="30"/>
      <c r="C50" s="30"/>
      <c r="D50" s="30"/>
      <c r="E50" s="722"/>
    </row>
    <row r="51" spans="1:5">
      <c r="A51" s="721"/>
      <c r="B51" s="30"/>
      <c r="C51" s="30"/>
      <c r="D51" s="30"/>
      <c r="E51" s="722"/>
    </row>
    <row r="52" spans="1:5">
      <c r="A52" s="721"/>
      <c r="B52" s="30"/>
      <c r="C52" s="30"/>
      <c r="D52" s="30"/>
      <c r="E52" s="722"/>
    </row>
    <row r="53" spans="1:5">
      <c r="A53" s="721"/>
      <c r="B53" s="30"/>
      <c r="C53" s="30"/>
      <c r="D53" s="30"/>
      <c r="E53" s="722"/>
    </row>
    <row r="54" spans="1:5">
      <c r="A54" s="721"/>
      <c r="B54" s="30"/>
      <c r="C54" s="30"/>
      <c r="D54" s="30"/>
      <c r="E54" s="722"/>
    </row>
    <row r="55" spans="1:5">
      <c r="A55" s="721"/>
      <c r="B55" s="30"/>
      <c r="C55" s="30"/>
      <c r="D55" s="30"/>
      <c r="E55" s="722"/>
    </row>
    <row r="56" spans="1:5" ht="15.75" thickBot="1">
      <c r="A56" s="723"/>
      <c r="B56" s="724"/>
      <c r="C56" s="724"/>
      <c r="D56" s="724"/>
      <c r="E56" s="725"/>
    </row>
    <row r="57" spans="1:5">
      <c r="E57" t="s">
        <v>110</v>
      </c>
    </row>
    <row r="58" spans="1:5">
      <c r="A58" s="93" t="s">
        <v>1454</v>
      </c>
      <c r="B58" s="93"/>
      <c r="C58" s="93"/>
      <c r="D58" s="93"/>
      <c r="E58" s="93"/>
    </row>
    <row r="63" spans="1:5">
      <c r="A63" s="11"/>
      <c r="B63" s="11"/>
      <c r="C63" s="81"/>
    </row>
    <row r="66" spans="1:3">
      <c r="A66" s="11"/>
      <c r="B66" s="11"/>
      <c r="C66" s="81"/>
    </row>
    <row r="67" spans="1:3">
      <c r="A67" s="11"/>
      <c r="B67" s="11"/>
      <c r="C67" s="81"/>
    </row>
    <row r="68" spans="1:3">
      <c r="A68" s="11"/>
      <c r="B68" s="11"/>
      <c r="C68" s="81"/>
    </row>
    <row r="69" spans="1:3">
      <c r="A69" s="11"/>
      <c r="B69" s="11"/>
      <c r="C69" s="81"/>
    </row>
  </sheetData>
  <customSheetViews>
    <customSheetView guid="{60A1409A-66AA-463E-93B8-ECD35AF44482}" scale="87" colorId="22">
      <selection activeCell="E12" sqref="E12"/>
      <pageMargins left="0.17" right="0.4" top="0.3" bottom="0.3" header="0" footer="0"/>
      <printOptions horizontalCentered="1" verticalCentered="1"/>
      <pageSetup scale="80" orientation="portrait" r:id="rId1"/>
      <headerFooter alignWithMargins="0"/>
    </customSheetView>
    <customSheetView guid="{DF531E20-5321-459E-ADC3-AB7A1AE91EEB}" scale="87" colorId="22" showPageBreaks="1" printArea="1">
      <selection activeCell="E12" sqref="E12"/>
      <pageMargins left="0.17" right="0.4" top="0.3" bottom="0.3" header="0" footer="0"/>
      <printOptions horizontalCentered="1" verticalCentered="1"/>
      <pageSetup scale="80" orientation="portrait" r:id="rId2"/>
      <headerFooter alignWithMargins="0"/>
    </customSheetView>
    <customSheetView guid="{D9BAA3C6-1D9B-487C-B947-51E67F089DA8}" scale="60" colorId="22" showPageBreaks="1" printArea="1" view="pageBreakPreview">
      <selection activeCell="D25" sqref="D25"/>
      <pageMargins left="0.17" right="0.4" top="0.3" bottom="0.3" header="0" footer="0"/>
      <printOptions horizontalCentered="1" verticalCentered="1"/>
      <pageSetup scale="66" orientation="portrait" r:id="rId3"/>
      <headerFooter alignWithMargins="0"/>
    </customSheetView>
    <customSheetView guid="{FE043F0F-666D-484B-8A7C-7EC2529158CA}" scale="60" colorId="22" showPageBreaks="1" printArea="1" view="pageBreakPreview">
      <selection activeCell="D25" sqref="D25"/>
      <pageMargins left="0.17" right="0.4" top="0.3" bottom="0.3" header="0" footer="0"/>
      <printOptions horizontalCentered="1" verticalCentered="1"/>
      <pageSetup scale="66" orientation="portrait" r:id="rId4"/>
      <headerFooter alignWithMargins="0"/>
    </customSheetView>
  </customSheetViews>
  <phoneticPr fontId="0" type="noConversion"/>
  <printOptions horizontalCentered="1" verticalCentered="1"/>
  <pageMargins left="0.17" right="0.4" top="0.3" bottom="0.3" header="0" footer="0"/>
  <pageSetup scale="66" orientation="portrait" r:id="rId5"/>
  <headerFooter alignWithMargins="0"/>
  <customProperties>
    <customPr name="_pios_id" r:id="rId6"/>
  </customProperties>
</worksheet>
</file>

<file path=xl/worksheets/sheet71.xml><?xml version="1.0" encoding="utf-8"?>
<worksheet xmlns="http://schemas.openxmlformats.org/spreadsheetml/2006/main" xmlns:r="http://schemas.openxmlformats.org/officeDocument/2006/relationships">
  <sheetPr transitionEvaluation="1" codeName="Sheet69"/>
  <dimension ref="A1:E73"/>
  <sheetViews>
    <sheetView defaultGridColor="0" colorId="22" zoomScale="75" zoomScaleNormal="75" workbookViewId="0">
      <selection activeCell="C47" sqref="C47"/>
    </sheetView>
  </sheetViews>
  <sheetFormatPr defaultColWidth="9.77734375" defaultRowHeight="15"/>
  <cols>
    <col min="1" max="1" width="3.77734375" customWidth="1"/>
    <col min="2" max="2" width="1.77734375" customWidth="1"/>
    <col min="3" max="3" width="76.77734375" customWidth="1"/>
    <col min="4" max="4" width="6.77734375" customWidth="1"/>
    <col min="5" max="5" width="35.109375" customWidth="1"/>
  </cols>
  <sheetData>
    <row r="1" spans="1:5" ht="15.75" thickBot="1">
      <c r="A1" s="185" t="str">
        <f>'Data sheet'!A53</f>
        <v>Annual Report of New York American Water Company, Inc.  (f/k/a Aqua New York of Sea Cliff)                                          Year Ended  December 31, 2013</v>
      </c>
    </row>
    <row r="2" spans="1:5">
      <c r="A2" s="187"/>
      <c r="B2" s="200"/>
      <c r="C2" s="200"/>
      <c r="D2" s="200"/>
      <c r="E2" s="189"/>
    </row>
    <row r="3" spans="1:5" ht="18">
      <c r="A3" s="745" t="s">
        <v>2610</v>
      </c>
      <c r="B3" s="8"/>
      <c r="C3" s="8"/>
      <c r="D3" s="8"/>
      <c r="E3" s="191"/>
    </row>
    <row r="4" spans="1:5">
      <c r="A4" s="195"/>
      <c r="E4" s="192"/>
    </row>
    <row r="5" spans="1:5">
      <c r="A5" s="517" t="s">
        <v>3440</v>
      </c>
      <c r="C5" t="s">
        <v>1455</v>
      </c>
      <c r="E5" s="192"/>
    </row>
    <row r="6" spans="1:5">
      <c r="A6" s="195"/>
      <c r="C6" t="s">
        <v>2325</v>
      </c>
      <c r="E6" s="192"/>
    </row>
    <row r="7" spans="1:5">
      <c r="A7" s="195"/>
      <c r="C7" t="s">
        <v>808</v>
      </c>
      <c r="E7" s="192"/>
    </row>
    <row r="8" spans="1:5">
      <c r="A8" s="195"/>
      <c r="C8" t="s">
        <v>809</v>
      </c>
      <c r="E8" s="192"/>
    </row>
    <row r="9" spans="1:5">
      <c r="A9" s="517" t="s">
        <v>418</v>
      </c>
      <c r="C9" t="s">
        <v>2969</v>
      </c>
      <c r="E9" s="192"/>
    </row>
    <row r="10" spans="1:5">
      <c r="A10" s="195"/>
      <c r="C10" t="s">
        <v>1515</v>
      </c>
      <c r="E10" s="192"/>
    </row>
    <row r="11" spans="1:5">
      <c r="A11" s="195"/>
      <c r="C11" t="s">
        <v>1516</v>
      </c>
      <c r="E11" s="192"/>
    </row>
    <row r="12" spans="1:5">
      <c r="A12" s="517" t="s">
        <v>3619</v>
      </c>
      <c r="C12" t="s">
        <v>1450</v>
      </c>
      <c r="E12" s="192"/>
    </row>
    <row r="13" spans="1:5">
      <c r="A13" s="517" t="s">
        <v>1805</v>
      </c>
      <c r="C13" t="s">
        <v>1483</v>
      </c>
      <c r="E13" s="192"/>
    </row>
    <row r="14" spans="1:5">
      <c r="A14" s="195"/>
      <c r="C14" t="s">
        <v>1484</v>
      </c>
      <c r="E14" s="192"/>
    </row>
    <row r="15" spans="1:5">
      <c r="A15" s="195"/>
      <c r="C15" t="s">
        <v>1119</v>
      </c>
      <c r="E15" s="192"/>
    </row>
    <row r="16" spans="1:5">
      <c r="A16" s="517" t="s">
        <v>1807</v>
      </c>
      <c r="C16" t="s">
        <v>2303</v>
      </c>
      <c r="E16" s="192"/>
    </row>
    <row r="17" spans="1:5">
      <c r="A17" s="195"/>
      <c r="C17" t="s">
        <v>2304</v>
      </c>
      <c r="E17" s="192"/>
    </row>
    <row r="18" spans="1:5">
      <c r="A18" s="195"/>
      <c r="C18" t="s">
        <v>2305</v>
      </c>
      <c r="E18" s="192"/>
    </row>
    <row r="19" spans="1:5">
      <c r="A19" s="195"/>
      <c r="B19" s="207"/>
      <c r="C19" t="s">
        <v>938</v>
      </c>
      <c r="E19" s="192"/>
    </row>
    <row r="20" spans="1:5">
      <c r="A20" s="730"/>
      <c r="B20" s="519"/>
      <c r="C20" s="243"/>
      <c r="D20" s="753"/>
      <c r="E20" s="849" t="s">
        <v>939</v>
      </c>
    </row>
    <row r="21" spans="1:5">
      <c r="A21" s="517" t="s">
        <v>2263</v>
      </c>
      <c r="B21" s="519"/>
      <c r="C21" s="524" t="s">
        <v>862</v>
      </c>
      <c r="D21" s="212"/>
      <c r="E21" s="603" t="s">
        <v>940</v>
      </c>
    </row>
    <row r="22" spans="1:5">
      <c r="A22" s="518" t="s">
        <v>2286</v>
      </c>
      <c r="B22" s="523"/>
      <c r="C22" s="762" t="s">
        <v>3377</v>
      </c>
      <c r="D22" s="215"/>
      <c r="E22" s="808" t="s">
        <v>941</v>
      </c>
    </row>
    <row r="23" spans="1:5">
      <c r="A23" s="195"/>
      <c r="B23" s="519"/>
      <c r="C23" t="s">
        <v>942</v>
      </c>
      <c r="D23" s="212"/>
      <c r="E23" s="192" t="s">
        <v>2738</v>
      </c>
    </row>
    <row r="24" spans="1:5">
      <c r="A24" s="517" t="s">
        <v>3682</v>
      </c>
      <c r="B24" s="519"/>
      <c r="C24" t="s">
        <v>943</v>
      </c>
      <c r="D24" s="212"/>
      <c r="E24" s="1809">
        <v>66013</v>
      </c>
    </row>
    <row r="25" spans="1:5">
      <c r="A25" s="517" t="s">
        <v>3683</v>
      </c>
      <c r="B25" s="519"/>
      <c r="C25" t="s">
        <v>2307</v>
      </c>
      <c r="D25" s="212"/>
      <c r="E25" s="643">
        <v>2334</v>
      </c>
    </row>
    <row r="26" spans="1:5">
      <c r="A26" s="517" t="s">
        <v>3684</v>
      </c>
      <c r="B26" s="519"/>
      <c r="C26" t="s">
        <v>2308</v>
      </c>
      <c r="D26" s="212"/>
      <c r="E26" s="643">
        <v>0</v>
      </c>
    </row>
    <row r="27" spans="1:5">
      <c r="A27" s="517" t="s">
        <v>3685</v>
      </c>
      <c r="B27" s="519"/>
      <c r="C27" t="s">
        <v>1723</v>
      </c>
      <c r="D27" s="212"/>
      <c r="E27" s="643"/>
    </row>
    <row r="28" spans="1:5">
      <c r="A28" s="195"/>
      <c r="B28" s="519"/>
      <c r="C28" t="s">
        <v>1810</v>
      </c>
      <c r="D28" s="212"/>
      <c r="E28" s="643"/>
    </row>
    <row r="29" spans="1:5">
      <c r="A29" s="517" t="s">
        <v>3686</v>
      </c>
      <c r="B29" s="519"/>
      <c r="C29" t="s">
        <v>3626</v>
      </c>
      <c r="D29" s="212"/>
      <c r="E29" s="643">
        <v>3962</v>
      </c>
    </row>
    <row r="30" spans="1:5">
      <c r="A30" s="517" t="s">
        <v>3687</v>
      </c>
      <c r="B30" s="519"/>
      <c r="C30" t="s">
        <v>3056</v>
      </c>
      <c r="D30" s="212"/>
      <c r="E30" s="643"/>
    </row>
    <row r="31" spans="1:5">
      <c r="A31" s="517" t="s">
        <v>3688</v>
      </c>
      <c r="B31" s="519"/>
      <c r="C31" t="s">
        <v>3057</v>
      </c>
      <c r="D31" s="212"/>
      <c r="E31" s="643">
        <v>0</v>
      </c>
    </row>
    <row r="32" spans="1:5">
      <c r="A32" s="517" t="s">
        <v>3689</v>
      </c>
      <c r="B32" s="519"/>
      <c r="C32" t="s">
        <v>3058</v>
      </c>
      <c r="D32" s="212"/>
      <c r="E32" s="643">
        <f>74520-72309</f>
        <v>2211</v>
      </c>
    </row>
    <row r="33" spans="1:5">
      <c r="A33" s="517" t="s">
        <v>3690</v>
      </c>
      <c r="B33" s="519"/>
      <c r="C33" t="s">
        <v>3358</v>
      </c>
      <c r="D33" s="212"/>
      <c r="E33" s="643">
        <f>+E24+E25+E26+E29+E32</f>
        <v>74520</v>
      </c>
    </row>
    <row r="34" spans="1:5">
      <c r="A34" s="517" t="s">
        <v>3691</v>
      </c>
      <c r="B34" s="519"/>
      <c r="C34" t="s">
        <v>495</v>
      </c>
      <c r="D34" s="212"/>
      <c r="E34" s="643"/>
    </row>
    <row r="35" spans="1:5">
      <c r="A35" s="517" t="s">
        <v>3692</v>
      </c>
      <c r="B35" s="519"/>
      <c r="C35" t="s">
        <v>294</v>
      </c>
      <c r="D35" s="754"/>
      <c r="E35" s="755"/>
    </row>
    <row r="36" spans="1:5">
      <c r="A36" s="517" t="s">
        <v>3693</v>
      </c>
      <c r="B36" s="519"/>
      <c r="C36" t="s">
        <v>3742</v>
      </c>
      <c r="D36" s="212"/>
      <c r="E36" s="643"/>
    </row>
    <row r="37" spans="1:5">
      <c r="A37" s="195"/>
      <c r="B37" s="519"/>
      <c r="C37" t="s">
        <v>2267</v>
      </c>
      <c r="D37" s="212"/>
      <c r="E37" s="643"/>
    </row>
    <row r="38" spans="1:5">
      <c r="A38" s="517" t="s">
        <v>3694</v>
      </c>
      <c r="B38" s="519"/>
      <c r="C38" t="s">
        <v>602</v>
      </c>
      <c r="D38" s="212"/>
      <c r="E38" s="643"/>
    </row>
    <row r="39" spans="1:5">
      <c r="A39" s="517" t="s">
        <v>3695</v>
      </c>
      <c r="B39" s="519"/>
      <c r="C39" t="s">
        <v>291</v>
      </c>
      <c r="D39" s="212"/>
      <c r="E39" s="643"/>
    </row>
    <row r="40" spans="1:5">
      <c r="A40" s="517" t="s">
        <v>3696</v>
      </c>
      <c r="B40" s="519"/>
      <c r="C40" t="s">
        <v>292</v>
      </c>
      <c r="D40" s="212"/>
      <c r="E40" s="643"/>
    </row>
    <row r="41" spans="1:5">
      <c r="A41" s="517" t="s">
        <v>3697</v>
      </c>
      <c r="B41" s="519"/>
      <c r="C41" t="s">
        <v>293</v>
      </c>
      <c r="D41" s="212"/>
      <c r="E41" s="643"/>
    </row>
    <row r="42" spans="1:5">
      <c r="A42" s="517" t="s">
        <v>3698</v>
      </c>
      <c r="B42" s="519"/>
      <c r="C42" t="s">
        <v>1020</v>
      </c>
      <c r="D42" s="212"/>
      <c r="E42" s="643"/>
    </row>
    <row r="43" spans="1:5">
      <c r="A43" s="195"/>
      <c r="B43" s="519"/>
      <c r="C43" t="s">
        <v>1021</v>
      </c>
      <c r="D43" s="212"/>
      <c r="E43" s="643"/>
    </row>
    <row r="44" spans="1:5">
      <c r="A44" s="195"/>
      <c r="B44" s="519"/>
      <c r="C44" s="30"/>
      <c r="D44" s="756"/>
      <c r="E44" s="643"/>
    </row>
    <row r="45" spans="1:5">
      <c r="A45" s="195"/>
      <c r="B45" s="519"/>
      <c r="C45" s="30"/>
      <c r="D45" s="756"/>
      <c r="E45" s="643"/>
    </row>
    <row r="46" spans="1:5">
      <c r="A46" s="195"/>
      <c r="B46" s="519"/>
      <c r="C46" s="30"/>
      <c r="D46" s="756"/>
      <c r="E46" s="643"/>
    </row>
    <row r="47" spans="1:5" ht="15.75">
      <c r="A47" s="195"/>
      <c r="B47" s="519"/>
      <c r="C47" s="2669" t="s">
        <v>4234</v>
      </c>
      <c r="D47" s="756"/>
      <c r="E47" s="643"/>
    </row>
    <row r="48" spans="1:5">
      <c r="A48" s="195"/>
      <c r="B48" s="519"/>
      <c r="C48" s="30"/>
      <c r="D48" s="756"/>
      <c r="E48" s="643"/>
    </row>
    <row r="49" spans="1:5">
      <c r="A49" s="195"/>
      <c r="B49" s="519"/>
      <c r="C49" s="30"/>
      <c r="D49" s="756"/>
      <c r="E49" s="643"/>
    </row>
    <row r="50" spans="1:5">
      <c r="A50" s="195"/>
      <c r="B50" s="519"/>
      <c r="C50" s="30"/>
      <c r="D50" s="756"/>
      <c r="E50" s="643"/>
    </row>
    <row r="51" spans="1:5">
      <c r="A51" s="195"/>
      <c r="B51" s="519"/>
      <c r="C51" s="30"/>
      <c r="D51" s="756"/>
      <c r="E51" s="643"/>
    </row>
    <row r="52" spans="1:5">
      <c r="A52" s="195"/>
      <c r="B52" s="519"/>
      <c r="C52" s="30"/>
      <c r="D52" s="756"/>
      <c r="E52" s="643"/>
    </row>
    <row r="53" spans="1:5">
      <c r="A53" s="195"/>
      <c r="B53" s="519"/>
      <c r="C53" s="30"/>
      <c r="D53" s="756"/>
      <c r="E53" s="643"/>
    </row>
    <row r="54" spans="1:5">
      <c r="A54" s="195"/>
      <c r="B54" s="519"/>
      <c r="C54" s="30"/>
      <c r="D54" s="756"/>
      <c r="E54" s="643"/>
    </row>
    <row r="55" spans="1:5">
      <c r="A55" s="195"/>
      <c r="B55" s="519"/>
      <c r="C55" s="30"/>
      <c r="D55" s="756"/>
      <c r="E55" s="643"/>
    </row>
    <row r="56" spans="1:5">
      <c r="A56" s="195"/>
      <c r="B56" s="519"/>
      <c r="C56" s="30"/>
      <c r="D56" s="756"/>
      <c r="E56" s="643"/>
    </row>
    <row r="57" spans="1:5">
      <c r="A57" s="195"/>
      <c r="B57" s="519"/>
      <c r="C57" s="30"/>
      <c r="D57" s="756"/>
      <c r="E57" s="643"/>
    </row>
    <row r="58" spans="1:5" ht="15.75" thickBot="1">
      <c r="A58" s="196"/>
      <c r="B58" s="576"/>
      <c r="C58" s="724"/>
      <c r="D58" s="757"/>
      <c r="E58" s="758"/>
    </row>
    <row r="59" spans="1:5">
      <c r="A59" t="s">
        <v>110</v>
      </c>
    </row>
    <row r="60" spans="1:5">
      <c r="A60" s="8" t="s">
        <v>1022</v>
      </c>
      <c r="B60" s="8"/>
      <c r="C60" s="8"/>
      <c r="D60" s="8"/>
      <c r="E60" s="8"/>
    </row>
    <row r="67" spans="3:3">
      <c r="C67" s="221"/>
    </row>
    <row r="70" spans="3:3">
      <c r="C70" s="221"/>
    </row>
    <row r="71" spans="3:3">
      <c r="C71" s="221"/>
    </row>
    <row r="72" spans="3:3">
      <c r="C72" s="221"/>
    </row>
    <row r="73" spans="3:3">
      <c r="C73" s="221"/>
    </row>
  </sheetData>
  <customSheetViews>
    <customSheetView guid="{60A1409A-66AA-463E-93B8-ECD35AF44482}" scale="75" colorId="22">
      <selection activeCell="C47" sqref="C47"/>
      <pageMargins left="0.6" right="0.2" top="0.3" bottom="0.3" header="0" footer="0"/>
      <printOptions horizontalCentered="1" verticalCentered="1"/>
      <pageSetup scale="70" orientation="portrait" r:id="rId1"/>
      <headerFooter alignWithMargins="0"/>
    </customSheetView>
    <customSheetView guid="{DF531E20-5321-459E-ADC3-AB7A1AE91EEB}" scale="75" colorId="22" showPageBreaks="1" printArea="1">
      <selection activeCell="C47" sqref="C47"/>
      <pageMargins left="0.6" right="0.2" top="0.3" bottom="0.3" header="0" footer="0"/>
      <printOptions horizontalCentered="1" verticalCentered="1"/>
      <pageSetup scale="70" orientation="portrait" r:id="rId2"/>
      <headerFooter alignWithMargins="0"/>
    </customSheetView>
    <customSheetView guid="{D9BAA3C6-1D9B-487C-B947-51E67F089DA8}" scale="75" colorId="22" topLeftCell="A7">
      <selection activeCell="E32" sqref="E32"/>
      <pageMargins left="0.6" right="0.2" top="0.3" bottom="0.3" header="0" footer="0"/>
      <printOptions horizontalCentered="1" verticalCentered="1"/>
      <pageSetup scale="65" orientation="portrait" r:id="rId3"/>
      <headerFooter alignWithMargins="0"/>
    </customSheetView>
    <customSheetView guid="{FE043F0F-666D-484B-8A7C-7EC2529158CA}" scale="75" colorId="22" showPageBreaks="1" printArea="1" topLeftCell="A13">
      <selection activeCell="E32" sqref="E32"/>
      <pageMargins left="0.6" right="0.2" top="0.3" bottom="0.3" header="0" footer="0"/>
      <printOptions horizontalCentered="1" verticalCentered="1"/>
      <pageSetup scale="65" orientation="portrait" r:id="rId4"/>
      <headerFooter alignWithMargins="0"/>
    </customSheetView>
  </customSheetViews>
  <phoneticPr fontId="0" type="noConversion"/>
  <printOptions horizontalCentered="1" verticalCentered="1"/>
  <pageMargins left="0.6" right="0.2" top="0.3" bottom="0.3" header="0" footer="0"/>
  <pageSetup scale="65" orientation="portrait" r:id="rId5"/>
  <headerFooter alignWithMargins="0"/>
  <customProperties>
    <customPr name="_pios_id" r:id="rId6"/>
  </customProperties>
</worksheet>
</file>

<file path=xl/worksheets/sheet72.xml><?xml version="1.0" encoding="utf-8"?>
<worksheet xmlns="http://schemas.openxmlformats.org/spreadsheetml/2006/main" xmlns:r="http://schemas.openxmlformats.org/officeDocument/2006/relationships">
  <sheetPr transitionEvaluation="1" codeName="Sheet70">
    <pageSetUpPr fitToPage="1"/>
  </sheetPr>
  <dimension ref="A1:D88"/>
  <sheetViews>
    <sheetView defaultGridColor="0" colorId="22" zoomScale="75" zoomScaleNormal="87" workbookViewId="0">
      <selection activeCell="D25" sqref="D25"/>
    </sheetView>
  </sheetViews>
  <sheetFormatPr defaultColWidth="9.77734375" defaultRowHeight="15"/>
  <cols>
    <col min="1" max="1" width="4.77734375" style="1068" customWidth="1"/>
    <col min="2" max="2" width="2.77734375" style="1068" customWidth="1"/>
    <col min="3" max="3" width="92.21875" style="1068" customWidth="1"/>
    <col min="4" max="4" width="20.77734375" style="1068" customWidth="1"/>
    <col min="5" max="16384" width="9.77734375" style="1068"/>
  </cols>
  <sheetData>
    <row r="1" spans="1:4" ht="15.75" thickBot="1">
      <c r="A1" s="1068" t="str">
        <f>'Data sheet'!A53</f>
        <v>Annual Report of New York American Water Company, Inc.  (f/k/a Aqua New York of Sea Cliff)                                          Year Ended  December 31, 2013</v>
      </c>
      <c r="B1" s="1067"/>
      <c r="C1" s="1067"/>
      <c r="D1" s="1067"/>
    </row>
    <row r="2" spans="1:4" ht="18">
      <c r="A2" s="1211"/>
      <c r="B2" s="1212"/>
      <c r="C2" s="1212"/>
      <c r="D2" s="1213"/>
    </row>
    <row r="3" spans="1:4" ht="18">
      <c r="A3" s="1214" t="s">
        <v>3466</v>
      </c>
      <c r="B3" s="1100"/>
      <c r="C3" s="1100"/>
      <c r="D3" s="1215"/>
    </row>
    <row r="4" spans="1:4" ht="18">
      <c r="A4" s="1216"/>
      <c r="B4" s="1217"/>
      <c r="C4" s="1217"/>
      <c r="D4" s="1218"/>
    </row>
    <row r="5" spans="1:4" ht="18">
      <c r="A5" s="1216"/>
      <c r="B5" s="1217"/>
      <c r="C5" s="1219" t="s">
        <v>3469</v>
      </c>
      <c r="D5" s="1220"/>
    </row>
    <row r="6" spans="1:4" ht="18">
      <c r="A6" s="1216"/>
      <c r="B6" s="1217"/>
      <c r="C6" s="1219" t="s">
        <v>828</v>
      </c>
      <c r="D6" s="1220"/>
    </row>
    <row r="7" spans="1:4" ht="18">
      <c r="A7" s="1216"/>
      <c r="B7" s="1217"/>
      <c r="C7" s="1219" t="s">
        <v>829</v>
      </c>
      <c r="D7" s="1220"/>
    </row>
    <row r="8" spans="1:4" ht="18">
      <c r="A8" s="1216"/>
      <c r="B8" s="1217"/>
      <c r="C8" s="1219" t="s">
        <v>830</v>
      </c>
      <c r="D8" s="1220"/>
    </row>
    <row r="9" spans="1:4" ht="18">
      <c r="A9" s="1216"/>
      <c r="B9" s="1217"/>
      <c r="C9" s="1219" t="s">
        <v>573</v>
      </c>
      <c r="D9" s="1220"/>
    </row>
    <row r="10" spans="1:4" ht="18">
      <c r="A10" s="1216"/>
      <c r="B10" s="1217"/>
      <c r="C10" s="1219" t="s">
        <v>603</v>
      </c>
      <c r="D10" s="1220"/>
    </row>
    <row r="11" spans="1:4" ht="18">
      <c r="A11" s="1216"/>
      <c r="B11" s="1217"/>
      <c r="C11" s="1219" t="s">
        <v>604</v>
      </c>
      <c r="D11" s="1220"/>
    </row>
    <row r="12" spans="1:4" ht="18">
      <c r="A12" s="1216"/>
      <c r="B12" s="1217"/>
      <c r="C12" s="1219" t="s">
        <v>290</v>
      </c>
      <c r="D12" s="1220"/>
    </row>
    <row r="13" spans="1:4" ht="18">
      <c r="A13" s="1216"/>
      <c r="B13" s="1217"/>
      <c r="C13" s="1219" t="s">
        <v>1076</v>
      </c>
      <c r="D13" s="1220"/>
    </row>
    <row r="14" spans="1:4" ht="18">
      <c r="A14" s="1216"/>
      <c r="B14" s="1217"/>
      <c r="C14" s="1219" t="s">
        <v>2640</v>
      </c>
      <c r="D14" s="1220"/>
    </row>
    <row r="15" spans="1:4" ht="18">
      <c r="A15" s="1216"/>
      <c r="B15" s="1217"/>
      <c r="C15" s="1219" t="s">
        <v>2641</v>
      </c>
      <c r="D15" s="1220"/>
    </row>
    <row r="16" spans="1:4" ht="18">
      <c r="A16" s="1216"/>
      <c r="B16" s="1217"/>
      <c r="C16" s="1219" t="s">
        <v>1963</v>
      </c>
      <c r="D16" s="1220"/>
    </row>
    <row r="17" spans="1:4" ht="18">
      <c r="A17" s="1216"/>
      <c r="B17" s="1217"/>
      <c r="C17" s="1219" t="s">
        <v>824</v>
      </c>
      <c r="D17" s="1220"/>
    </row>
    <row r="18" spans="1:4" ht="18">
      <c r="A18" s="1216"/>
      <c r="B18" s="1217"/>
      <c r="C18" s="1219" t="s">
        <v>299</v>
      </c>
      <c r="D18" s="1220"/>
    </row>
    <row r="19" spans="1:4" ht="18">
      <c r="A19" s="1216"/>
      <c r="B19" s="1217"/>
      <c r="C19" s="1219" t="s">
        <v>300</v>
      </c>
      <c r="D19" s="1220"/>
    </row>
    <row r="20" spans="1:4" ht="18">
      <c r="A20" s="1216"/>
      <c r="B20" s="1217"/>
      <c r="C20" s="1219" t="s">
        <v>1173</v>
      </c>
      <c r="D20" s="1220"/>
    </row>
    <row r="21" spans="1:4" ht="18">
      <c r="A21" s="1216"/>
      <c r="B21" s="1217"/>
      <c r="C21" s="1219" t="s">
        <v>1174</v>
      </c>
      <c r="D21" s="1220"/>
    </row>
    <row r="22" spans="1:4" ht="18">
      <c r="A22" s="1216"/>
      <c r="B22" s="1217"/>
      <c r="C22" s="1219" t="s">
        <v>1175</v>
      </c>
      <c r="D22" s="1220"/>
    </row>
    <row r="23" spans="1:4" ht="18">
      <c r="A23" s="1216"/>
      <c r="B23" s="1217"/>
      <c r="C23" s="1219" t="s">
        <v>194</v>
      </c>
      <c r="D23" s="1220"/>
    </row>
    <row r="24" spans="1:4" ht="18">
      <c r="A24" s="1216"/>
      <c r="B24" s="1221"/>
      <c r="C24" s="1222" t="s">
        <v>195</v>
      </c>
      <c r="D24" s="1223"/>
    </row>
    <row r="25" spans="1:4">
      <c r="A25" s="1224"/>
      <c r="B25" s="1067"/>
      <c r="C25" s="1225"/>
      <c r="D25" s="1080"/>
    </row>
    <row r="26" spans="1:4">
      <c r="A26" s="1078"/>
      <c r="B26" s="1067"/>
      <c r="C26" s="1225"/>
      <c r="D26" s="1080"/>
    </row>
    <row r="27" spans="1:4">
      <c r="A27" s="1226" t="s">
        <v>3511</v>
      </c>
      <c r="B27" s="1075"/>
      <c r="C27" s="1227" t="s">
        <v>196</v>
      </c>
      <c r="D27" s="1087" t="s">
        <v>863</v>
      </c>
    </row>
    <row r="28" spans="1:4">
      <c r="A28" s="1228" t="s">
        <v>3513</v>
      </c>
      <c r="B28" s="1229"/>
      <c r="C28" s="1230" t="s">
        <v>3377</v>
      </c>
      <c r="D28" s="1115" t="s">
        <v>3378</v>
      </c>
    </row>
    <row r="29" spans="1:4">
      <c r="A29" s="1078">
        <v>1</v>
      </c>
      <c r="B29" s="1067"/>
      <c r="C29" s="1225"/>
      <c r="D29" s="1231"/>
    </row>
    <row r="30" spans="1:4">
      <c r="A30" s="1078">
        <v>2</v>
      </c>
      <c r="B30" s="1067"/>
      <c r="C30" s="1613" t="s">
        <v>772</v>
      </c>
      <c r="D30" s="1118"/>
    </row>
    <row r="31" spans="1:4">
      <c r="A31" s="1078">
        <v>3</v>
      </c>
      <c r="B31" s="1067"/>
      <c r="C31" s="1225"/>
      <c r="D31" s="1118"/>
    </row>
    <row r="32" spans="1:4">
      <c r="A32" s="1078">
        <v>4</v>
      </c>
      <c r="B32" s="1067"/>
      <c r="C32" s="1232"/>
      <c r="D32" s="1118"/>
    </row>
    <row r="33" spans="1:4">
      <c r="A33" s="1078">
        <v>5</v>
      </c>
      <c r="B33" s="1067"/>
      <c r="C33" s="1225"/>
      <c r="D33" s="1118"/>
    </row>
    <row r="34" spans="1:4">
      <c r="A34" s="1078">
        <v>6</v>
      </c>
      <c r="B34" s="1067"/>
      <c r="C34" s="1225"/>
      <c r="D34" s="1118"/>
    </row>
    <row r="35" spans="1:4">
      <c r="A35" s="1078">
        <v>7</v>
      </c>
      <c r="B35" s="1067"/>
      <c r="C35" s="1225"/>
      <c r="D35" s="1118"/>
    </row>
    <row r="36" spans="1:4">
      <c r="A36" s="1078">
        <v>8</v>
      </c>
      <c r="B36" s="1067"/>
      <c r="C36" s="1225"/>
      <c r="D36" s="1118"/>
    </row>
    <row r="37" spans="1:4">
      <c r="A37" s="1078">
        <v>9</v>
      </c>
      <c r="B37" s="1067"/>
      <c r="C37" s="1225"/>
      <c r="D37" s="1118"/>
    </row>
    <row r="38" spans="1:4">
      <c r="A38" s="1078">
        <v>10</v>
      </c>
      <c r="B38" s="1067"/>
      <c r="C38" s="1225"/>
      <c r="D38" s="1118"/>
    </row>
    <row r="39" spans="1:4">
      <c r="A39" s="1078">
        <v>11</v>
      </c>
      <c r="B39" s="1067"/>
      <c r="C39" s="1225"/>
      <c r="D39" s="1118"/>
    </row>
    <row r="40" spans="1:4">
      <c r="A40" s="1078">
        <v>12</v>
      </c>
      <c r="B40" s="1067"/>
      <c r="C40" s="1225"/>
      <c r="D40" s="1118"/>
    </row>
    <row r="41" spans="1:4">
      <c r="A41" s="1078">
        <v>13</v>
      </c>
      <c r="B41" s="1067"/>
      <c r="C41" s="1225"/>
      <c r="D41" s="1118"/>
    </row>
    <row r="42" spans="1:4">
      <c r="A42" s="1078">
        <v>14</v>
      </c>
      <c r="B42" s="1067"/>
      <c r="C42" s="1225"/>
      <c r="D42" s="1118"/>
    </row>
    <row r="43" spans="1:4">
      <c r="A43" s="1078">
        <v>15</v>
      </c>
      <c r="B43" s="1067"/>
      <c r="C43" s="1225"/>
      <c r="D43" s="1118"/>
    </row>
    <row r="44" spans="1:4">
      <c r="A44" s="1078">
        <v>16</v>
      </c>
      <c r="B44" s="1067"/>
      <c r="C44" s="1225"/>
      <c r="D44" s="1118"/>
    </row>
    <row r="45" spans="1:4">
      <c r="A45" s="1078">
        <v>17</v>
      </c>
      <c r="B45" s="1067"/>
      <c r="C45" s="1225"/>
      <c r="D45" s="1118"/>
    </row>
    <row r="46" spans="1:4">
      <c r="A46" s="1078">
        <v>18</v>
      </c>
      <c r="B46" s="1067"/>
      <c r="C46" s="1225"/>
      <c r="D46" s="1118"/>
    </row>
    <row r="47" spans="1:4">
      <c r="A47" s="1078">
        <v>19</v>
      </c>
      <c r="B47" s="1067"/>
      <c r="C47" s="1225"/>
      <c r="D47" s="1118"/>
    </row>
    <row r="48" spans="1:4">
      <c r="A48" s="1078">
        <v>20</v>
      </c>
      <c r="B48" s="1067"/>
      <c r="C48" s="1225"/>
      <c r="D48" s="1118"/>
    </row>
    <row r="49" spans="1:4">
      <c r="A49" s="1078">
        <v>21</v>
      </c>
      <c r="B49" s="1067"/>
      <c r="C49" s="1225"/>
      <c r="D49" s="1118"/>
    </row>
    <row r="50" spans="1:4">
      <c r="A50" s="1078">
        <v>22</v>
      </c>
      <c r="B50" s="1067"/>
      <c r="C50" s="1225"/>
      <c r="D50" s="1118"/>
    </row>
    <row r="51" spans="1:4">
      <c r="A51" s="1078">
        <v>23</v>
      </c>
      <c r="B51" s="1067"/>
      <c r="C51" s="1225"/>
      <c r="D51" s="1118"/>
    </row>
    <row r="52" spans="1:4">
      <c r="A52" s="1078">
        <v>24</v>
      </c>
      <c r="B52" s="1067"/>
      <c r="C52" s="1225"/>
      <c r="D52" s="1118"/>
    </row>
    <row r="53" spans="1:4">
      <c r="A53" s="1078">
        <v>25</v>
      </c>
      <c r="B53" s="1067"/>
      <c r="C53" s="1225"/>
      <c r="D53" s="1118"/>
    </row>
    <row r="54" spans="1:4">
      <c r="A54" s="1078">
        <v>26</v>
      </c>
      <c r="B54" s="1067"/>
      <c r="C54" s="1225"/>
      <c r="D54" s="1118"/>
    </row>
    <row r="55" spans="1:4">
      <c r="A55" s="1078">
        <v>27</v>
      </c>
      <c r="B55" s="1067"/>
      <c r="C55" s="1225"/>
      <c r="D55" s="1118"/>
    </row>
    <row r="56" spans="1:4">
      <c r="A56" s="1078">
        <v>28</v>
      </c>
      <c r="B56" s="1067"/>
      <c r="C56" s="1225"/>
      <c r="D56" s="1118"/>
    </row>
    <row r="57" spans="1:4">
      <c r="A57" s="1078">
        <v>29</v>
      </c>
      <c r="B57" s="1067"/>
      <c r="C57" s="1225"/>
      <c r="D57" s="1118"/>
    </row>
    <row r="58" spans="1:4">
      <c r="A58" s="1078">
        <v>30</v>
      </c>
      <c r="B58" s="1067"/>
      <c r="C58" s="1225"/>
      <c r="D58" s="1118"/>
    </row>
    <row r="59" spans="1:4">
      <c r="A59" s="1078">
        <v>31</v>
      </c>
      <c r="B59" s="1067"/>
      <c r="C59" s="1225"/>
      <c r="D59" s="1118"/>
    </row>
    <row r="60" spans="1:4">
      <c r="A60" s="1078">
        <v>32</v>
      </c>
      <c r="B60" s="1067"/>
      <c r="C60" s="1225"/>
      <c r="D60" s="1118"/>
    </row>
    <row r="61" spans="1:4">
      <c r="A61" s="1078">
        <v>33</v>
      </c>
      <c r="B61" s="1067"/>
      <c r="C61" s="1225"/>
      <c r="D61" s="1120"/>
    </row>
    <row r="62" spans="1:4" ht="15.75" thickBot="1">
      <c r="A62" s="1233">
        <v>34</v>
      </c>
      <c r="B62" s="1096"/>
      <c r="C62" s="1234" t="s">
        <v>2285</v>
      </c>
      <c r="D62" s="1235">
        <f>SUM(D29:D61)</f>
        <v>0</v>
      </c>
    </row>
    <row r="63" spans="1:4">
      <c r="B63" s="1067"/>
      <c r="C63" s="1067"/>
      <c r="D63" s="1067" t="s">
        <v>110</v>
      </c>
    </row>
    <row r="64" spans="1:4">
      <c r="A64" s="1075" t="s">
        <v>197</v>
      </c>
      <c r="B64" s="1075"/>
      <c r="C64" s="1102"/>
      <c r="D64" s="1075"/>
    </row>
    <row r="65" spans="1:4" ht="18">
      <c r="A65" s="1217"/>
      <c r="B65" s="1217"/>
      <c r="C65" s="1217"/>
      <c r="D65" s="1217"/>
    </row>
    <row r="66" spans="1:4" ht="18">
      <c r="A66" s="1217"/>
      <c r="B66" s="1217"/>
      <c r="C66" s="1217"/>
      <c r="D66" s="1217"/>
    </row>
    <row r="67" spans="1:4" ht="18">
      <c r="A67" s="1217"/>
      <c r="B67" s="1217"/>
      <c r="C67" s="1217"/>
      <c r="D67" s="1217"/>
    </row>
    <row r="68" spans="1:4" ht="18">
      <c r="A68" s="1217"/>
      <c r="B68" s="1217"/>
      <c r="C68" s="1217"/>
      <c r="D68" s="1217"/>
    </row>
    <row r="69" spans="1:4" ht="18">
      <c r="A69" s="1217"/>
      <c r="B69" s="1217"/>
      <c r="C69" s="1217"/>
      <c r="D69" s="1217"/>
    </row>
    <row r="70" spans="1:4" ht="18">
      <c r="A70" s="1217"/>
      <c r="B70" s="1217"/>
      <c r="C70" s="1236"/>
      <c r="D70" s="1217"/>
    </row>
    <row r="71" spans="1:4" ht="18">
      <c r="A71" s="1217"/>
      <c r="B71" s="1217"/>
      <c r="D71" s="1217"/>
    </row>
    <row r="72" spans="1:4" ht="18">
      <c r="A72" s="1217"/>
      <c r="B72" s="1217"/>
      <c r="C72" s="1217"/>
      <c r="D72" s="1217"/>
    </row>
    <row r="73" spans="1:4" ht="18">
      <c r="A73" s="1217"/>
      <c r="B73" s="1217"/>
      <c r="C73" s="1236"/>
      <c r="D73" s="1217"/>
    </row>
    <row r="74" spans="1:4" ht="18">
      <c r="A74" s="1217"/>
      <c r="B74" s="1217"/>
      <c r="C74" s="1236"/>
    </row>
    <row r="75" spans="1:4" ht="18">
      <c r="A75" s="1217"/>
      <c r="B75" s="1217"/>
      <c r="C75" s="1236"/>
    </row>
    <row r="76" spans="1:4" ht="18">
      <c r="A76" s="1217"/>
      <c r="B76" s="1217"/>
      <c r="C76" s="1236"/>
    </row>
    <row r="77" spans="1:4" ht="18">
      <c r="A77" s="1217"/>
      <c r="B77" s="1217"/>
    </row>
    <row r="78" spans="1:4" ht="18">
      <c r="A78" s="1217"/>
      <c r="B78" s="1217"/>
    </row>
    <row r="79" spans="1:4" ht="18">
      <c r="A79" s="1217"/>
      <c r="B79" s="1217"/>
      <c r="C79" s="1217"/>
    </row>
    <row r="80" spans="1:4" ht="18">
      <c r="A80" s="1217"/>
      <c r="B80" s="1217"/>
      <c r="C80" s="1217"/>
    </row>
    <row r="81" spans="1:4" ht="18">
      <c r="A81" s="1217"/>
      <c r="B81" s="1217"/>
      <c r="C81" s="1217"/>
    </row>
    <row r="82" spans="1:4" ht="18">
      <c r="A82" s="1217"/>
      <c r="B82" s="1217"/>
      <c r="C82" s="1217"/>
    </row>
    <row r="83" spans="1:4" ht="18">
      <c r="A83" s="1217"/>
      <c r="B83" s="1217"/>
      <c r="C83" s="1217"/>
      <c r="D83" s="1217"/>
    </row>
    <row r="84" spans="1:4" ht="18">
      <c r="A84" s="1217"/>
      <c r="B84" s="1217"/>
      <c r="C84" s="1217"/>
      <c r="D84" s="1217"/>
    </row>
    <row r="85" spans="1:4" ht="18">
      <c r="A85" s="1217"/>
      <c r="B85" s="1217"/>
      <c r="C85" s="1217"/>
      <c r="D85" s="1217"/>
    </row>
    <row r="86" spans="1:4" ht="18">
      <c r="A86" s="1217"/>
      <c r="B86" s="1217"/>
      <c r="C86" s="1217"/>
      <c r="D86" s="1217"/>
    </row>
    <row r="87" spans="1:4" ht="18">
      <c r="A87" s="1217"/>
      <c r="B87" s="1217"/>
      <c r="C87" s="1217"/>
      <c r="D87" s="1217"/>
    </row>
    <row r="88" spans="1:4" ht="18">
      <c r="A88" s="1217"/>
      <c r="B88" s="1217"/>
      <c r="C88" s="1217"/>
      <c r="D88" s="1217"/>
    </row>
  </sheetData>
  <customSheetViews>
    <customSheetView guid="{60A1409A-66AA-463E-93B8-ECD35AF44482}" scale="75" colorId="22">
      <selection activeCell="C33" sqref="C33"/>
      <rowBreaks count="1" manualBreakCount="1">
        <brk id="65" max="16383" man="1"/>
      </rowBreaks>
      <pageMargins left="0.4" right="0.4" top="0.3" bottom="0.3" header="0" footer="0"/>
      <printOptions horizontalCentered="1" verticalCentered="1"/>
      <pageSetup scale="70" orientation="portrait" r:id="rId1"/>
      <headerFooter alignWithMargins="0"/>
    </customSheetView>
    <customSheetView guid="{DF531E20-5321-459E-ADC3-AB7A1AE91EEB}" scale="75" colorId="22" showPageBreaks="1" printArea="1">
      <selection activeCell="C33" sqref="C33"/>
      <rowBreaks count="1" manualBreakCount="1">
        <brk id="65" max="16383" man="1"/>
      </rowBreaks>
      <pageMargins left="0.4" right="0.4" top="0.3" bottom="0.3" header="0" footer="0"/>
      <printOptions horizontalCentered="1" verticalCentered="1"/>
      <pageSetup scale="70" orientation="portrait" r:id="rId2"/>
      <headerFooter alignWithMargins="0"/>
    </customSheetView>
    <customSheetView guid="{D9BAA3C6-1D9B-487C-B947-51E67F089DA8}" scale="75" colorId="22" fitToPage="1" topLeftCell="A13">
      <selection activeCell="D25" sqref="D25"/>
      <rowBreaks count="1" manualBreakCount="1">
        <brk id="65" max="16383" man="1"/>
      </rowBreaks>
      <pageMargins left="0.4" right="0.4" top="0.3" bottom="0.3" header="0" footer="0"/>
      <printOptions horizontalCentered="1" verticalCentered="1"/>
      <pageSetup scale="68" orientation="portrait" r:id="rId3"/>
      <headerFooter alignWithMargins="0"/>
    </customSheetView>
    <customSheetView guid="{FE043F0F-666D-484B-8A7C-7EC2529158CA}" scale="75" colorId="22" showPageBreaks="1" fitToPage="1" printArea="1">
      <selection activeCell="D25" sqref="D25"/>
      <rowBreaks count="1" manualBreakCount="1">
        <brk id="65" max="16383" man="1"/>
      </rowBreaks>
      <pageMargins left="0.4" right="0.4" top="0.3" bottom="0.3" header="0" footer="0"/>
      <printOptions horizontalCentered="1" verticalCentered="1"/>
      <pageSetup scale="10" orientation="portrait" r:id="rId4"/>
      <headerFooter alignWithMargins="0"/>
    </customSheetView>
  </customSheetViews>
  <phoneticPr fontId="0" type="noConversion"/>
  <printOptions horizontalCentered="1" verticalCentered="1"/>
  <pageMargins left="0.4" right="0.4" top="0.3" bottom="0.3" header="0" footer="0"/>
  <pageSetup scale="68" orientation="portrait" r:id="rId5"/>
  <headerFooter alignWithMargins="0"/>
  <rowBreaks count="1" manualBreakCount="1">
    <brk id="65" max="16383" man="1"/>
  </rowBreaks>
  <customProperties>
    <customPr name="_pios_id" r:id="rId6"/>
  </customProperties>
</worksheet>
</file>

<file path=xl/worksheets/sheet73.xml><?xml version="1.0" encoding="utf-8"?>
<worksheet xmlns="http://schemas.openxmlformats.org/spreadsheetml/2006/main" xmlns:r="http://schemas.openxmlformats.org/officeDocument/2006/relationships">
  <sheetPr transitionEvaluation="1" codeName="Sheet71">
    <pageSetUpPr fitToPage="1"/>
  </sheetPr>
  <dimension ref="A1:R48"/>
  <sheetViews>
    <sheetView defaultGridColor="0" colorId="22" zoomScale="87" zoomScaleNormal="87" workbookViewId="0"/>
  </sheetViews>
  <sheetFormatPr defaultColWidth="9.77734375" defaultRowHeight="15"/>
  <cols>
    <col min="1" max="2" width="7.77734375" style="1068" customWidth="1"/>
    <col min="3" max="3" width="9.77734375" style="1068"/>
    <col min="4" max="5" width="12.77734375" style="1068" customWidth="1"/>
    <col min="6" max="6" width="10.44140625" style="1068" customWidth="1"/>
    <col min="7" max="7" width="8.33203125" style="1068" customWidth="1"/>
    <col min="8" max="9" width="9.77734375" style="1068"/>
    <col min="10" max="10" width="10.77734375" style="1068" customWidth="1"/>
    <col min="11" max="16384" width="9.77734375" style="1068"/>
  </cols>
  <sheetData>
    <row r="1" spans="1:16" ht="16.5" thickBot="1">
      <c r="A1" s="1068" t="str">
        <f>+'Data sheet'!A59</f>
        <v>Annual Report of New York American Water Company, Inc.  (f/k/a Aqua New York of Sea Cliff)                                                                                  Year Ended  December 31, 2013</v>
      </c>
      <c r="E1" s="1158"/>
      <c r="F1" s="1158"/>
      <c r="G1" s="1158"/>
      <c r="H1" s="1158"/>
      <c r="I1" s="1158"/>
      <c r="J1" s="1158"/>
      <c r="K1" s="1158"/>
      <c r="L1" s="1158"/>
      <c r="M1" s="1158"/>
      <c r="N1" s="1158"/>
      <c r="O1" s="1159"/>
    </row>
    <row r="2" spans="1:16">
      <c r="A2" s="1160"/>
      <c r="B2" s="1161"/>
      <c r="C2" s="1161"/>
      <c r="D2" s="1161"/>
      <c r="E2" s="1161"/>
      <c r="F2" s="1161"/>
      <c r="G2" s="1161"/>
      <c r="H2" s="1161"/>
      <c r="I2" s="1161"/>
      <c r="J2" s="1161"/>
      <c r="K2" s="1161"/>
      <c r="L2" s="1161"/>
      <c r="M2" s="1161"/>
      <c r="N2" s="1161"/>
      <c r="O2" s="1161"/>
      <c r="P2" s="892"/>
    </row>
    <row r="3" spans="1:16" ht="15.75">
      <c r="A3" s="1162" t="s">
        <v>3613</v>
      </c>
      <c r="B3" s="1102"/>
      <c r="C3" s="1102"/>
      <c r="D3" s="1102"/>
      <c r="E3" s="1102"/>
      <c r="F3" s="1102"/>
      <c r="G3" s="1102"/>
      <c r="H3" s="1102"/>
      <c r="I3" s="1102"/>
      <c r="J3" s="1102"/>
      <c r="K3" s="1102"/>
      <c r="L3" s="1102"/>
      <c r="M3" s="1102"/>
      <c r="N3" s="1102"/>
      <c r="O3" s="1102"/>
      <c r="P3" s="1163"/>
    </row>
    <row r="4" spans="1:16">
      <c r="A4" s="1164"/>
      <c r="P4" s="1165"/>
    </row>
    <row r="5" spans="1:16">
      <c r="A5" s="2787" t="s">
        <v>3614</v>
      </c>
      <c r="B5" s="2788"/>
      <c r="C5" s="2788"/>
      <c r="D5" s="2788"/>
      <c r="E5" s="2788"/>
      <c r="F5" s="2788"/>
      <c r="G5" s="2788"/>
      <c r="J5" s="2469" t="s">
        <v>3615</v>
      </c>
      <c r="P5" s="1165"/>
    </row>
    <row r="6" spans="1:16">
      <c r="A6" s="2787" t="s">
        <v>1091</v>
      </c>
      <c r="B6" s="2788"/>
      <c r="C6" s="2788"/>
      <c r="D6" s="2788"/>
      <c r="E6" s="2788"/>
      <c r="F6" s="2788"/>
      <c r="G6" s="2788"/>
      <c r="J6" s="2469"/>
      <c r="P6" s="1165"/>
    </row>
    <row r="7" spans="1:16">
      <c r="A7" s="2787" t="s">
        <v>1394</v>
      </c>
      <c r="B7" s="2788"/>
      <c r="C7" s="2788"/>
      <c r="D7" s="2788"/>
      <c r="E7" s="2788"/>
      <c r="F7" s="2788"/>
      <c r="G7" s="2788"/>
      <c r="J7" s="2469" t="s">
        <v>2344</v>
      </c>
      <c r="P7" s="1165"/>
    </row>
    <row r="8" spans="1:16" ht="15.75">
      <c r="A8" s="1166"/>
      <c r="B8" s="2469"/>
      <c r="C8" s="2469"/>
      <c r="D8" s="2469"/>
      <c r="E8" s="2469"/>
      <c r="F8" s="2469"/>
      <c r="G8" s="2469"/>
      <c r="J8" s="2469" t="s">
        <v>2345</v>
      </c>
      <c r="P8" s="1165"/>
    </row>
    <row r="9" spans="1:16">
      <c r="A9" s="2787" t="s">
        <v>2346</v>
      </c>
      <c r="B9" s="2788"/>
      <c r="C9" s="2788"/>
      <c r="D9" s="2788"/>
      <c r="E9" s="2788"/>
      <c r="F9" s="2788"/>
      <c r="G9" s="2788"/>
      <c r="J9" s="2469" t="s">
        <v>2347</v>
      </c>
      <c r="P9" s="1165"/>
    </row>
    <row r="10" spans="1:16">
      <c r="A10" s="1167"/>
      <c r="B10" s="1168"/>
      <c r="C10" s="1168"/>
      <c r="D10" s="1168"/>
      <c r="E10" s="1168"/>
      <c r="F10" s="1168"/>
      <c r="G10" s="1168"/>
      <c r="H10" s="1168"/>
      <c r="I10" s="1168"/>
      <c r="J10" s="1168"/>
      <c r="K10" s="1168"/>
      <c r="L10" s="1168"/>
      <c r="M10" s="1168"/>
      <c r="N10" s="1168"/>
      <c r="O10" s="1168"/>
      <c r="P10" s="1169"/>
    </row>
    <row r="11" spans="1:16">
      <c r="A11" s="1167"/>
      <c r="B11" s="1168"/>
      <c r="C11" s="1168"/>
      <c r="D11" s="1168"/>
      <c r="E11" s="1171"/>
      <c r="F11" s="1171"/>
      <c r="G11" s="1171"/>
      <c r="H11" s="1171"/>
      <c r="I11" s="1171"/>
      <c r="J11" s="1171"/>
      <c r="K11" s="1172"/>
      <c r="L11" s="1168"/>
      <c r="M11" s="1168"/>
      <c r="N11" s="1168"/>
      <c r="O11" s="1168"/>
      <c r="P11" s="1169"/>
    </row>
    <row r="12" spans="1:16">
      <c r="A12" s="1173"/>
      <c r="B12" s="1174"/>
      <c r="C12" s="1175" t="s">
        <v>736</v>
      </c>
      <c r="D12" s="1176"/>
      <c r="E12" s="2789" t="s">
        <v>737</v>
      </c>
      <c r="F12" s="2790"/>
      <c r="G12" s="2790"/>
      <c r="H12" s="2790"/>
      <c r="I12" s="2790"/>
      <c r="J12" s="1108"/>
      <c r="K12" s="1172"/>
      <c r="L12" s="2791" t="s">
        <v>738</v>
      </c>
      <c r="M12" s="2792"/>
      <c r="N12" s="2792"/>
      <c r="O12" s="2793"/>
      <c r="P12" s="1165" t="s">
        <v>2410</v>
      </c>
    </row>
    <row r="13" spans="1:16">
      <c r="A13" s="1173"/>
      <c r="B13" s="1174"/>
      <c r="C13" s="1178"/>
      <c r="D13" s="1179"/>
      <c r="E13" s="1180"/>
      <c r="F13" s="1068" t="s">
        <v>1077</v>
      </c>
      <c r="G13" s="1172"/>
      <c r="H13" s="1068" t="s">
        <v>1078</v>
      </c>
      <c r="I13" s="1172"/>
      <c r="J13" s="1068" t="s">
        <v>1538</v>
      </c>
      <c r="K13" s="1172"/>
      <c r="L13" s="1181"/>
      <c r="M13" s="1181"/>
      <c r="N13" s="1181"/>
      <c r="O13" s="1179"/>
      <c r="P13" s="1182" t="s">
        <v>1539</v>
      </c>
    </row>
    <row r="14" spans="1:16">
      <c r="A14" s="1173"/>
      <c r="B14" s="1174"/>
      <c r="C14" s="1174"/>
      <c r="D14" s="1174"/>
      <c r="E14" s="1183" t="s">
        <v>2678</v>
      </c>
      <c r="F14" s="1184"/>
      <c r="G14" s="1184" t="s">
        <v>1539</v>
      </c>
      <c r="H14" s="1184"/>
      <c r="I14" s="1184" t="s">
        <v>1539</v>
      </c>
      <c r="J14" s="1184"/>
      <c r="K14" s="1184" t="s">
        <v>1539</v>
      </c>
      <c r="L14" s="1185" t="s">
        <v>1540</v>
      </c>
      <c r="M14" s="1185" t="s">
        <v>1061</v>
      </c>
      <c r="N14" s="1185" t="s">
        <v>1062</v>
      </c>
      <c r="O14" s="1185" t="s">
        <v>2204</v>
      </c>
      <c r="P14" s="1182" t="s">
        <v>1063</v>
      </c>
    </row>
    <row r="15" spans="1:16">
      <c r="A15" s="1173" t="s">
        <v>3362</v>
      </c>
      <c r="B15" s="1185" t="s">
        <v>1064</v>
      </c>
      <c r="C15" s="1185" t="s">
        <v>1065</v>
      </c>
      <c r="D15" s="1185" t="s">
        <v>1066</v>
      </c>
      <c r="E15" s="1186" t="s">
        <v>2424</v>
      </c>
      <c r="F15" s="1185" t="s">
        <v>1067</v>
      </c>
      <c r="G15" s="1185" t="s">
        <v>1067</v>
      </c>
      <c r="H15" s="1185" t="s">
        <v>1067</v>
      </c>
      <c r="I15" s="1185" t="s">
        <v>1067</v>
      </c>
      <c r="J15" s="1185" t="s">
        <v>1067</v>
      </c>
      <c r="K15" s="1185" t="s">
        <v>1067</v>
      </c>
      <c r="L15" s="1185" t="s">
        <v>1068</v>
      </c>
      <c r="M15" s="1185" t="s">
        <v>1069</v>
      </c>
      <c r="N15" s="1185" t="s">
        <v>1070</v>
      </c>
      <c r="O15" s="1185"/>
      <c r="P15" s="1182" t="s">
        <v>1071</v>
      </c>
    </row>
    <row r="16" spans="1:16">
      <c r="A16" s="1173"/>
      <c r="B16" s="1174"/>
      <c r="C16" s="1174"/>
      <c r="D16" s="1185" t="s">
        <v>3939</v>
      </c>
      <c r="E16" s="1185"/>
      <c r="F16" s="1185" t="s">
        <v>3939</v>
      </c>
      <c r="G16" s="1185"/>
      <c r="H16" s="1185"/>
      <c r="I16" s="1185"/>
      <c r="J16" s="1185"/>
      <c r="K16" s="1185"/>
      <c r="L16" s="1185"/>
      <c r="M16" s="1185"/>
      <c r="N16" s="1185"/>
      <c r="O16" s="1185"/>
      <c r="P16" s="1165"/>
    </row>
    <row r="17" spans="1:18">
      <c r="A17" s="1173" t="s">
        <v>464</v>
      </c>
      <c r="B17" s="1174"/>
      <c r="C17" s="1185" t="s">
        <v>1072</v>
      </c>
      <c r="D17" s="1185" t="s">
        <v>1073</v>
      </c>
      <c r="E17" s="1185" t="s">
        <v>705</v>
      </c>
      <c r="F17" s="1086" t="s">
        <v>4238</v>
      </c>
      <c r="G17" s="1185" t="s">
        <v>1072</v>
      </c>
      <c r="H17" s="1185" t="s">
        <v>1072</v>
      </c>
      <c r="I17" s="1185" t="s">
        <v>1072</v>
      </c>
      <c r="J17" s="1185" t="s">
        <v>1072</v>
      </c>
      <c r="K17" s="1185" t="s">
        <v>1072</v>
      </c>
      <c r="L17" s="1185" t="s">
        <v>1072</v>
      </c>
      <c r="M17" s="1185" t="s">
        <v>1072</v>
      </c>
      <c r="N17" s="1185" t="s">
        <v>1072</v>
      </c>
      <c r="O17" s="1185" t="s">
        <v>1072</v>
      </c>
      <c r="P17" s="1182" t="s">
        <v>1072</v>
      </c>
    </row>
    <row r="18" spans="1:18">
      <c r="A18" s="1187"/>
      <c r="B18" s="1179" t="s">
        <v>3377</v>
      </c>
      <c r="C18" s="1179" t="s">
        <v>706</v>
      </c>
      <c r="D18" s="1179" t="s">
        <v>707</v>
      </c>
      <c r="E18" s="1179" t="s">
        <v>708</v>
      </c>
      <c r="F18" s="1179" t="s">
        <v>189</v>
      </c>
      <c r="G18" s="1179" t="s">
        <v>190</v>
      </c>
      <c r="H18" s="1179" t="s">
        <v>191</v>
      </c>
      <c r="I18" s="1179" t="s">
        <v>192</v>
      </c>
      <c r="J18" s="1179" t="s">
        <v>193</v>
      </c>
      <c r="K18" s="1179" t="s">
        <v>3679</v>
      </c>
      <c r="L18" s="1179" t="s">
        <v>3680</v>
      </c>
      <c r="M18" s="1179" t="s">
        <v>3681</v>
      </c>
      <c r="N18" s="1179" t="s">
        <v>249</v>
      </c>
      <c r="O18" s="1179" t="s">
        <v>250</v>
      </c>
      <c r="P18" s="1188" t="s">
        <v>251</v>
      </c>
    </row>
    <row r="19" spans="1:18">
      <c r="A19" s="1173">
        <v>1</v>
      </c>
      <c r="B19" s="1173" t="s">
        <v>709</v>
      </c>
      <c r="C19" s="1044"/>
      <c r="D19" s="1189">
        <v>22773</v>
      </c>
      <c r="E19" s="1044"/>
      <c r="F19" s="1189">
        <v>11587</v>
      </c>
      <c r="G19" s="1044"/>
      <c r="H19" s="1044"/>
      <c r="I19" s="1044"/>
      <c r="J19" s="1044"/>
      <c r="K19" s="1044"/>
      <c r="L19" s="1044"/>
      <c r="M19" s="1044"/>
      <c r="N19" s="1044"/>
      <c r="O19" s="1044"/>
      <c r="P19" s="1120"/>
    </row>
    <row r="20" spans="1:18">
      <c r="A20" s="1173">
        <v>2</v>
      </c>
      <c r="B20" s="1173" t="s">
        <v>710</v>
      </c>
      <c r="C20" s="1044"/>
      <c r="D20" s="1189">
        <v>22398</v>
      </c>
      <c r="E20" s="1044"/>
      <c r="F20" s="1189">
        <v>31169</v>
      </c>
      <c r="G20" s="1044"/>
      <c r="H20" s="1044"/>
      <c r="I20" s="1044"/>
      <c r="J20" s="1044"/>
      <c r="K20" s="1044"/>
      <c r="L20" s="1044"/>
      <c r="M20" s="1044"/>
      <c r="N20" s="1044"/>
      <c r="O20" s="1044"/>
      <c r="P20" s="1120"/>
    </row>
    <row r="21" spans="1:18">
      <c r="A21" s="1173">
        <v>3</v>
      </c>
      <c r="B21" s="1173" t="s">
        <v>711</v>
      </c>
      <c r="C21" s="1189"/>
      <c r="D21" s="1189">
        <v>24055</v>
      </c>
      <c r="E21" s="1189"/>
      <c r="F21" s="1189">
        <v>23397</v>
      </c>
      <c r="G21" s="1189"/>
      <c r="H21" s="1189"/>
      <c r="I21" s="1189"/>
      <c r="J21" s="1189"/>
      <c r="K21" s="1189"/>
      <c r="L21" s="1189"/>
      <c r="M21" s="1189"/>
      <c r="N21" s="1189"/>
      <c r="O21" s="1189"/>
      <c r="P21" s="1120"/>
    </row>
    <row r="22" spans="1:18">
      <c r="A22" s="1173">
        <v>4</v>
      </c>
      <c r="B22" s="1173" t="s">
        <v>712</v>
      </c>
      <c r="C22" s="1189"/>
      <c r="D22" s="1189">
        <v>31850</v>
      </c>
      <c r="E22" s="1189"/>
      <c r="F22" s="1189">
        <v>12266</v>
      </c>
      <c r="G22" s="1189"/>
      <c r="H22" s="1189"/>
      <c r="I22" s="1189"/>
      <c r="J22" s="1189"/>
      <c r="K22" s="1189"/>
      <c r="L22" s="1189"/>
      <c r="M22" s="1189"/>
      <c r="N22" s="1189"/>
      <c r="O22" s="1189"/>
      <c r="P22" s="1120"/>
    </row>
    <row r="23" spans="1:18">
      <c r="A23" s="1173">
        <v>5</v>
      </c>
      <c r="B23" s="1173" t="s">
        <v>713</v>
      </c>
      <c r="C23" s="1189"/>
      <c r="D23" s="1189">
        <v>52253</v>
      </c>
      <c r="E23" s="1189"/>
      <c r="F23" s="1189">
        <v>26065</v>
      </c>
      <c r="G23" s="1189"/>
      <c r="H23" s="1189"/>
      <c r="I23" s="1189"/>
      <c r="J23" s="1189"/>
      <c r="K23" s="1189"/>
      <c r="L23" s="1189"/>
      <c r="M23" s="1189"/>
      <c r="N23" s="1189"/>
      <c r="O23" s="1189"/>
      <c r="P23" s="1120"/>
    </row>
    <row r="24" spans="1:18">
      <c r="A24" s="1173">
        <v>6</v>
      </c>
      <c r="B24" s="1173" t="s">
        <v>714</v>
      </c>
      <c r="C24" s="1189"/>
      <c r="D24" s="1189">
        <v>54840</v>
      </c>
      <c r="E24" s="1189"/>
      <c r="F24" s="1189">
        <v>45255</v>
      </c>
      <c r="G24" s="1189"/>
      <c r="H24" s="1189"/>
      <c r="I24" s="1189"/>
      <c r="J24" s="1189"/>
      <c r="K24" s="1189"/>
      <c r="L24" s="1189"/>
      <c r="M24" s="1189"/>
      <c r="N24" s="1189"/>
      <c r="O24" s="1189"/>
      <c r="P24" s="1120"/>
    </row>
    <row r="25" spans="1:18">
      <c r="A25" s="1173">
        <v>7</v>
      </c>
      <c r="B25" s="1173" t="s">
        <v>715</v>
      </c>
      <c r="C25" s="1189"/>
      <c r="D25" s="1189">
        <v>72750</v>
      </c>
      <c r="E25" s="1189"/>
      <c r="F25" s="1189">
        <v>20866</v>
      </c>
      <c r="G25" s="1189"/>
      <c r="H25" s="1189"/>
      <c r="I25" s="1189"/>
      <c r="J25" s="1189"/>
      <c r="K25" s="1189"/>
      <c r="L25" s="1189"/>
      <c r="M25" s="1189"/>
      <c r="N25" s="1189"/>
      <c r="O25" s="1189"/>
      <c r="P25" s="1120"/>
    </row>
    <row r="26" spans="1:18">
      <c r="A26" s="1173">
        <v>8</v>
      </c>
      <c r="B26" s="1173" t="s">
        <v>716</v>
      </c>
      <c r="C26" s="1044"/>
      <c r="D26" s="1189">
        <v>67541</v>
      </c>
      <c r="E26" s="1044"/>
      <c r="F26" s="1189">
        <v>50028</v>
      </c>
      <c r="G26" s="1044"/>
      <c r="H26" s="1044"/>
      <c r="I26" s="1044"/>
      <c r="J26" s="1044"/>
      <c r="K26" s="1044"/>
      <c r="L26" s="1044"/>
      <c r="M26" s="1044"/>
      <c r="N26" s="1044"/>
      <c r="O26" s="1044"/>
      <c r="P26" s="1120"/>
    </row>
    <row r="27" spans="1:18">
      <c r="A27" s="1173">
        <v>9</v>
      </c>
      <c r="B27" s="1173" t="s">
        <v>717</v>
      </c>
      <c r="C27" s="1044"/>
      <c r="D27" s="1189">
        <v>58053</v>
      </c>
      <c r="E27" s="1044"/>
      <c r="F27" s="1189">
        <v>78192</v>
      </c>
      <c r="G27" s="1044"/>
      <c r="H27" s="1044"/>
      <c r="I27" s="1044"/>
      <c r="J27" s="1044"/>
      <c r="K27" s="1044"/>
      <c r="L27" s="1044"/>
      <c r="M27" s="1044"/>
      <c r="N27" s="1044"/>
      <c r="O27" s="1044"/>
      <c r="P27" s="1120"/>
    </row>
    <row r="28" spans="1:18">
      <c r="A28" s="1173">
        <v>10</v>
      </c>
      <c r="B28" s="1173" t="s">
        <v>718</v>
      </c>
      <c r="C28" s="1189"/>
      <c r="D28" s="1189">
        <v>49966</v>
      </c>
      <c r="E28" s="1189"/>
      <c r="F28" s="1189">
        <v>143354</v>
      </c>
      <c r="G28" s="1189"/>
      <c r="H28" s="1189"/>
      <c r="I28" s="1189"/>
      <c r="J28" s="1189"/>
      <c r="K28" s="1189"/>
      <c r="L28" s="1189"/>
      <c r="M28" s="1189"/>
      <c r="N28" s="1189"/>
      <c r="O28" s="1189"/>
      <c r="P28" s="1191"/>
      <c r="R28" s="1067"/>
    </row>
    <row r="29" spans="1:18">
      <c r="A29" s="1173">
        <v>11</v>
      </c>
      <c r="B29" s="1173" t="s">
        <v>719</v>
      </c>
      <c r="C29" s="1192"/>
      <c r="D29" s="1192">
        <v>28650</v>
      </c>
      <c r="E29" s="1192"/>
      <c r="F29" s="1192">
        <v>45697</v>
      </c>
      <c r="G29" s="1192"/>
      <c r="H29" s="1192"/>
      <c r="I29" s="1192"/>
      <c r="J29" s="1192"/>
      <c r="K29" s="1192"/>
      <c r="L29" s="1192"/>
      <c r="M29" s="1192"/>
      <c r="N29" s="1192"/>
      <c r="O29" s="1192"/>
      <c r="P29" s="1118"/>
    </row>
    <row r="30" spans="1:18">
      <c r="A30" s="1173">
        <v>12</v>
      </c>
      <c r="B30" s="1173" t="s">
        <v>964</v>
      </c>
      <c r="C30" s="1189"/>
      <c r="D30" s="1189">
        <v>26104</v>
      </c>
      <c r="E30" s="1189"/>
      <c r="F30" s="1189">
        <v>47460</v>
      </c>
      <c r="G30" s="1189"/>
      <c r="H30" s="1189"/>
      <c r="I30" s="1189"/>
      <c r="J30" s="1189"/>
      <c r="K30" s="1189"/>
      <c r="L30" s="1189"/>
      <c r="M30" s="1189"/>
      <c r="N30" s="1189"/>
      <c r="O30" s="1189"/>
      <c r="P30" s="1118"/>
    </row>
    <row r="31" spans="1:18">
      <c r="A31" s="1173">
        <v>13</v>
      </c>
      <c r="B31" s="1171" t="s">
        <v>965</v>
      </c>
      <c r="C31" s="1193">
        <f t="shared" ref="C31:O31" si="0">SUM(C19:C30)</f>
        <v>0</v>
      </c>
      <c r="D31" s="1193">
        <f>SUM(D19:D30)</f>
        <v>511233</v>
      </c>
      <c r="E31" s="1193">
        <f t="shared" si="0"/>
        <v>0</v>
      </c>
      <c r="F31" s="1193">
        <f>SUM(F19:F30)</f>
        <v>535336</v>
      </c>
      <c r="G31" s="1193">
        <f t="shared" si="0"/>
        <v>0</v>
      </c>
      <c r="H31" s="1193">
        <f t="shared" si="0"/>
        <v>0</v>
      </c>
      <c r="I31" s="1193">
        <f t="shared" si="0"/>
        <v>0</v>
      </c>
      <c r="J31" s="1193">
        <f t="shared" si="0"/>
        <v>0</v>
      </c>
      <c r="K31" s="1193">
        <f t="shared" si="0"/>
        <v>0</v>
      </c>
      <c r="L31" s="1193">
        <f t="shared" si="0"/>
        <v>0</v>
      </c>
      <c r="M31" s="1193">
        <f t="shared" si="0"/>
        <v>0</v>
      </c>
      <c r="N31" s="1193">
        <f t="shared" si="0"/>
        <v>0</v>
      </c>
      <c r="O31" s="1193">
        <f t="shared" si="0"/>
        <v>0</v>
      </c>
      <c r="P31" s="1194">
        <f>D31-F31</f>
        <v>-24103</v>
      </c>
    </row>
    <row r="32" spans="1:18">
      <c r="A32" s="1195"/>
      <c r="B32" s="1125"/>
      <c r="C32" s="1125"/>
      <c r="D32" s="1125" t="s">
        <v>2959</v>
      </c>
      <c r="E32" s="1196"/>
      <c r="F32" s="1196"/>
      <c r="G32" s="1196"/>
      <c r="H32" s="1196"/>
      <c r="I32" s="1196"/>
      <c r="J32" s="1196"/>
      <c r="K32" s="1196"/>
      <c r="L32" s="1196"/>
      <c r="M32" s="1196"/>
      <c r="N32" s="1196"/>
      <c r="O32" s="1196"/>
      <c r="P32" s="1197"/>
    </row>
    <row r="33" spans="1:18">
      <c r="A33" s="1198"/>
      <c r="B33" s="1079"/>
      <c r="C33" s="1079"/>
      <c r="D33" s="1079" t="s">
        <v>4239</v>
      </c>
      <c r="E33" s="1199"/>
      <c r="F33" s="1199"/>
      <c r="G33" s="1098"/>
      <c r="H33" s="1199"/>
      <c r="I33" s="1199"/>
      <c r="J33" s="1199"/>
      <c r="K33" s="1199"/>
      <c r="L33" s="1199"/>
      <c r="M33" s="1199"/>
      <c r="N33" s="1199"/>
      <c r="O33" s="1199"/>
      <c r="P33" s="1118"/>
    </row>
    <row r="34" spans="1:18" ht="15.75">
      <c r="A34" s="1200"/>
      <c r="B34" s="1079"/>
      <c r="C34" s="1079" t="s">
        <v>2835</v>
      </c>
      <c r="D34" s="1079" t="s">
        <v>2835</v>
      </c>
      <c r="E34" s="1199"/>
      <c r="F34" s="1199" t="s">
        <v>2835</v>
      </c>
      <c r="G34" s="1199"/>
      <c r="H34" s="1199"/>
      <c r="I34" s="1199"/>
      <c r="J34" s="1199"/>
      <c r="K34" s="1199"/>
      <c r="L34" s="1199"/>
      <c r="M34" s="1199"/>
      <c r="N34" s="1199"/>
      <c r="O34" s="1199"/>
      <c r="P34" s="1118"/>
    </row>
    <row r="35" spans="1:18" ht="15.75">
      <c r="A35" s="1200"/>
      <c r="B35" s="1079"/>
      <c r="C35" s="1079"/>
      <c r="D35" s="1079"/>
      <c r="E35" s="1199"/>
      <c r="F35" s="1199"/>
      <c r="G35" s="1199"/>
      <c r="I35" s="1199"/>
      <c r="J35" s="1199"/>
      <c r="K35" s="1199"/>
      <c r="L35" s="1199"/>
      <c r="M35" s="1199"/>
      <c r="N35" s="1199"/>
      <c r="O35" s="1199"/>
      <c r="P35" s="1118"/>
      <c r="Q35" s="1079"/>
      <c r="R35" s="1079"/>
    </row>
    <row r="36" spans="1:18" ht="15.75">
      <c r="A36" s="1200"/>
      <c r="B36" s="1079"/>
      <c r="C36" s="1079"/>
      <c r="D36" s="1099"/>
      <c r="E36" s="1199"/>
      <c r="F36" s="1199"/>
      <c r="G36" s="1199"/>
      <c r="H36" s="1199"/>
      <c r="I36" s="1199"/>
      <c r="J36" s="1199"/>
      <c r="K36" s="1199"/>
      <c r="L36" s="1199"/>
      <c r="M36" s="1199"/>
      <c r="N36" s="1199"/>
      <c r="O36" s="1199"/>
      <c r="P36" s="1118"/>
      <c r="Q36" s="1079"/>
      <c r="R36" s="1079"/>
    </row>
    <row r="37" spans="1:18" ht="15.75">
      <c r="A37" s="1200"/>
      <c r="B37" s="1079"/>
      <c r="C37" s="1079"/>
      <c r="D37" s="1098"/>
      <c r="E37" s="1199"/>
      <c r="F37" s="1199"/>
      <c r="G37" s="1199"/>
      <c r="H37" s="1199"/>
      <c r="I37" s="1199"/>
      <c r="J37" s="1199"/>
      <c r="K37" s="1199"/>
      <c r="L37" s="1199"/>
      <c r="M37" s="1199"/>
      <c r="N37" s="1199"/>
      <c r="O37" s="1199"/>
      <c r="P37" s="1118"/>
      <c r="Q37" s="1079"/>
      <c r="R37" s="1079"/>
    </row>
    <row r="38" spans="1:18" ht="15.75">
      <c r="A38" s="1200"/>
      <c r="B38" s="1079"/>
      <c r="C38" s="1079"/>
      <c r="D38" s="1201"/>
      <c r="E38" s="2342"/>
      <c r="F38" s="1199"/>
      <c r="G38" s="1199"/>
      <c r="H38" s="1199"/>
      <c r="I38" s="1199"/>
      <c r="J38" s="1199"/>
      <c r="K38" s="1199"/>
      <c r="L38" s="1199"/>
      <c r="M38" s="1199"/>
      <c r="N38" s="1199"/>
      <c r="O38" s="1199"/>
      <c r="P38" s="1118"/>
      <c r="Q38" s="1079"/>
      <c r="R38" s="1079"/>
    </row>
    <row r="39" spans="1:18" ht="15.75">
      <c r="A39" s="1200"/>
      <c r="B39" s="1079"/>
      <c r="C39" s="1079"/>
      <c r="D39" s="1079"/>
      <c r="E39" s="1199"/>
      <c r="F39" s="1199"/>
      <c r="G39" s="1199"/>
      <c r="H39" s="1199"/>
      <c r="I39" s="1199"/>
      <c r="J39" s="1199"/>
      <c r="K39" s="1199"/>
      <c r="L39" s="1199"/>
      <c r="M39" s="1199"/>
      <c r="N39" s="1199"/>
      <c r="O39" s="1199"/>
      <c r="P39" s="1118"/>
      <c r="Q39" s="1079"/>
      <c r="R39" s="1079"/>
    </row>
    <row r="40" spans="1:18" ht="15.75">
      <c r="A40" s="1200"/>
      <c r="B40" s="1079"/>
      <c r="C40" s="1079"/>
      <c r="D40" s="1079"/>
      <c r="E40" s="1202"/>
      <c r="F40" s="1202"/>
      <c r="G40" s="1202"/>
      <c r="H40" s="1202"/>
      <c r="I40" s="1202"/>
      <c r="J40" s="1202"/>
      <c r="K40" s="1202"/>
      <c r="L40" s="1202"/>
      <c r="M40" s="1202"/>
      <c r="N40" s="1202"/>
      <c r="O40" s="1202"/>
      <c r="P40" s="1118"/>
      <c r="Q40" s="1079"/>
      <c r="R40" s="1079"/>
    </row>
    <row r="41" spans="1:18" ht="15.75">
      <c r="A41" s="1200"/>
      <c r="B41" s="1079"/>
      <c r="C41" s="1079"/>
      <c r="D41" s="1079"/>
      <c r="E41" s="1202"/>
      <c r="F41" s="1202"/>
      <c r="G41" s="1202"/>
      <c r="H41" s="1202"/>
      <c r="I41" s="1202"/>
      <c r="J41" s="1202"/>
      <c r="K41" s="1202"/>
      <c r="L41" s="1202"/>
      <c r="M41" s="1202"/>
      <c r="N41" s="1202"/>
      <c r="O41" s="1202"/>
      <c r="P41" s="1118"/>
      <c r="Q41" s="1079"/>
      <c r="R41" s="1079"/>
    </row>
    <row r="42" spans="1:18" ht="15.75">
      <c r="A42" s="1200"/>
      <c r="B42" s="1079"/>
      <c r="C42" s="1079"/>
      <c r="D42" s="1079"/>
      <c r="E42" s="1202"/>
      <c r="F42" s="1202"/>
      <c r="G42" s="1202"/>
      <c r="H42" s="1202"/>
      <c r="I42" s="1202"/>
      <c r="J42" s="1202"/>
      <c r="K42" s="1202"/>
      <c r="L42" s="1202"/>
      <c r="M42" s="1202"/>
      <c r="N42" s="1202"/>
      <c r="O42" s="1202"/>
      <c r="P42" s="1118"/>
      <c r="Q42" s="1079"/>
      <c r="R42" s="1079"/>
    </row>
    <row r="43" spans="1:18" ht="15.75">
      <c r="A43" s="1200"/>
      <c r="B43" s="1079"/>
      <c r="C43" s="1079"/>
      <c r="D43" s="1079"/>
      <c r="E43" s="1202"/>
      <c r="F43" s="1202"/>
      <c r="G43" s="1202"/>
      <c r="H43" s="1202"/>
      <c r="I43" s="1202"/>
      <c r="J43" s="1202"/>
      <c r="K43" s="1202"/>
      <c r="L43" s="1202"/>
      <c r="M43" s="1202"/>
      <c r="N43" s="1202"/>
      <c r="O43" s="1202"/>
      <c r="P43" s="1118"/>
      <c r="Q43" s="1079"/>
      <c r="R43" s="1079"/>
    </row>
    <row r="44" spans="1:18" ht="15.75">
      <c r="A44" s="1200"/>
      <c r="B44" s="1079"/>
      <c r="C44" s="1079"/>
      <c r="D44" s="1098"/>
      <c r="E44" s="1202"/>
      <c r="F44" s="1202"/>
      <c r="G44" s="1202"/>
      <c r="H44" s="1202"/>
      <c r="I44" s="1202"/>
      <c r="J44" s="1202"/>
      <c r="K44" s="1202"/>
      <c r="L44" s="1202"/>
      <c r="M44" s="1202"/>
      <c r="N44" s="1202"/>
      <c r="O44" s="1202"/>
      <c r="P44" s="1118"/>
      <c r="Q44" s="1079"/>
      <c r="R44" s="1079"/>
    </row>
    <row r="45" spans="1:18" ht="15.75" thickBot="1">
      <c r="A45" s="1203"/>
      <c r="B45" s="1204"/>
      <c r="C45" s="1204"/>
      <c r="D45" s="1204"/>
      <c r="E45" s="1205"/>
      <c r="F45" s="1205"/>
      <c r="G45" s="1205"/>
      <c r="H45" s="1205"/>
      <c r="I45" s="1205"/>
      <c r="J45" s="1205"/>
      <c r="K45" s="1205"/>
      <c r="L45" s="1205"/>
      <c r="M45" s="1205"/>
      <c r="N45" s="1205"/>
      <c r="O45" s="1205"/>
      <c r="P45" s="1206"/>
      <c r="Q45" s="1079"/>
      <c r="R45" s="1079"/>
    </row>
    <row r="46" spans="1:18">
      <c r="A46" s="1207" t="s">
        <v>1693</v>
      </c>
      <c r="B46" s="1079"/>
      <c r="C46" s="1079"/>
      <c r="D46" s="1079"/>
      <c r="E46" s="1202"/>
      <c r="F46" s="1202"/>
      <c r="G46" s="1202"/>
      <c r="H46" s="1202"/>
      <c r="I46" s="1202"/>
      <c r="J46" s="1202"/>
      <c r="K46" s="1202"/>
      <c r="L46" s="1202"/>
      <c r="M46" s="1202"/>
      <c r="N46" s="1202"/>
      <c r="P46" s="1202"/>
      <c r="Q46" s="1079"/>
      <c r="R46" s="1079"/>
    </row>
    <row r="47" spans="1:18">
      <c r="A47" s="1208" t="s">
        <v>2960</v>
      </c>
      <c r="B47" s="1074"/>
      <c r="C47" s="1074"/>
      <c r="D47" s="1074"/>
      <c r="E47" s="1209"/>
      <c r="F47" s="1209"/>
      <c r="G47" s="1209"/>
      <c r="H47" s="1102"/>
      <c r="I47" s="1102"/>
      <c r="J47" s="1209"/>
      <c r="K47" s="1209"/>
      <c r="L47" s="1209"/>
      <c r="M47" s="1209"/>
      <c r="N47" s="1209"/>
      <c r="O47" s="1102"/>
      <c r="P47" s="1209"/>
      <c r="Q47" s="1079"/>
      <c r="R47" s="1079"/>
    </row>
    <row r="48" spans="1:18">
      <c r="A48" s="1098"/>
      <c r="B48" s="1079"/>
      <c r="C48" s="1079"/>
      <c r="D48" s="1099"/>
      <c r="E48" s="1210"/>
      <c r="F48" s="1210"/>
      <c r="G48" s="1210"/>
      <c r="H48" s="1210"/>
      <c r="I48" s="1210"/>
      <c r="J48" s="1210"/>
      <c r="K48" s="1210"/>
      <c r="L48" s="1210"/>
      <c r="M48" s="1210"/>
      <c r="N48" s="1210"/>
      <c r="O48" s="1210"/>
      <c r="P48" s="1210"/>
      <c r="Q48" s="1079"/>
      <c r="R48" s="1079"/>
    </row>
  </sheetData>
  <customSheetViews>
    <customSheetView guid="{60A1409A-66AA-463E-93B8-ECD35AF44482}" scale="87" colorId="22" fitToPage="1">
      <selection activeCell="F31" sqref="F31"/>
      <colBreaks count="1" manualBreakCount="1">
        <brk id="16" max="1048575" man="1"/>
      </colBreaks>
      <pageMargins left="0.25" right="0.25" top="0.25" bottom="0.25" header="0" footer="0"/>
      <printOptions horizontalCentered="1" verticalCentered="1"/>
      <pageSetup scale="70" orientation="landscape" r:id="rId1"/>
      <headerFooter alignWithMargins="0"/>
    </customSheetView>
    <customSheetView guid="{DF531E20-5321-459E-ADC3-AB7A1AE91EEB}" scale="87" colorId="22" showPageBreaks="1" fitToPage="1" printArea="1">
      <selection activeCell="F31" sqref="F31"/>
      <colBreaks count="1" manualBreakCount="1">
        <brk id="16" max="1048575" man="1"/>
      </colBreaks>
      <pageMargins left="0.25" right="0.25" top="0.25" bottom="0.25" header="0" footer="0"/>
      <printOptions horizontalCentered="1" verticalCentered="1"/>
      <pageSetup scale="70" orientation="landscape" r:id="rId2"/>
      <headerFooter alignWithMargins="0"/>
    </customSheetView>
    <customSheetView guid="{D9BAA3C6-1D9B-487C-B947-51E67F089DA8}" scale="87" colorId="22" fitToPage="1" topLeftCell="A10">
      <selection activeCell="F19" sqref="F19:F30"/>
      <colBreaks count="1" manualBreakCount="1">
        <brk id="16" max="1048575" man="1"/>
      </colBreaks>
      <pageMargins left="0.25" right="0.25" top="0.25" bottom="0.25" header="0" footer="0"/>
      <printOptions horizontalCentered="1" verticalCentered="1"/>
      <pageSetup scale="70" orientation="landscape" r:id="rId3"/>
      <headerFooter alignWithMargins="0"/>
    </customSheetView>
    <customSheetView guid="{FE043F0F-666D-484B-8A7C-7EC2529158CA}" scale="87" colorId="22" showPageBreaks="1" fitToPage="1" printArea="1">
      <selection activeCell="D29" sqref="D29"/>
      <colBreaks count="1" manualBreakCount="1">
        <brk id="16" max="1048575" man="1"/>
      </colBreaks>
      <pageMargins left="0.25" right="0.25" top="0.25" bottom="0.25" header="0" footer="0"/>
      <printOptions horizontalCentered="1" verticalCentered="1"/>
      <pageSetup scale="70" orientation="landscape" r:id="rId4"/>
      <headerFooter alignWithMargins="0"/>
    </customSheetView>
  </customSheetViews>
  <mergeCells count="6">
    <mergeCell ref="A5:G5"/>
    <mergeCell ref="E12:I12"/>
    <mergeCell ref="L12:O12"/>
    <mergeCell ref="A6:G6"/>
    <mergeCell ref="A7:G7"/>
    <mergeCell ref="A9:G9"/>
  </mergeCells>
  <phoneticPr fontId="0" type="noConversion"/>
  <printOptions horizontalCentered="1" verticalCentered="1"/>
  <pageMargins left="0.25" right="0.25" top="0.25" bottom="0.25" header="0" footer="0"/>
  <pageSetup scale="70" orientation="landscape" r:id="rId5"/>
  <headerFooter alignWithMargins="0"/>
  <colBreaks count="1" manualBreakCount="1">
    <brk id="16" max="1048575" man="1"/>
  </colBreaks>
  <customProperties>
    <customPr name="_pios_id" r:id="rId6"/>
  </customProperties>
</worksheet>
</file>

<file path=xl/worksheets/sheet74.xml><?xml version="1.0" encoding="utf-8"?>
<worksheet xmlns="http://schemas.openxmlformats.org/spreadsheetml/2006/main" xmlns:r="http://schemas.openxmlformats.org/officeDocument/2006/relationships">
  <sheetPr transitionEvaluation="1" codeName="Sheet72">
    <pageSetUpPr fitToPage="1"/>
  </sheetPr>
  <dimension ref="A1:AF1561"/>
  <sheetViews>
    <sheetView defaultGridColor="0" colorId="22" zoomScale="87" zoomScaleNormal="87" workbookViewId="0"/>
  </sheetViews>
  <sheetFormatPr defaultColWidth="9.77734375" defaultRowHeight="15"/>
  <cols>
    <col min="1" max="1" width="4.77734375" style="1068" customWidth="1"/>
    <col min="2" max="2" width="16.77734375" style="1068" customWidth="1"/>
    <col min="3" max="3" width="9.77734375" style="1068"/>
    <col min="4" max="4" width="13.77734375" style="1068" customWidth="1"/>
    <col min="5" max="5" width="7.77734375" style="1068" customWidth="1"/>
    <col min="6" max="6" width="8.77734375" style="1068" customWidth="1"/>
    <col min="7" max="7" width="7.77734375" style="1068" customWidth="1"/>
    <col min="8" max="8" width="6.77734375" style="1068" customWidth="1"/>
    <col min="9" max="9" width="13.21875" style="1068" customWidth="1"/>
    <col min="10" max="10" width="11.88671875" style="1068" customWidth="1"/>
    <col min="11" max="11" width="11.77734375" style="1068" customWidth="1"/>
    <col min="12" max="12" width="9.77734375" style="1068"/>
    <col min="13" max="13" width="11.77734375" style="1068" customWidth="1"/>
    <col min="14" max="14" width="10.77734375" style="1068" customWidth="1"/>
    <col min="15" max="16384" width="9.77734375" style="1068"/>
  </cols>
  <sheetData>
    <row r="1" spans="1:32" ht="15.75" thickBot="1">
      <c r="A1" s="1068" t="str">
        <f>+'Data sheet'!A59</f>
        <v>Annual Report of New York American Water Company, Inc.  (f/k/a Aqua New York of Sea Cliff)                                                                                  Year Ended  December 31, 2013</v>
      </c>
      <c r="B1" s="1067"/>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row>
    <row r="2" spans="1:32">
      <c r="A2" s="1069"/>
      <c r="B2" s="1070"/>
      <c r="C2" s="1070"/>
      <c r="D2" s="1070"/>
      <c r="E2" s="1070"/>
      <c r="F2" s="1070"/>
      <c r="G2" s="1070"/>
      <c r="H2" s="1070"/>
      <c r="I2" s="1070"/>
      <c r="J2" s="1070"/>
      <c r="K2" s="1070"/>
      <c r="L2" s="1070"/>
      <c r="M2" s="1070"/>
      <c r="N2" s="1071"/>
      <c r="O2" s="1067"/>
      <c r="P2" s="1067"/>
      <c r="Q2" s="1067"/>
      <c r="R2" s="1067"/>
      <c r="S2" s="1067"/>
      <c r="T2" s="1067"/>
      <c r="U2" s="1067"/>
      <c r="V2" s="1067"/>
      <c r="W2" s="1067"/>
      <c r="X2" s="1067"/>
      <c r="Y2" s="1067"/>
      <c r="Z2" s="1067"/>
      <c r="AA2" s="1067"/>
      <c r="AB2" s="1067"/>
      <c r="AC2" s="1067"/>
      <c r="AD2" s="1067"/>
      <c r="AE2" s="1067"/>
      <c r="AF2" s="1067"/>
    </row>
    <row r="3" spans="1:32" ht="15.75">
      <c r="A3" s="1073" t="s">
        <v>2961</v>
      </c>
      <c r="B3" s="1074"/>
      <c r="C3" s="1074"/>
      <c r="D3" s="1074"/>
      <c r="E3" s="1075"/>
      <c r="F3" s="1074"/>
      <c r="G3" s="1074"/>
      <c r="H3" s="1074"/>
      <c r="I3" s="1074"/>
      <c r="J3" s="1074"/>
      <c r="K3" s="1074"/>
      <c r="L3" s="1074"/>
      <c r="M3" s="1074"/>
      <c r="N3" s="1077"/>
      <c r="O3" s="1067"/>
      <c r="P3" s="1067"/>
      <c r="Q3" s="1067"/>
      <c r="R3" s="1067"/>
      <c r="S3" s="1067"/>
      <c r="T3" s="1067"/>
      <c r="U3" s="1067"/>
      <c r="V3" s="1067"/>
      <c r="W3" s="1067"/>
      <c r="X3" s="1067"/>
      <c r="Y3" s="1067"/>
      <c r="Z3" s="1067"/>
      <c r="AA3" s="1067"/>
      <c r="AB3" s="1067"/>
      <c r="AC3" s="1067"/>
      <c r="AD3" s="1067"/>
      <c r="AE3" s="1067"/>
      <c r="AF3" s="1067"/>
    </row>
    <row r="4" spans="1:32">
      <c r="A4" s="1135"/>
      <c r="B4" s="1125"/>
      <c r="C4" s="1125"/>
      <c r="D4" s="1125"/>
      <c r="E4" s="1125"/>
      <c r="F4" s="1125"/>
      <c r="G4" s="1125"/>
      <c r="H4" s="1125"/>
      <c r="I4" s="1125"/>
      <c r="J4" s="1125"/>
      <c r="K4" s="1125"/>
      <c r="L4" s="1125"/>
      <c r="M4" s="1125"/>
      <c r="N4" s="1112"/>
      <c r="O4" s="1067"/>
      <c r="P4" s="1067"/>
      <c r="Q4" s="1067"/>
      <c r="R4" s="1067"/>
      <c r="S4" s="1067"/>
      <c r="T4" s="1067"/>
      <c r="U4" s="1067"/>
      <c r="V4" s="1067"/>
      <c r="W4" s="1067"/>
      <c r="X4" s="1067"/>
      <c r="Y4" s="1067"/>
      <c r="Z4" s="1067"/>
      <c r="AA4" s="1067"/>
      <c r="AB4" s="1067"/>
      <c r="AC4" s="1067"/>
      <c r="AD4" s="1067"/>
      <c r="AE4" s="1067"/>
      <c r="AF4" s="1067"/>
    </row>
    <row r="5" spans="1:32">
      <c r="A5" s="1078"/>
      <c r="B5" s="1079"/>
      <c r="C5" s="1079"/>
      <c r="D5" s="1079"/>
      <c r="E5" s="1079"/>
      <c r="F5" s="1079"/>
      <c r="G5" s="1079"/>
      <c r="H5" s="1079"/>
      <c r="I5" s="1079"/>
      <c r="J5" s="1079"/>
      <c r="K5" s="1079"/>
      <c r="L5" s="1079"/>
      <c r="M5" s="1079"/>
      <c r="N5" s="1080"/>
      <c r="O5" s="1067"/>
      <c r="P5" s="1067"/>
      <c r="Q5" s="1067"/>
      <c r="R5" s="1067"/>
      <c r="S5" s="1067"/>
      <c r="T5" s="1067"/>
      <c r="U5" s="1067"/>
      <c r="V5" s="1067"/>
      <c r="W5" s="1067"/>
      <c r="X5" s="1067"/>
      <c r="Y5" s="1067"/>
      <c r="Z5" s="1067"/>
      <c r="AA5" s="1067"/>
      <c r="AB5" s="1067"/>
      <c r="AC5" s="1067"/>
      <c r="AD5" s="1067"/>
      <c r="AE5" s="1067"/>
      <c r="AF5" s="1067"/>
    </row>
    <row r="6" spans="1:32">
      <c r="A6" s="1078" t="s">
        <v>2014</v>
      </c>
      <c r="B6" s="1079"/>
      <c r="C6" s="1079"/>
      <c r="D6" s="1079"/>
      <c r="E6" s="1079"/>
      <c r="F6" s="1079"/>
      <c r="G6" s="1079"/>
      <c r="H6" s="1079"/>
      <c r="I6" s="1079" t="s">
        <v>2015</v>
      </c>
      <c r="J6" s="1067"/>
      <c r="K6" s="1079"/>
      <c r="L6" s="1079"/>
      <c r="M6" s="1079"/>
      <c r="N6" s="1080"/>
      <c r="O6" s="1067"/>
      <c r="P6" s="1067"/>
      <c r="Q6" s="1067"/>
      <c r="R6" s="1067"/>
      <c r="S6" s="1067"/>
      <c r="T6" s="1067"/>
      <c r="U6" s="1067"/>
      <c r="V6" s="1067"/>
      <c r="W6" s="1067"/>
      <c r="X6" s="1067"/>
      <c r="Y6" s="1067"/>
      <c r="Z6" s="1067"/>
      <c r="AA6" s="1067"/>
      <c r="AB6" s="1067"/>
      <c r="AC6" s="1067"/>
      <c r="AD6" s="1067"/>
      <c r="AE6" s="1067"/>
      <c r="AF6" s="1067"/>
    </row>
    <row r="7" spans="1:32">
      <c r="A7" s="1078" t="s">
        <v>2016</v>
      </c>
      <c r="B7" s="1079"/>
      <c r="C7" s="1079"/>
      <c r="D7" s="1079"/>
      <c r="E7" s="1079"/>
      <c r="F7" s="1079"/>
      <c r="G7" s="1079"/>
      <c r="H7" s="1079"/>
      <c r="I7" s="1079"/>
      <c r="J7" s="1067"/>
      <c r="K7" s="1079"/>
      <c r="L7" s="1079"/>
      <c r="M7" s="1079"/>
      <c r="N7" s="1080"/>
      <c r="O7" s="1067"/>
      <c r="P7" s="1067"/>
      <c r="Q7" s="1067"/>
      <c r="R7" s="1067"/>
      <c r="S7" s="1067"/>
      <c r="T7" s="1067"/>
      <c r="U7" s="1067"/>
      <c r="V7" s="1067"/>
      <c r="W7" s="1067"/>
      <c r="X7" s="1067"/>
      <c r="Y7" s="1067"/>
      <c r="Z7" s="1067"/>
      <c r="AA7" s="1067"/>
      <c r="AB7" s="1067"/>
      <c r="AC7" s="1067"/>
      <c r="AD7" s="1067"/>
      <c r="AE7" s="1067"/>
      <c r="AF7" s="1067"/>
    </row>
    <row r="8" spans="1:32">
      <c r="A8" s="1078" t="s">
        <v>2468</v>
      </c>
      <c r="B8" s="1079"/>
      <c r="C8" s="1079"/>
      <c r="D8" s="1079"/>
      <c r="E8" s="1079"/>
      <c r="F8" s="1079"/>
      <c r="G8" s="1079"/>
      <c r="H8" s="1079"/>
      <c r="I8" s="1079" t="s">
        <v>2469</v>
      </c>
      <c r="J8" s="1067"/>
      <c r="K8" s="1079"/>
      <c r="L8" s="1079"/>
      <c r="M8" s="1079"/>
      <c r="N8" s="1080"/>
      <c r="O8" s="1067"/>
      <c r="P8" s="1067"/>
      <c r="Q8" s="1067"/>
      <c r="R8" s="1067"/>
      <c r="S8" s="1067"/>
      <c r="T8" s="1067"/>
      <c r="U8" s="1067"/>
      <c r="V8" s="1067"/>
      <c r="W8" s="1067"/>
      <c r="X8" s="1067"/>
      <c r="Y8" s="1067"/>
      <c r="Z8" s="1067"/>
      <c r="AA8" s="1067"/>
      <c r="AB8" s="1067"/>
      <c r="AC8" s="1067"/>
      <c r="AD8" s="1067"/>
      <c r="AE8" s="1067"/>
      <c r="AF8" s="1067"/>
    </row>
    <row r="9" spans="1:32">
      <c r="A9" s="1078"/>
      <c r="B9" s="1079"/>
      <c r="C9" s="1079"/>
      <c r="D9" s="1079"/>
      <c r="E9" s="1079"/>
      <c r="F9" s="1079"/>
      <c r="G9" s="1079"/>
      <c r="H9" s="1079"/>
      <c r="I9" s="1079" t="s">
        <v>2345</v>
      </c>
      <c r="J9" s="1067"/>
      <c r="K9" s="1079"/>
      <c r="L9" s="1079"/>
      <c r="M9" s="1079"/>
      <c r="N9" s="1080"/>
      <c r="O9" s="1067"/>
      <c r="P9" s="1067"/>
      <c r="Q9" s="1067"/>
      <c r="R9" s="1067"/>
      <c r="S9" s="1067"/>
      <c r="T9" s="1067"/>
      <c r="U9" s="1067"/>
      <c r="V9" s="1067"/>
      <c r="W9" s="1067"/>
      <c r="X9" s="1067"/>
      <c r="Y9" s="1067"/>
      <c r="Z9" s="1067"/>
      <c r="AA9" s="1067"/>
      <c r="AB9" s="1067"/>
      <c r="AC9" s="1067"/>
      <c r="AD9" s="1067"/>
      <c r="AE9" s="1067"/>
      <c r="AF9" s="1067"/>
    </row>
    <row r="10" spans="1:32">
      <c r="A10" s="1078" t="s">
        <v>2470</v>
      </c>
      <c r="B10" s="1079"/>
      <c r="C10" s="1079"/>
      <c r="D10" s="1079"/>
      <c r="E10" s="1079"/>
      <c r="F10" s="1079"/>
      <c r="G10" s="1079"/>
      <c r="H10" s="1079"/>
      <c r="I10" s="1079" t="s">
        <v>2347</v>
      </c>
      <c r="J10" s="1067"/>
      <c r="K10" s="1079"/>
      <c r="L10" s="1079"/>
      <c r="M10" s="1079"/>
      <c r="N10" s="1080"/>
      <c r="O10" s="1067"/>
      <c r="P10" s="1067"/>
      <c r="Q10" s="1067"/>
      <c r="R10" s="1067"/>
      <c r="S10" s="1067"/>
      <c r="T10" s="1067"/>
      <c r="U10" s="1067"/>
      <c r="V10" s="1067"/>
      <c r="W10" s="1067"/>
      <c r="X10" s="1067"/>
      <c r="Y10" s="1067"/>
      <c r="Z10" s="1067"/>
      <c r="AA10" s="1067"/>
      <c r="AB10" s="1067"/>
      <c r="AC10" s="1067"/>
      <c r="AD10" s="1067"/>
      <c r="AE10" s="1067"/>
      <c r="AF10" s="1067"/>
    </row>
    <row r="11" spans="1:32">
      <c r="A11" s="1078"/>
      <c r="B11" s="1079"/>
      <c r="C11" s="1079"/>
      <c r="D11" s="1079"/>
      <c r="E11" s="1079"/>
      <c r="F11" s="1079"/>
      <c r="G11" s="1079"/>
      <c r="H11" s="1079"/>
      <c r="I11" s="1079"/>
      <c r="J11" s="1079"/>
      <c r="K11" s="1079"/>
      <c r="L11" s="1079"/>
      <c r="M11" s="1079"/>
      <c r="N11" s="1080"/>
      <c r="O11" s="1067"/>
      <c r="P11" s="1067"/>
      <c r="Q11" s="1067"/>
      <c r="R11" s="1067"/>
      <c r="S11" s="1067"/>
      <c r="T11" s="1067"/>
      <c r="U11" s="1067"/>
      <c r="V11" s="1067"/>
      <c r="W11" s="1067"/>
      <c r="X11" s="1067"/>
      <c r="Y11" s="1067"/>
      <c r="Z11" s="1067"/>
      <c r="AA11" s="1067"/>
      <c r="AB11" s="1067"/>
      <c r="AC11" s="1067"/>
      <c r="AD11" s="1067"/>
      <c r="AE11" s="1067"/>
      <c r="AF11" s="1067"/>
    </row>
    <row r="12" spans="1:32">
      <c r="A12" s="1081"/>
      <c r="B12" s="1082"/>
      <c r="C12" s="1137" t="s">
        <v>2471</v>
      </c>
      <c r="D12" s="1137"/>
      <c r="E12" s="1137"/>
      <c r="F12" s="1137"/>
      <c r="G12" s="1148"/>
      <c r="H12" s="1137"/>
      <c r="I12" s="1149"/>
      <c r="J12" s="1137" t="s">
        <v>2472</v>
      </c>
      <c r="K12" s="1137"/>
      <c r="L12" s="1137"/>
      <c r="M12" s="1137"/>
      <c r="N12" s="1150"/>
      <c r="O12" s="1079"/>
      <c r="P12" s="1079"/>
      <c r="Q12" s="1079"/>
      <c r="R12" s="1079"/>
      <c r="S12" s="1079"/>
      <c r="T12" s="1079"/>
      <c r="U12" s="1079"/>
      <c r="V12" s="1079"/>
      <c r="W12" s="1079"/>
      <c r="X12" s="1079"/>
      <c r="Y12" s="1079"/>
      <c r="Z12" s="1079"/>
      <c r="AA12" s="1067"/>
      <c r="AB12" s="1067"/>
      <c r="AC12" s="1067"/>
      <c r="AD12" s="1067"/>
      <c r="AE12" s="1067"/>
      <c r="AF12" s="1067"/>
    </row>
    <row r="13" spans="1:32">
      <c r="A13" s="1084"/>
      <c r="B13" s="1085" t="s">
        <v>2473</v>
      </c>
      <c r="C13" s="1085" t="s">
        <v>2474</v>
      </c>
      <c r="D13" s="1085"/>
      <c r="E13" s="1085" t="s">
        <v>2475</v>
      </c>
      <c r="F13" s="1085"/>
      <c r="G13" s="1116"/>
      <c r="H13" s="1085" t="s">
        <v>2476</v>
      </c>
      <c r="I13" s="1116"/>
      <c r="J13" s="1067"/>
      <c r="K13" s="1151"/>
      <c r="L13" s="1085"/>
      <c r="M13" s="1085" t="s">
        <v>2477</v>
      </c>
      <c r="N13" s="887"/>
      <c r="O13" s="1098"/>
      <c r="P13" s="1067"/>
      <c r="Q13" s="1067"/>
      <c r="R13" s="1067"/>
      <c r="S13" s="1067"/>
      <c r="T13" s="1067"/>
      <c r="U13" s="1067"/>
      <c r="V13" s="1067"/>
      <c r="W13" s="1067"/>
      <c r="X13" s="1067"/>
      <c r="Y13" s="1067"/>
      <c r="Z13" s="1067"/>
      <c r="AA13" s="1067"/>
      <c r="AB13" s="1067"/>
      <c r="AC13" s="1067"/>
      <c r="AD13" s="1067"/>
      <c r="AE13" s="1067"/>
      <c r="AF13" s="1067"/>
    </row>
    <row r="14" spans="1:32">
      <c r="A14" s="1089" t="s">
        <v>3511</v>
      </c>
      <c r="B14" s="1085" t="s">
        <v>2478</v>
      </c>
      <c r="C14" s="1085" t="s">
        <v>2478</v>
      </c>
      <c r="D14" s="1085" t="s">
        <v>2479</v>
      </c>
      <c r="E14" s="1085" t="s">
        <v>2480</v>
      </c>
      <c r="F14" s="1085" t="s">
        <v>2481</v>
      </c>
      <c r="G14" s="1085" t="s">
        <v>2482</v>
      </c>
      <c r="H14" s="1085" t="s">
        <v>2483</v>
      </c>
      <c r="I14" s="1085" t="s">
        <v>2484</v>
      </c>
      <c r="J14" s="1085" t="s">
        <v>2485</v>
      </c>
      <c r="K14" s="1085" t="s">
        <v>2479</v>
      </c>
      <c r="L14" s="1085" t="s">
        <v>2486</v>
      </c>
      <c r="M14" s="1085" t="s">
        <v>2487</v>
      </c>
      <c r="N14" s="1087" t="s">
        <v>2482</v>
      </c>
      <c r="O14" s="1067"/>
      <c r="P14" s="1067"/>
      <c r="Q14" s="1067"/>
      <c r="R14" s="1067"/>
      <c r="S14" s="1067"/>
      <c r="T14" s="1067"/>
      <c r="U14" s="1067"/>
      <c r="V14" s="1067"/>
      <c r="W14" s="1067"/>
      <c r="X14" s="1067"/>
      <c r="Y14" s="1067"/>
      <c r="Z14" s="1067"/>
      <c r="AA14" s="1067"/>
      <c r="AB14" s="1067"/>
      <c r="AC14" s="1067"/>
      <c r="AD14" s="1067"/>
      <c r="AE14" s="1067"/>
      <c r="AF14" s="1067"/>
    </row>
    <row r="15" spans="1:32">
      <c r="A15" s="1089"/>
      <c r="B15" s="1092"/>
      <c r="C15" s="1085" t="s">
        <v>2488</v>
      </c>
      <c r="D15" s="1085" t="s">
        <v>2489</v>
      </c>
      <c r="E15" s="1085" t="s">
        <v>2490</v>
      </c>
      <c r="F15" s="1085" t="s">
        <v>2491</v>
      </c>
      <c r="G15" s="1085" t="s">
        <v>2492</v>
      </c>
      <c r="H15" s="1085" t="s">
        <v>722</v>
      </c>
      <c r="I15" s="1085" t="s">
        <v>723</v>
      </c>
      <c r="J15" s="1085"/>
      <c r="K15" s="1085"/>
      <c r="L15" s="1085" t="s">
        <v>724</v>
      </c>
      <c r="M15" s="1085" t="s">
        <v>725</v>
      </c>
      <c r="N15" s="1087" t="s">
        <v>2492</v>
      </c>
      <c r="O15" s="1067"/>
      <c r="P15" s="1067"/>
      <c r="Q15" s="1067"/>
      <c r="R15" s="1067"/>
      <c r="S15" s="1067"/>
      <c r="T15" s="1067"/>
      <c r="U15" s="1067"/>
      <c r="V15" s="1067"/>
      <c r="W15" s="1067"/>
      <c r="X15" s="1067"/>
      <c r="Y15" s="1067"/>
      <c r="Z15" s="1067"/>
      <c r="AA15" s="1067"/>
      <c r="AB15" s="1067"/>
      <c r="AC15" s="1067"/>
      <c r="AD15" s="1067"/>
      <c r="AE15" s="1067"/>
      <c r="AF15" s="1067"/>
    </row>
    <row r="16" spans="1:32">
      <c r="A16" s="1089" t="s">
        <v>464</v>
      </c>
      <c r="B16" s="1092"/>
      <c r="C16" s="1092"/>
      <c r="D16" s="1092"/>
      <c r="E16" s="1092"/>
      <c r="F16" s="1092"/>
      <c r="G16" s="1092"/>
      <c r="H16" s="1085" t="s">
        <v>2492</v>
      </c>
      <c r="I16" s="1092"/>
      <c r="J16" s="1085"/>
      <c r="K16" s="1085"/>
      <c r="L16" s="1085"/>
      <c r="M16" s="1085" t="s">
        <v>2492</v>
      </c>
      <c r="N16" s="887"/>
      <c r="O16" s="1067"/>
      <c r="P16" s="1067"/>
      <c r="Q16" s="1067"/>
      <c r="R16" s="1067"/>
      <c r="S16" s="1067"/>
      <c r="T16" s="1067"/>
      <c r="U16" s="1067"/>
      <c r="V16" s="1067"/>
      <c r="W16" s="1067"/>
      <c r="X16" s="1067"/>
      <c r="Y16" s="1067"/>
      <c r="Z16" s="1067"/>
      <c r="AA16" s="1067"/>
      <c r="AB16" s="1067"/>
      <c r="AC16" s="1067"/>
      <c r="AD16" s="1067"/>
      <c r="AE16" s="1067"/>
      <c r="AF16" s="1067"/>
    </row>
    <row r="17" spans="1:32">
      <c r="A17" s="1089"/>
      <c r="B17" s="1085" t="s">
        <v>3377</v>
      </c>
      <c r="C17" s="1085" t="s">
        <v>706</v>
      </c>
      <c r="D17" s="1085" t="s">
        <v>707</v>
      </c>
      <c r="E17" s="1085" t="s">
        <v>708</v>
      </c>
      <c r="F17" s="1085" t="s">
        <v>189</v>
      </c>
      <c r="G17" s="1085" t="s">
        <v>190</v>
      </c>
      <c r="H17" s="1085" t="s">
        <v>191</v>
      </c>
      <c r="I17" s="1085" t="s">
        <v>192</v>
      </c>
      <c r="J17" s="1085" t="s">
        <v>193</v>
      </c>
      <c r="K17" s="1085" t="s">
        <v>3679</v>
      </c>
      <c r="L17" s="1085" t="s">
        <v>3680</v>
      </c>
      <c r="M17" s="1085" t="s">
        <v>3681</v>
      </c>
      <c r="N17" s="1087" t="s">
        <v>249</v>
      </c>
      <c r="O17" s="1067"/>
      <c r="P17" s="1067"/>
      <c r="Q17" s="1067"/>
      <c r="R17" s="1067"/>
      <c r="S17" s="1067"/>
      <c r="T17" s="1067"/>
      <c r="U17" s="1067"/>
      <c r="V17" s="1067"/>
      <c r="W17" s="1067"/>
      <c r="X17" s="1067"/>
      <c r="Y17" s="1067"/>
      <c r="Z17" s="1067"/>
      <c r="AA17" s="1067"/>
      <c r="AB17" s="1067"/>
      <c r="AC17" s="1067"/>
      <c r="AD17" s="1067"/>
      <c r="AE17" s="1067"/>
      <c r="AF17" s="1067"/>
    </row>
    <row r="18" spans="1:32">
      <c r="A18" s="1091">
        <v>1</v>
      </c>
      <c r="B18" s="1082"/>
      <c r="C18" s="1082"/>
      <c r="D18" s="1082"/>
      <c r="E18" s="1082"/>
      <c r="F18" s="1082"/>
      <c r="G18" s="1082"/>
      <c r="H18" s="1082"/>
      <c r="I18" s="1082"/>
      <c r="J18" s="1082"/>
      <c r="K18" s="1082"/>
      <c r="L18" s="1082"/>
      <c r="M18" s="1082"/>
      <c r="N18" s="1083"/>
      <c r="O18" s="1067"/>
      <c r="P18" s="1067"/>
      <c r="Q18" s="1067"/>
      <c r="R18" s="1067"/>
      <c r="S18" s="1067"/>
      <c r="T18" s="1067"/>
      <c r="U18" s="1067"/>
      <c r="V18" s="1067"/>
      <c r="W18" s="1067"/>
      <c r="X18" s="1067"/>
      <c r="Y18" s="1067"/>
      <c r="Z18" s="1067"/>
      <c r="AA18" s="1067"/>
      <c r="AB18" s="1067"/>
      <c r="AC18" s="1067"/>
      <c r="AD18" s="1067"/>
      <c r="AE18" s="1067"/>
      <c r="AF18" s="1067"/>
    </row>
    <row r="19" spans="1:32">
      <c r="A19" s="1084">
        <v>2</v>
      </c>
      <c r="B19" s="1152"/>
      <c r="C19" s="1092"/>
      <c r="D19" s="1085" t="s">
        <v>772</v>
      </c>
      <c r="E19" s="1092"/>
      <c r="F19" s="1092"/>
      <c r="G19" s="1092"/>
      <c r="H19" s="1092"/>
      <c r="I19" s="1092"/>
      <c r="J19" s="1092"/>
      <c r="K19" s="1090" t="s">
        <v>772</v>
      </c>
      <c r="L19" s="1092"/>
      <c r="M19" s="1092"/>
      <c r="N19" s="1080"/>
      <c r="O19" s="1067"/>
      <c r="P19" s="1067"/>
      <c r="Q19" s="1067"/>
      <c r="R19" s="1067"/>
      <c r="S19" s="1067"/>
      <c r="T19" s="1067"/>
      <c r="U19" s="1067"/>
      <c r="V19" s="1067"/>
      <c r="W19" s="1067"/>
      <c r="X19" s="1067"/>
      <c r="Y19" s="1067"/>
      <c r="Z19" s="1067"/>
      <c r="AA19" s="1067"/>
      <c r="AB19" s="1067"/>
      <c r="AC19" s="1067"/>
      <c r="AD19" s="1067"/>
      <c r="AE19" s="1067"/>
      <c r="AF19" s="1067"/>
    </row>
    <row r="20" spans="1:32">
      <c r="A20" s="1084">
        <v>3</v>
      </c>
      <c r="B20" s="1093"/>
      <c r="C20" s="1092"/>
      <c r="D20" s="1092"/>
      <c r="E20" s="1092"/>
      <c r="F20" s="1092"/>
      <c r="G20" s="1092"/>
      <c r="H20" s="1092"/>
      <c r="I20" s="1092"/>
      <c r="J20" s="1092"/>
      <c r="K20" s="1092"/>
      <c r="L20" s="1092"/>
      <c r="M20" s="1092"/>
      <c r="N20" s="1080"/>
      <c r="O20" s="1067"/>
      <c r="P20" s="1067"/>
      <c r="Q20" s="1067"/>
      <c r="R20" s="1067"/>
      <c r="S20" s="1067"/>
      <c r="T20" s="1067"/>
      <c r="U20" s="1067"/>
      <c r="V20" s="1067"/>
      <c r="W20" s="1067"/>
      <c r="X20" s="1067"/>
      <c r="Y20" s="1067"/>
      <c r="Z20" s="1067"/>
      <c r="AA20" s="1067"/>
      <c r="AB20" s="1067"/>
      <c r="AC20" s="1067"/>
      <c r="AD20" s="1067"/>
      <c r="AE20" s="1067"/>
      <c r="AF20" s="1067"/>
    </row>
    <row r="21" spans="1:32">
      <c r="A21" s="1084">
        <v>4</v>
      </c>
      <c r="B21" s="1093"/>
      <c r="C21" s="1092"/>
      <c r="D21" s="1092"/>
      <c r="E21" s="1092"/>
      <c r="F21" s="1092"/>
      <c r="G21" s="1092"/>
      <c r="H21" s="1092"/>
      <c r="I21" s="1092"/>
      <c r="J21" s="1092"/>
      <c r="K21" s="1092"/>
      <c r="L21" s="1092"/>
      <c r="M21" s="1092"/>
      <c r="N21" s="1080"/>
      <c r="O21" s="1067"/>
      <c r="P21" s="1067"/>
      <c r="Q21" s="1067"/>
      <c r="R21" s="1067"/>
      <c r="S21" s="1067"/>
      <c r="T21" s="1067"/>
      <c r="U21" s="1067"/>
      <c r="V21" s="1067"/>
      <c r="W21" s="1067"/>
      <c r="X21" s="1067"/>
      <c r="Y21" s="1067"/>
      <c r="Z21" s="1067"/>
      <c r="AA21" s="1067"/>
      <c r="AB21" s="1067"/>
      <c r="AC21" s="1067"/>
      <c r="AD21" s="1067"/>
      <c r="AE21" s="1067"/>
      <c r="AF21" s="1067"/>
    </row>
    <row r="22" spans="1:32">
      <c r="A22" s="1084">
        <v>5</v>
      </c>
      <c r="B22" s="1093"/>
      <c r="C22" s="1092"/>
      <c r="D22" s="1092"/>
      <c r="E22" s="1092"/>
      <c r="F22" s="1092"/>
      <c r="G22" s="1092"/>
      <c r="H22" s="1092"/>
      <c r="I22" s="1092"/>
      <c r="J22" s="1092"/>
      <c r="K22" s="1092"/>
      <c r="L22" s="1092"/>
      <c r="M22" s="1092"/>
      <c r="N22" s="1080"/>
      <c r="O22" s="1067"/>
      <c r="P22" s="1067"/>
      <c r="Q22" s="1067"/>
      <c r="R22" s="1067"/>
      <c r="S22" s="1067"/>
      <c r="T22" s="1067"/>
      <c r="U22" s="1067"/>
      <c r="V22" s="1067"/>
      <c r="W22" s="1067"/>
      <c r="X22" s="1067"/>
      <c r="Y22" s="1067"/>
      <c r="Z22" s="1067"/>
      <c r="AA22" s="1067"/>
      <c r="AB22" s="1067"/>
      <c r="AC22" s="1067"/>
      <c r="AD22" s="1067"/>
      <c r="AE22" s="1067"/>
      <c r="AF22" s="1067"/>
    </row>
    <row r="23" spans="1:32">
      <c r="A23" s="1084">
        <v>6</v>
      </c>
      <c r="B23" s="1093"/>
      <c r="C23" s="1092"/>
      <c r="D23" s="1092"/>
      <c r="E23" s="1092"/>
      <c r="F23" s="1092"/>
      <c r="G23" s="1092"/>
      <c r="H23" s="1092"/>
      <c r="I23" s="1092"/>
      <c r="J23" s="1092"/>
      <c r="K23" s="1092"/>
      <c r="L23" s="1092"/>
      <c r="M23" s="1092"/>
      <c r="N23" s="1080"/>
      <c r="O23" s="1067"/>
      <c r="P23" s="1067"/>
      <c r="Q23" s="1067"/>
      <c r="R23" s="1067"/>
      <c r="S23" s="1067"/>
      <c r="T23" s="1067"/>
      <c r="U23" s="1067"/>
      <c r="V23" s="1067"/>
      <c r="W23" s="1067"/>
      <c r="X23" s="1067"/>
      <c r="Y23" s="1067"/>
      <c r="Z23" s="1067"/>
      <c r="AA23" s="1067"/>
      <c r="AB23" s="1067"/>
      <c r="AC23" s="1067"/>
      <c r="AD23" s="1067"/>
      <c r="AE23" s="1067"/>
      <c r="AF23" s="1067"/>
    </row>
    <row r="24" spans="1:32">
      <c r="A24" s="1084">
        <v>7</v>
      </c>
      <c r="B24" s="1093"/>
      <c r="C24" s="1092"/>
      <c r="D24" s="1092"/>
      <c r="E24" s="1092"/>
      <c r="F24" s="1092"/>
      <c r="G24" s="1092"/>
      <c r="H24" s="1092"/>
      <c r="I24" s="1092"/>
      <c r="J24" s="1092"/>
      <c r="K24" s="1092"/>
      <c r="L24" s="1092"/>
      <c r="M24" s="1092"/>
      <c r="N24" s="1080"/>
      <c r="O24" s="1067"/>
      <c r="P24" s="1067"/>
      <c r="Q24" s="1067"/>
      <c r="R24" s="1067"/>
      <c r="S24" s="1067"/>
      <c r="T24" s="1067"/>
      <c r="U24" s="1067"/>
      <c r="V24" s="1067"/>
      <c r="W24" s="1067"/>
      <c r="X24" s="1067"/>
      <c r="Y24" s="1067"/>
      <c r="Z24" s="1067"/>
      <c r="AA24" s="1067"/>
      <c r="AB24" s="1067"/>
      <c r="AC24" s="1067"/>
      <c r="AD24" s="1067"/>
      <c r="AE24" s="1067"/>
      <c r="AF24" s="1067"/>
    </row>
    <row r="25" spans="1:32">
      <c r="A25" s="1084">
        <v>8</v>
      </c>
      <c r="B25" s="1093"/>
      <c r="C25" s="1092"/>
      <c r="D25" s="1092"/>
      <c r="E25" s="1092"/>
      <c r="F25" s="1092"/>
      <c r="G25" s="1092"/>
      <c r="H25" s="1092"/>
      <c r="I25" s="1092"/>
      <c r="J25" s="1092"/>
      <c r="K25" s="1092"/>
      <c r="L25" s="1092"/>
      <c r="M25" s="1092"/>
      <c r="N25" s="1080"/>
      <c r="O25" s="1067"/>
      <c r="P25" s="1067"/>
      <c r="Q25" s="1067"/>
      <c r="R25" s="1067"/>
      <c r="S25" s="1067"/>
      <c r="T25" s="1067"/>
      <c r="U25" s="1067"/>
      <c r="V25" s="1067"/>
      <c r="W25" s="1067"/>
      <c r="X25" s="1067"/>
      <c r="Y25" s="1067"/>
      <c r="Z25" s="1067"/>
      <c r="AA25" s="1067"/>
      <c r="AB25" s="1067"/>
      <c r="AC25" s="1067"/>
      <c r="AD25" s="1067"/>
      <c r="AE25" s="1067"/>
      <c r="AF25" s="1067"/>
    </row>
    <row r="26" spans="1:32">
      <c r="A26" s="1084">
        <v>9</v>
      </c>
      <c r="B26" s="1093"/>
      <c r="C26" s="1092"/>
      <c r="D26" s="1092"/>
      <c r="E26" s="1092"/>
      <c r="F26" s="1092"/>
      <c r="G26" s="1092"/>
      <c r="H26" s="1092"/>
      <c r="I26" s="1092"/>
      <c r="J26" s="1092"/>
      <c r="K26" s="1092"/>
      <c r="L26" s="1092"/>
      <c r="M26" s="1092"/>
      <c r="N26" s="1080"/>
      <c r="O26" s="1067"/>
      <c r="P26" s="1067"/>
      <c r="Q26" s="1067"/>
      <c r="R26" s="1067"/>
      <c r="S26" s="1067"/>
      <c r="T26" s="1067"/>
      <c r="U26" s="1067"/>
      <c r="V26" s="1067"/>
      <c r="W26" s="1067"/>
      <c r="X26" s="1067"/>
      <c r="Y26" s="1067"/>
      <c r="Z26" s="1067"/>
      <c r="AA26" s="1067"/>
      <c r="AB26" s="1067"/>
      <c r="AC26" s="1067"/>
      <c r="AD26" s="1067"/>
      <c r="AE26" s="1067"/>
      <c r="AF26" s="1067"/>
    </row>
    <row r="27" spans="1:32">
      <c r="A27" s="1084">
        <v>10</v>
      </c>
      <c r="B27" s="1093"/>
      <c r="C27" s="1092"/>
      <c r="D27" s="1092"/>
      <c r="E27" s="1092"/>
      <c r="F27" s="1092"/>
      <c r="G27" s="1092"/>
      <c r="H27" s="1092"/>
      <c r="I27" s="1092"/>
      <c r="J27" s="1092"/>
      <c r="K27" s="1092"/>
      <c r="L27" s="1092"/>
      <c r="M27" s="1092"/>
      <c r="N27" s="1080"/>
      <c r="O27" s="1067"/>
      <c r="P27" s="1067"/>
      <c r="Q27" s="1067"/>
      <c r="R27" s="1067"/>
      <c r="S27" s="1067"/>
      <c r="T27" s="1067"/>
      <c r="U27" s="1067"/>
      <c r="V27" s="1067"/>
      <c r="W27" s="1067"/>
      <c r="X27" s="1067"/>
      <c r="Y27" s="1067"/>
      <c r="Z27" s="1067"/>
      <c r="AA27" s="1067"/>
      <c r="AB27" s="1067"/>
      <c r="AC27" s="1067"/>
      <c r="AD27" s="1067"/>
      <c r="AE27" s="1067"/>
      <c r="AF27" s="1067"/>
    </row>
    <row r="28" spans="1:32">
      <c r="A28" s="1084">
        <v>11</v>
      </c>
      <c r="B28" s="1093"/>
      <c r="C28" s="1092"/>
      <c r="D28" s="1092"/>
      <c r="E28" s="1092"/>
      <c r="F28" s="1092"/>
      <c r="G28" s="1092"/>
      <c r="H28" s="1092"/>
      <c r="I28" s="1092"/>
      <c r="J28" s="1092"/>
      <c r="K28" s="1092"/>
      <c r="L28" s="1092"/>
      <c r="M28" s="1092"/>
      <c r="N28" s="1080"/>
      <c r="O28" s="1067"/>
      <c r="P28" s="1067"/>
      <c r="Q28" s="1067"/>
      <c r="R28" s="1067"/>
      <c r="S28" s="1067"/>
      <c r="T28" s="1067"/>
      <c r="U28" s="1067"/>
      <c r="V28" s="1067"/>
      <c r="W28" s="1067"/>
      <c r="X28" s="1067"/>
      <c r="Y28" s="1067"/>
      <c r="Z28" s="1067"/>
      <c r="AA28" s="1067"/>
      <c r="AB28" s="1067"/>
      <c r="AC28" s="1067"/>
      <c r="AD28" s="1067"/>
      <c r="AE28" s="1067"/>
      <c r="AF28" s="1067"/>
    </row>
    <row r="29" spans="1:32">
      <c r="A29" s="1113">
        <v>12</v>
      </c>
      <c r="B29" s="1153"/>
      <c r="C29" s="1111"/>
      <c r="D29" s="1111"/>
      <c r="E29" s="1111"/>
      <c r="F29" s="1111"/>
      <c r="G29" s="1111"/>
      <c r="H29" s="1111"/>
      <c r="I29" s="1111"/>
      <c r="J29" s="1111"/>
      <c r="K29" s="1111"/>
      <c r="L29" s="1111"/>
      <c r="M29" s="1111"/>
      <c r="N29" s="1112"/>
      <c r="O29" s="1079"/>
      <c r="P29" s="1079"/>
      <c r="Q29" s="1079"/>
      <c r="R29" s="1079"/>
      <c r="S29" s="1079"/>
      <c r="T29" s="1079"/>
      <c r="U29" s="1067"/>
      <c r="V29" s="1067"/>
      <c r="W29" s="1067"/>
      <c r="X29" s="1067"/>
      <c r="Y29" s="1067"/>
      <c r="Z29" s="1067"/>
      <c r="AA29" s="1067"/>
      <c r="AB29" s="1067"/>
      <c r="AC29" s="1067"/>
      <c r="AD29" s="1067"/>
      <c r="AE29" s="1067"/>
      <c r="AF29" s="1067"/>
    </row>
    <row r="30" spans="1:32">
      <c r="A30" s="1128"/>
      <c r="B30" s="1079"/>
      <c r="C30" s="1079"/>
      <c r="D30" s="1079"/>
      <c r="E30" s="1079"/>
      <c r="F30" s="1079"/>
      <c r="G30" s="1079"/>
      <c r="H30" s="1079"/>
      <c r="I30" s="1079"/>
      <c r="J30" s="1079"/>
      <c r="K30" s="1079"/>
      <c r="L30" s="1079"/>
      <c r="M30" s="1079"/>
      <c r="N30" s="1080"/>
      <c r="O30" s="1079"/>
      <c r="P30" s="1079"/>
      <c r="Q30" s="1079"/>
      <c r="R30" s="1079"/>
      <c r="S30" s="1079"/>
      <c r="T30" s="1079"/>
      <c r="U30" s="1067"/>
      <c r="V30" s="1067"/>
      <c r="W30" s="1067"/>
      <c r="X30" s="1067"/>
      <c r="Y30" s="1067"/>
      <c r="Z30" s="1067"/>
      <c r="AA30" s="1067"/>
      <c r="AB30" s="1067"/>
      <c r="AC30" s="1067"/>
      <c r="AD30" s="1067"/>
      <c r="AE30" s="1067"/>
      <c r="AF30" s="1067"/>
    </row>
    <row r="31" spans="1:32">
      <c r="A31" s="1091">
        <v>13</v>
      </c>
      <c r="B31" s="1082"/>
      <c r="C31" s="1137" t="s">
        <v>3653</v>
      </c>
      <c r="D31" s="1137"/>
      <c r="E31" s="1137"/>
      <c r="F31" s="1137"/>
      <c r="G31" s="1154"/>
      <c r="H31" s="1108"/>
      <c r="I31" s="1108" t="s">
        <v>3654</v>
      </c>
      <c r="J31" s="1155"/>
      <c r="K31" s="1137" t="s">
        <v>3861</v>
      </c>
      <c r="L31" s="1137"/>
      <c r="M31" s="1137"/>
      <c r="N31" s="1150"/>
      <c r="O31" s="1067"/>
      <c r="P31" s="1067"/>
      <c r="Q31" s="1067"/>
      <c r="R31" s="1067"/>
      <c r="S31" s="1067"/>
      <c r="T31" s="1067"/>
      <c r="U31" s="1067"/>
      <c r="V31" s="1067"/>
      <c r="W31" s="1067"/>
      <c r="X31" s="1067"/>
      <c r="Y31" s="1067"/>
      <c r="Z31" s="1067"/>
      <c r="AA31" s="1067"/>
      <c r="AB31" s="1067"/>
      <c r="AC31" s="1067"/>
      <c r="AD31" s="1067"/>
      <c r="AE31" s="1067"/>
      <c r="AF31" s="1067"/>
    </row>
    <row r="32" spans="1:32">
      <c r="A32" s="1084">
        <v>14</v>
      </c>
      <c r="B32" s="1085" t="s">
        <v>3862</v>
      </c>
      <c r="C32" s="1085" t="s">
        <v>814</v>
      </c>
      <c r="D32" s="1085" t="s">
        <v>815</v>
      </c>
      <c r="E32" s="1085"/>
      <c r="F32" s="1085" t="s">
        <v>816</v>
      </c>
      <c r="G32" s="1085" t="s">
        <v>817</v>
      </c>
      <c r="H32" s="1085"/>
      <c r="I32" s="1085" t="s">
        <v>818</v>
      </c>
      <c r="J32" s="1085" t="s">
        <v>819</v>
      </c>
      <c r="K32" s="1079"/>
      <c r="L32" s="1092"/>
      <c r="M32" s="1079"/>
      <c r="N32" s="1080"/>
      <c r="O32" s="1067"/>
      <c r="P32" s="1067"/>
      <c r="Q32" s="1067"/>
      <c r="R32" s="1067"/>
      <c r="S32" s="1067"/>
      <c r="T32" s="1067"/>
      <c r="U32" s="1067"/>
      <c r="V32" s="1067"/>
      <c r="W32" s="1067"/>
      <c r="X32" s="1067"/>
      <c r="Y32" s="1067"/>
      <c r="Z32" s="1067"/>
      <c r="AA32" s="1067"/>
      <c r="AB32" s="1067"/>
      <c r="AC32" s="1067"/>
      <c r="AD32" s="1067"/>
      <c r="AE32" s="1067"/>
      <c r="AF32" s="1067"/>
    </row>
    <row r="33" spans="1:32">
      <c r="A33" s="1084">
        <v>15</v>
      </c>
      <c r="B33" s="1092"/>
      <c r="C33" s="1085" t="s">
        <v>820</v>
      </c>
      <c r="D33" s="1085" t="s">
        <v>821</v>
      </c>
      <c r="E33" s="1085" t="s">
        <v>822</v>
      </c>
      <c r="F33" s="1085" t="s">
        <v>823</v>
      </c>
      <c r="G33" s="1085" t="s">
        <v>280</v>
      </c>
      <c r="H33" s="1085" t="s">
        <v>281</v>
      </c>
      <c r="I33" s="1085" t="s">
        <v>282</v>
      </c>
      <c r="J33" s="1085" t="s">
        <v>282</v>
      </c>
      <c r="K33" s="1139" t="s">
        <v>283</v>
      </c>
      <c r="L33" s="1140"/>
      <c r="M33" s="1139" t="s">
        <v>284</v>
      </c>
      <c r="N33" s="1156"/>
      <c r="O33" s="1067"/>
      <c r="P33" s="1067"/>
      <c r="Q33" s="1067"/>
      <c r="R33" s="1067"/>
      <c r="S33" s="1067"/>
      <c r="T33" s="1067"/>
      <c r="U33" s="1067"/>
      <c r="V33" s="1067"/>
      <c r="W33" s="1067"/>
      <c r="X33" s="1067"/>
      <c r="Y33" s="1067"/>
      <c r="Z33" s="1067"/>
      <c r="AA33" s="1067"/>
      <c r="AB33" s="1067"/>
      <c r="AC33" s="1067"/>
      <c r="AD33" s="1067"/>
      <c r="AE33" s="1067"/>
      <c r="AF33" s="1067"/>
    </row>
    <row r="34" spans="1:32">
      <c r="A34" s="1084">
        <v>16</v>
      </c>
      <c r="B34" s="1092"/>
      <c r="C34" s="1085" t="s">
        <v>2490</v>
      </c>
      <c r="D34" s="1085" t="s">
        <v>285</v>
      </c>
      <c r="E34" s="1085" t="s">
        <v>1947</v>
      </c>
      <c r="F34" s="1085" t="s">
        <v>2492</v>
      </c>
      <c r="G34" s="1085" t="s">
        <v>1948</v>
      </c>
      <c r="H34" s="1085" t="s">
        <v>1949</v>
      </c>
      <c r="I34" s="1085"/>
      <c r="J34" s="1085"/>
      <c r="K34" s="1085"/>
      <c r="L34" s="1085"/>
      <c r="M34" s="1085"/>
      <c r="N34" s="1087"/>
      <c r="O34" s="1067"/>
      <c r="P34" s="1067"/>
      <c r="Q34" s="1067"/>
      <c r="R34" s="1067"/>
      <c r="S34" s="1067"/>
      <c r="T34" s="1067"/>
      <c r="U34" s="1067"/>
      <c r="V34" s="1067"/>
      <c r="W34" s="1067"/>
      <c r="X34" s="1067"/>
      <c r="Y34" s="1067"/>
      <c r="Z34" s="1067"/>
      <c r="AA34" s="1067"/>
      <c r="AB34" s="1067"/>
      <c r="AC34" s="1067"/>
      <c r="AD34" s="1067"/>
      <c r="AE34" s="1067"/>
      <c r="AF34" s="1067"/>
    </row>
    <row r="35" spans="1:32">
      <c r="A35" s="1084">
        <v>17</v>
      </c>
      <c r="B35" s="1092"/>
      <c r="C35" s="1085"/>
      <c r="D35" s="1085"/>
      <c r="E35" s="1085"/>
      <c r="F35" s="1085"/>
      <c r="G35" s="1085" t="s">
        <v>1947</v>
      </c>
      <c r="H35" s="1085" t="s">
        <v>1947</v>
      </c>
      <c r="I35" s="1085" t="s">
        <v>1947</v>
      </c>
      <c r="J35" s="1085" t="s">
        <v>1947</v>
      </c>
      <c r="K35" s="1085" t="s">
        <v>1947</v>
      </c>
      <c r="L35" s="1085" t="s">
        <v>180</v>
      </c>
      <c r="M35" s="1085" t="s">
        <v>1947</v>
      </c>
      <c r="N35" s="1087" t="s">
        <v>180</v>
      </c>
      <c r="O35" s="1067"/>
      <c r="P35" s="1067"/>
      <c r="Q35" s="1067"/>
      <c r="R35" s="1067"/>
      <c r="S35" s="1067"/>
      <c r="T35" s="1067"/>
      <c r="U35" s="1067"/>
      <c r="V35" s="1067"/>
      <c r="W35" s="1067"/>
      <c r="X35" s="1067"/>
      <c r="Y35" s="1067"/>
      <c r="Z35" s="1067"/>
      <c r="AA35" s="1067"/>
      <c r="AB35" s="1067"/>
      <c r="AC35" s="1067"/>
      <c r="AD35" s="1067"/>
      <c r="AE35" s="1067"/>
      <c r="AF35" s="1067"/>
    </row>
    <row r="36" spans="1:32">
      <c r="A36" s="1084">
        <v>18</v>
      </c>
      <c r="B36" s="1085" t="s">
        <v>250</v>
      </c>
      <c r="C36" s="1085" t="s">
        <v>251</v>
      </c>
      <c r="D36" s="1085" t="s">
        <v>252</v>
      </c>
      <c r="E36" s="1085" t="s">
        <v>253</v>
      </c>
      <c r="F36" s="1085" t="s">
        <v>1950</v>
      </c>
      <c r="G36" s="1085" t="s">
        <v>1951</v>
      </c>
      <c r="H36" s="1085" t="s">
        <v>1952</v>
      </c>
      <c r="I36" s="1085" t="s">
        <v>1953</v>
      </c>
      <c r="J36" s="1085" t="s">
        <v>1954</v>
      </c>
      <c r="K36" s="1085" t="s">
        <v>1955</v>
      </c>
      <c r="L36" s="1085" t="s">
        <v>1956</v>
      </c>
      <c r="M36" s="1085" t="s">
        <v>1957</v>
      </c>
      <c r="N36" s="1087" t="s">
        <v>1958</v>
      </c>
      <c r="O36" s="1079"/>
      <c r="P36" s="1079"/>
      <c r="Q36" s="1079"/>
      <c r="R36" s="1079"/>
      <c r="S36" s="1079"/>
      <c r="T36" s="1079"/>
      <c r="U36" s="1079"/>
      <c r="V36" s="1079"/>
      <c r="W36" s="1079"/>
      <c r="X36" s="1079"/>
      <c r="Y36" s="1079"/>
      <c r="Z36" s="1079"/>
      <c r="AA36" s="1079"/>
      <c r="AB36" s="1079"/>
      <c r="AC36" s="1079"/>
      <c r="AD36" s="1079"/>
      <c r="AE36" s="1079"/>
      <c r="AF36" s="1067"/>
    </row>
    <row r="37" spans="1:32">
      <c r="A37" s="1084">
        <v>19</v>
      </c>
      <c r="B37" s="1082"/>
      <c r="C37" s="1082"/>
      <c r="D37" s="1082"/>
      <c r="E37" s="1082"/>
      <c r="F37" s="1082"/>
      <c r="G37" s="1082"/>
      <c r="H37" s="1082"/>
      <c r="I37" s="1082"/>
      <c r="J37" s="1082"/>
      <c r="K37" s="1082"/>
      <c r="L37" s="1082"/>
      <c r="M37" s="1082"/>
      <c r="N37" s="1083"/>
      <c r="O37" s="1067"/>
      <c r="P37" s="1067"/>
      <c r="Q37" s="1067"/>
      <c r="R37" s="1067"/>
      <c r="S37" s="1067"/>
      <c r="T37" s="1067"/>
      <c r="U37" s="1067"/>
      <c r="V37" s="1067"/>
      <c r="W37" s="1067"/>
      <c r="X37" s="1067"/>
      <c r="Y37" s="1067"/>
      <c r="Z37" s="1067"/>
      <c r="AA37" s="1067"/>
      <c r="AB37" s="1067"/>
      <c r="AC37" s="1067"/>
      <c r="AD37" s="1067"/>
      <c r="AE37" s="1067"/>
      <c r="AF37" s="1067"/>
    </row>
    <row r="38" spans="1:32">
      <c r="A38" s="1084">
        <v>20</v>
      </c>
      <c r="B38" s="1092"/>
      <c r="C38" s="1092"/>
      <c r="D38" s="1092"/>
      <c r="E38" s="1092"/>
      <c r="F38" s="1092"/>
      <c r="G38" s="1092"/>
      <c r="H38" s="1092"/>
      <c r="I38" s="1092"/>
      <c r="J38" s="1092"/>
      <c r="K38" s="1092"/>
      <c r="L38" s="1092"/>
      <c r="M38" s="1092"/>
      <c r="N38" s="1080"/>
      <c r="O38" s="1067"/>
      <c r="P38" s="1067"/>
      <c r="Q38" s="1067"/>
      <c r="R38" s="1067"/>
      <c r="S38" s="1067"/>
      <c r="T38" s="1067"/>
      <c r="U38" s="1067"/>
      <c r="V38" s="1067"/>
      <c r="W38" s="1067"/>
      <c r="X38" s="1067"/>
      <c r="Y38" s="1067"/>
      <c r="Z38" s="1067"/>
      <c r="AA38" s="1067"/>
      <c r="AB38" s="1067"/>
      <c r="AC38" s="1067"/>
      <c r="AD38" s="1067"/>
      <c r="AE38" s="1067"/>
      <c r="AF38" s="1067"/>
    </row>
    <row r="39" spans="1:32">
      <c r="A39" s="1084">
        <v>21</v>
      </c>
      <c r="B39" s="1092"/>
      <c r="C39" s="1092"/>
      <c r="D39" s="1092"/>
      <c r="E39" s="1092"/>
      <c r="F39" s="1092"/>
      <c r="G39" s="1092"/>
      <c r="H39" s="1092"/>
      <c r="I39" s="1092"/>
      <c r="J39" s="1092"/>
      <c r="K39" s="1092"/>
      <c r="L39" s="1092"/>
      <c r="M39" s="1092"/>
      <c r="N39" s="1080"/>
      <c r="O39" s="1067"/>
      <c r="P39" s="1067"/>
      <c r="Q39" s="1067"/>
      <c r="R39" s="1067"/>
      <c r="S39" s="1067"/>
      <c r="T39" s="1067"/>
      <c r="U39" s="1067"/>
      <c r="V39" s="1067"/>
      <c r="W39" s="1067"/>
      <c r="X39" s="1067"/>
      <c r="Y39" s="1067"/>
      <c r="Z39" s="1067"/>
      <c r="AA39" s="1067"/>
      <c r="AB39" s="1067"/>
      <c r="AC39" s="1067"/>
      <c r="AD39" s="1067"/>
      <c r="AE39" s="1067"/>
      <c r="AF39" s="1067"/>
    </row>
    <row r="40" spans="1:32">
      <c r="A40" s="1084">
        <v>22</v>
      </c>
      <c r="B40" s="1092"/>
      <c r="C40" s="1092"/>
      <c r="D40" s="1090" t="s">
        <v>772</v>
      </c>
      <c r="E40" s="1092"/>
      <c r="F40" s="1092"/>
      <c r="G40" s="1092"/>
      <c r="H40" s="1092"/>
      <c r="I40" s="1092"/>
      <c r="J40" s="1092"/>
      <c r="K40" s="1092"/>
      <c r="L40" s="1092"/>
      <c r="M40" s="1092"/>
      <c r="N40" s="1080"/>
      <c r="O40" s="1067"/>
      <c r="P40" s="1067"/>
      <c r="Q40" s="1067"/>
      <c r="R40" s="1067"/>
      <c r="S40" s="1067"/>
      <c r="T40" s="1067"/>
      <c r="U40" s="1067"/>
      <c r="V40" s="1067"/>
      <c r="W40" s="1067"/>
      <c r="X40" s="1067"/>
      <c r="Y40" s="1067"/>
      <c r="Z40" s="1067"/>
      <c r="AA40" s="1067"/>
      <c r="AB40" s="1067"/>
      <c r="AC40" s="1067"/>
      <c r="AD40" s="1067"/>
      <c r="AE40" s="1067"/>
      <c r="AF40" s="1067"/>
    </row>
    <row r="41" spans="1:32">
      <c r="A41" s="1084">
        <v>23</v>
      </c>
      <c r="B41" s="1092"/>
      <c r="C41" s="1092"/>
      <c r="D41" s="1092"/>
      <c r="E41" s="1092"/>
      <c r="F41" s="1092"/>
      <c r="G41" s="1092"/>
      <c r="H41" s="1092"/>
      <c r="I41" s="1092"/>
      <c r="J41" s="1092"/>
      <c r="K41" s="1092"/>
      <c r="L41" s="1092"/>
      <c r="M41" s="1092"/>
      <c r="N41" s="1080"/>
      <c r="O41" s="1067"/>
      <c r="P41" s="1067"/>
      <c r="Q41" s="1067"/>
      <c r="R41" s="1067"/>
      <c r="S41" s="1067"/>
      <c r="T41" s="1067"/>
      <c r="U41" s="1067"/>
      <c r="V41" s="1067"/>
      <c r="W41" s="1067"/>
      <c r="X41" s="1067"/>
      <c r="Y41" s="1067"/>
      <c r="Z41" s="1067"/>
      <c r="AA41" s="1067"/>
      <c r="AB41" s="1067"/>
      <c r="AC41" s="1067"/>
      <c r="AD41" s="1067"/>
      <c r="AE41" s="1067"/>
      <c r="AF41" s="1067"/>
    </row>
    <row r="42" spans="1:32">
      <c r="A42" s="1084">
        <v>24</v>
      </c>
      <c r="B42" s="1092"/>
      <c r="C42" s="1092"/>
      <c r="D42" s="1092"/>
      <c r="E42" s="1092"/>
      <c r="F42" s="1092"/>
      <c r="G42" s="1092"/>
      <c r="H42" s="1092"/>
      <c r="I42" s="1092"/>
      <c r="J42" s="1092"/>
      <c r="K42" s="1092"/>
      <c r="L42" s="1092"/>
      <c r="M42" s="1092"/>
      <c r="N42" s="1080"/>
      <c r="O42" s="1067"/>
      <c r="P42" s="1067"/>
      <c r="Q42" s="1067"/>
      <c r="R42" s="1067"/>
      <c r="S42" s="1067"/>
      <c r="T42" s="1067"/>
      <c r="U42" s="1067"/>
      <c r="V42" s="1067"/>
      <c r="W42" s="1067"/>
      <c r="X42" s="1067"/>
      <c r="Y42" s="1067"/>
      <c r="Z42" s="1067"/>
      <c r="AA42" s="1067"/>
      <c r="AB42" s="1067"/>
      <c r="AC42" s="1067"/>
      <c r="AD42" s="1067"/>
      <c r="AE42" s="1067"/>
      <c r="AF42" s="1067"/>
    </row>
    <row r="43" spans="1:32">
      <c r="A43" s="1084">
        <v>25</v>
      </c>
      <c r="B43" s="1092"/>
      <c r="C43" s="1092"/>
      <c r="D43" s="1092"/>
      <c r="E43" s="1092"/>
      <c r="F43" s="1092"/>
      <c r="G43" s="1092"/>
      <c r="H43" s="1092"/>
      <c r="I43" s="1092"/>
      <c r="J43" s="1092"/>
      <c r="K43" s="1092"/>
      <c r="L43" s="1092"/>
      <c r="M43" s="1092"/>
      <c r="N43" s="1080"/>
      <c r="O43" s="1079"/>
      <c r="P43" s="1067"/>
      <c r="Q43" s="1067"/>
      <c r="R43" s="1067"/>
      <c r="S43" s="1067"/>
      <c r="T43" s="1067"/>
      <c r="U43" s="1067"/>
      <c r="V43" s="1067"/>
      <c r="W43" s="1067"/>
      <c r="X43" s="1067"/>
      <c r="Y43" s="1067"/>
      <c r="Z43" s="1067"/>
      <c r="AA43" s="1067"/>
      <c r="AB43" s="1067"/>
      <c r="AC43" s="1067"/>
      <c r="AD43" s="1067"/>
      <c r="AE43" s="1067"/>
      <c r="AF43" s="1067"/>
    </row>
    <row r="44" spans="1:32">
      <c r="A44" s="1084">
        <v>26</v>
      </c>
      <c r="B44" s="1092"/>
      <c r="C44" s="1092"/>
      <c r="D44" s="1092"/>
      <c r="E44" s="1092"/>
      <c r="F44" s="1092"/>
      <c r="G44" s="1092"/>
      <c r="H44" s="1092"/>
      <c r="I44" s="1092"/>
      <c r="J44" s="1092"/>
      <c r="K44" s="1092"/>
      <c r="L44" s="1092"/>
      <c r="M44" s="1092"/>
      <c r="N44" s="1080"/>
      <c r="O44" s="1079"/>
      <c r="P44" s="1067"/>
      <c r="Q44" s="1067"/>
      <c r="R44" s="1067"/>
      <c r="S44" s="1067"/>
      <c r="T44" s="1067"/>
      <c r="U44" s="1067"/>
      <c r="V44" s="1067"/>
      <c r="W44" s="1067"/>
      <c r="X44" s="1067"/>
      <c r="Y44" s="1067"/>
      <c r="Z44" s="1067"/>
      <c r="AA44" s="1067"/>
      <c r="AB44" s="1067"/>
      <c r="AC44" s="1067"/>
      <c r="AD44" s="1067"/>
      <c r="AE44" s="1067"/>
      <c r="AF44" s="1067"/>
    </row>
    <row r="45" spans="1:32">
      <c r="A45" s="1084">
        <v>27</v>
      </c>
      <c r="B45" s="1092"/>
      <c r="C45" s="1092"/>
      <c r="D45" s="1092"/>
      <c r="E45" s="1092"/>
      <c r="F45" s="1092"/>
      <c r="G45" s="1092"/>
      <c r="H45" s="1092"/>
      <c r="I45" s="1092"/>
      <c r="J45" s="1092"/>
      <c r="K45" s="1092"/>
      <c r="L45" s="1092"/>
      <c r="M45" s="1092"/>
      <c r="N45" s="1080"/>
      <c r="O45" s="1079"/>
      <c r="P45" s="1067"/>
      <c r="Q45" s="1067"/>
      <c r="R45" s="1067"/>
      <c r="S45" s="1067"/>
      <c r="T45" s="1067"/>
      <c r="U45" s="1067"/>
      <c r="V45" s="1067"/>
      <c r="W45" s="1067"/>
      <c r="X45" s="1067"/>
      <c r="Y45" s="1067"/>
      <c r="Z45" s="1067"/>
      <c r="AA45" s="1067"/>
      <c r="AB45" s="1067"/>
      <c r="AC45" s="1067"/>
      <c r="AD45" s="1067"/>
      <c r="AE45" s="1067"/>
      <c r="AF45" s="1067"/>
    </row>
    <row r="46" spans="1:32">
      <c r="A46" s="1084">
        <v>28</v>
      </c>
      <c r="B46" s="1092"/>
      <c r="C46" s="1092"/>
      <c r="D46" s="1092"/>
      <c r="E46" s="1092"/>
      <c r="F46" s="1092"/>
      <c r="G46" s="1092"/>
      <c r="H46" s="1092"/>
      <c r="I46" s="1092"/>
      <c r="J46" s="1092"/>
      <c r="K46" s="1092"/>
      <c r="L46" s="1092"/>
      <c r="M46" s="1092"/>
      <c r="N46" s="1080"/>
      <c r="O46" s="1079"/>
      <c r="P46" s="1067"/>
      <c r="Q46" s="1067"/>
      <c r="R46" s="1067"/>
      <c r="S46" s="1067"/>
      <c r="T46" s="1067"/>
      <c r="U46" s="1067"/>
      <c r="V46" s="1067"/>
      <c r="W46" s="1067"/>
      <c r="X46" s="1067"/>
      <c r="Y46" s="1067"/>
      <c r="Z46" s="1067"/>
      <c r="AA46" s="1067"/>
      <c r="AB46" s="1067"/>
      <c r="AC46" s="1067"/>
      <c r="AD46" s="1067"/>
      <c r="AE46" s="1067"/>
      <c r="AF46" s="1067"/>
    </row>
    <row r="47" spans="1:32">
      <c r="A47" s="1084">
        <v>29</v>
      </c>
      <c r="B47" s="1092"/>
      <c r="C47" s="1092"/>
      <c r="D47" s="1092"/>
      <c r="E47" s="1092"/>
      <c r="F47" s="1092"/>
      <c r="G47" s="1092"/>
      <c r="H47" s="1092"/>
      <c r="I47" s="1092"/>
      <c r="J47" s="1092"/>
      <c r="K47" s="1092"/>
      <c r="L47" s="1092"/>
      <c r="M47" s="1092"/>
      <c r="N47" s="1080"/>
      <c r="O47" s="1079"/>
      <c r="P47" s="1067"/>
      <c r="Q47" s="1067"/>
      <c r="R47" s="1067"/>
      <c r="S47" s="1067"/>
      <c r="T47" s="1067"/>
      <c r="U47" s="1067"/>
      <c r="V47" s="1067"/>
      <c r="W47" s="1067"/>
      <c r="X47" s="1067"/>
      <c r="Y47" s="1067"/>
      <c r="Z47" s="1067"/>
      <c r="AA47" s="1067"/>
      <c r="AB47" s="1067"/>
      <c r="AC47" s="1067"/>
      <c r="AD47" s="1067"/>
      <c r="AE47" s="1067"/>
      <c r="AF47" s="1067"/>
    </row>
    <row r="48" spans="1:32">
      <c r="A48" s="1084">
        <v>30</v>
      </c>
      <c r="B48" s="1092"/>
      <c r="C48" s="1092"/>
      <c r="D48" s="1092"/>
      <c r="E48" s="1092"/>
      <c r="F48" s="1092"/>
      <c r="G48" s="1092"/>
      <c r="H48" s="1092"/>
      <c r="I48" s="1092"/>
      <c r="J48" s="1092"/>
      <c r="K48" s="1092"/>
      <c r="L48" s="1092"/>
      <c r="M48" s="1092"/>
      <c r="N48" s="1080"/>
      <c r="O48" s="1079"/>
      <c r="P48" s="1067"/>
      <c r="Q48" s="1067"/>
      <c r="R48" s="1067"/>
      <c r="S48" s="1067"/>
      <c r="T48" s="1067"/>
      <c r="U48" s="1067"/>
      <c r="V48" s="1067"/>
      <c r="W48" s="1067"/>
      <c r="X48" s="1067"/>
      <c r="Y48" s="1067"/>
      <c r="Z48" s="1067"/>
      <c r="AA48" s="1067"/>
      <c r="AB48" s="1067"/>
      <c r="AC48" s="1067"/>
      <c r="AD48" s="1067"/>
      <c r="AE48" s="1067"/>
      <c r="AF48" s="1067"/>
    </row>
    <row r="49" spans="1:32">
      <c r="A49" s="1084">
        <v>31</v>
      </c>
      <c r="B49" s="1092"/>
      <c r="C49" s="1092"/>
      <c r="D49" s="1092"/>
      <c r="E49" s="1092"/>
      <c r="F49" s="1092"/>
      <c r="G49" s="1092"/>
      <c r="H49" s="1092"/>
      <c r="I49" s="1092"/>
      <c r="J49" s="1092"/>
      <c r="K49" s="1092"/>
      <c r="L49" s="1092"/>
      <c r="M49" s="1092"/>
      <c r="N49" s="1080"/>
      <c r="O49" s="1079"/>
      <c r="P49" s="1067"/>
      <c r="Q49" s="1067"/>
      <c r="R49" s="1067"/>
      <c r="S49" s="1067"/>
      <c r="T49" s="1067"/>
      <c r="U49" s="1067"/>
      <c r="V49" s="1067"/>
      <c r="W49" s="1067"/>
      <c r="X49" s="1067"/>
      <c r="Y49" s="1067"/>
      <c r="Z49" s="1067"/>
      <c r="AA49" s="1067"/>
      <c r="AB49" s="1067"/>
      <c r="AC49" s="1067"/>
      <c r="AD49" s="1067"/>
      <c r="AE49" s="1067"/>
      <c r="AF49" s="1067"/>
    </row>
    <row r="50" spans="1:32">
      <c r="A50" s="1084">
        <v>32</v>
      </c>
      <c r="B50" s="1092"/>
      <c r="C50" s="1092"/>
      <c r="D50" s="1092"/>
      <c r="E50" s="1092"/>
      <c r="F50" s="1092"/>
      <c r="G50" s="1092"/>
      <c r="H50" s="1092"/>
      <c r="I50" s="1092"/>
      <c r="J50" s="1092"/>
      <c r="K50" s="1092"/>
      <c r="L50" s="1092"/>
      <c r="M50" s="1092"/>
      <c r="N50" s="1080"/>
      <c r="O50" s="1079"/>
      <c r="P50" s="1067"/>
      <c r="Q50" s="1067"/>
      <c r="R50" s="1067"/>
      <c r="S50" s="1067"/>
      <c r="T50" s="1067"/>
      <c r="U50" s="1067"/>
      <c r="V50" s="1067"/>
      <c r="W50" s="1067"/>
      <c r="X50" s="1067"/>
      <c r="Y50" s="1067"/>
      <c r="Z50" s="1067"/>
      <c r="AA50" s="1067"/>
      <c r="AB50" s="1067"/>
      <c r="AC50" s="1067"/>
      <c r="AD50" s="1067"/>
      <c r="AE50" s="1067"/>
      <c r="AF50" s="1067"/>
    </row>
    <row r="51" spans="1:32" ht="15.75" thickBot="1">
      <c r="A51" s="1094">
        <v>33</v>
      </c>
      <c r="B51" s="1096"/>
      <c r="C51" s="1096"/>
      <c r="D51" s="1096"/>
      <c r="E51" s="1096"/>
      <c r="F51" s="1096"/>
      <c r="G51" s="1096"/>
      <c r="H51" s="1096"/>
      <c r="I51" s="1096"/>
      <c r="J51" s="1096"/>
      <c r="K51" s="1096"/>
      <c r="L51" s="1096"/>
      <c r="M51" s="1096"/>
      <c r="N51" s="1097"/>
      <c r="O51" s="1079"/>
      <c r="P51" s="1067"/>
      <c r="Q51" s="1067"/>
      <c r="R51" s="1067"/>
      <c r="S51" s="1067"/>
      <c r="T51" s="1067"/>
      <c r="U51" s="1067"/>
      <c r="V51" s="1067"/>
      <c r="W51" s="1067"/>
      <c r="X51" s="1067"/>
      <c r="Y51" s="1067"/>
      <c r="Z51" s="1067"/>
      <c r="AA51" s="1067"/>
      <c r="AB51" s="1067"/>
      <c r="AC51" s="1067"/>
      <c r="AD51" s="1067"/>
      <c r="AE51" s="1067"/>
      <c r="AF51" s="1067"/>
    </row>
    <row r="52" spans="1:32">
      <c r="A52" s="1067"/>
      <c r="B52" s="1067"/>
      <c r="C52" s="1067"/>
      <c r="D52" s="1067"/>
      <c r="E52" s="1067"/>
      <c r="F52" s="1067"/>
      <c r="G52" s="1067"/>
      <c r="H52" s="1067"/>
      <c r="I52" s="1067"/>
      <c r="J52" s="1067"/>
      <c r="K52" s="1067"/>
      <c r="L52" s="1067"/>
      <c r="M52" s="1067"/>
      <c r="N52" s="1157" t="s">
        <v>3309</v>
      </c>
      <c r="O52" s="1079"/>
      <c r="P52" s="1067"/>
      <c r="Q52" s="1067"/>
      <c r="R52" s="1067"/>
      <c r="S52" s="1067"/>
      <c r="T52" s="1067"/>
      <c r="U52" s="1067"/>
      <c r="V52" s="1067"/>
      <c r="W52" s="1067"/>
      <c r="X52" s="1067"/>
      <c r="Y52" s="1067"/>
      <c r="Z52" s="1067"/>
      <c r="AA52" s="1067"/>
      <c r="AB52" s="1067"/>
      <c r="AC52" s="1067"/>
      <c r="AD52" s="1067"/>
      <c r="AE52" s="1067"/>
      <c r="AF52" s="1067"/>
    </row>
    <row r="53" spans="1:32">
      <c r="A53" s="1074" t="s">
        <v>1959</v>
      </c>
      <c r="B53" s="1075"/>
      <c r="C53" s="1075"/>
      <c r="D53" s="1075"/>
      <c r="E53" s="1075"/>
      <c r="F53" s="1075"/>
      <c r="G53" s="1075"/>
      <c r="H53" s="1075"/>
      <c r="I53" s="1075"/>
      <c r="J53" s="1075"/>
      <c r="K53" s="1075"/>
      <c r="L53" s="1075"/>
      <c r="M53" s="1075"/>
      <c r="N53" s="1075"/>
      <c r="O53" s="1079"/>
      <c r="P53" s="1067"/>
      <c r="Q53" s="1067"/>
      <c r="R53" s="1067"/>
      <c r="S53" s="1067"/>
      <c r="T53" s="1067"/>
      <c r="U53" s="1067"/>
      <c r="V53" s="1067"/>
      <c r="W53" s="1067"/>
      <c r="X53" s="1067"/>
      <c r="Y53" s="1067"/>
      <c r="Z53" s="1067"/>
      <c r="AA53" s="1067"/>
      <c r="AB53" s="1067"/>
      <c r="AC53" s="1067"/>
      <c r="AD53" s="1067"/>
      <c r="AE53" s="1067"/>
      <c r="AF53" s="1067"/>
    </row>
    <row r="54" spans="1:32">
      <c r="A54" s="1067"/>
      <c r="B54" s="1067"/>
      <c r="C54" s="1067"/>
      <c r="D54" s="1067"/>
      <c r="E54" s="1067"/>
      <c r="F54" s="1067"/>
      <c r="G54" s="1067"/>
      <c r="H54" s="1067"/>
      <c r="I54" s="1067"/>
      <c r="J54" s="1067"/>
      <c r="K54" s="1067"/>
      <c r="L54" s="1067"/>
      <c r="M54" s="1067"/>
      <c r="N54" s="1067"/>
      <c r="O54" s="1079"/>
      <c r="P54" s="1067"/>
      <c r="Q54" s="1067"/>
      <c r="R54" s="1067"/>
      <c r="S54" s="1067"/>
      <c r="T54" s="1067"/>
      <c r="U54" s="1067"/>
      <c r="V54" s="1067"/>
      <c r="W54" s="1067"/>
      <c r="X54" s="1067"/>
      <c r="Y54" s="1067"/>
      <c r="Z54" s="1067"/>
      <c r="AA54" s="1067"/>
      <c r="AB54" s="1067"/>
      <c r="AC54" s="1067"/>
      <c r="AD54" s="1067"/>
      <c r="AE54" s="1067"/>
      <c r="AF54" s="1067"/>
    </row>
    <row r="55" spans="1:32">
      <c r="A55" s="1067"/>
      <c r="B55" s="1067"/>
      <c r="C55" s="1067"/>
      <c r="D55" s="1067"/>
      <c r="E55" s="1067"/>
      <c r="F55" s="1067"/>
      <c r="G55" s="1067"/>
      <c r="H55" s="1067"/>
      <c r="I55" s="1067"/>
      <c r="J55" s="1067"/>
      <c r="K55" s="1067"/>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row>
    <row r="56" spans="1:32">
      <c r="A56" s="1067"/>
      <c r="B56" s="1067"/>
      <c r="C56" s="1067"/>
      <c r="D56" s="1067"/>
      <c r="E56" s="1067"/>
      <c r="F56" s="1067"/>
      <c r="G56" s="1067"/>
      <c r="H56" s="1067"/>
      <c r="I56" s="1067"/>
      <c r="J56" s="1067"/>
      <c r="K56" s="1067"/>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row>
    <row r="57" spans="1:32">
      <c r="A57" s="1067"/>
      <c r="B57" s="1067"/>
      <c r="C57" s="1067"/>
      <c r="D57" s="1067"/>
      <c r="E57" s="1067"/>
      <c r="F57" s="1067"/>
      <c r="G57" s="1067"/>
      <c r="H57" s="1067"/>
      <c r="I57" s="1067"/>
      <c r="J57" s="1067"/>
      <c r="K57" s="1067"/>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row>
    <row r="58" spans="1:32">
      <c r="A58" s="1067"/>
      <c r="B58" s="1067"/>
      <c r="C58" s="1067"/>
      <c r="D58" s="1067"/>
      <c r="E58" s="1067"/>
      <c r="F58" s="1067"/>
      <c r="G58" s="1067"/>
      <c r="H58" s="1067"/>
      <c r="I58" s="1067"/>
      <c r="J58" s="1067"/>
      <c r="K58" s="1067"/>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row>
    <row r="59" spans="1:32">
      <c r="A59" s="1067"/>
      <c r="B59" s="1067"/>
      <c r="C59" s="1067"/>
      <c r="D59" s="1067"/>
      <c r="E59" s="1067"/>
      <c r="F59" s="1067"/>
      <c r="G59" s="1067"/>
      <c r="H59" s="1067"/>
      <c r="I59" s="1067"/>
      <c r="J59" s="1067"/>
      <c r="K59" s="1067"/>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row>
    <row r="60" spans="1:32">
      <c r="A60" s="1067"/>
      <c r="B60" s="1067"/>
      <c r="C60" s="1067"/>
      <c r="D60" s="1067"/>
      <c r="E60" s="1067"/>
      <c r="F60" s="1067"/>
      <c r="G60" s="1067"/>
      <c r="H60" s="1067"/>
      <c r="I60" s="1067"/>
      <c r="J60" s="1067"/>
      <c r="K60" s="1067"/>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row>
    <row r="61" spans="1:32">
      <c r="A61" s="1067"/>
      <c r="B61" s="1067"/>
      <c r="C61" s="1067"/>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row>
    <row r="62" spans="1:32">
      <c r="A62" s="1067"/>
      <c r="B62" s="1067"/>
      <c r="C62" s="1067"/>
      <c r="D62" s="1067"/>
      <c r="E62" s="1067"/>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row>
    <row r="63" spans="1:32">
      <c r="A63" s="1067"/>
      <c r="B63" s="1067"/>
      <c r="C63" s="1067"/>
      <c r="D63" s="1067"/>
      <c r="E63" s="1067"/>
      <c r="F63" s="1067"/>
      <c r="G63" s="1067"/>
      <c r="H63" s="1067"/>
      <c r="I63" s="1067"/>
      <c r="J63" s="1067"/>
      <c r="K63" s="1067"/>
      <c r="L63" s="1067"/>
      <c r="M63" s="1067"/>
      <c r="N63" s="1067"/>
      <c r="O63" s="1067"/>
      <c r="P63" s="1067"/>
      <c r="Q63" s="1067"/>
      <c r="R63" s="1067"/>
      <c r="S63" s="1067"/>
      <c r="T63" s="1067"/>
      <c r="U63" s="1067"/>
      <c r="V63" s="1067"/>
      <c r="W63" s="1067"/>
      <c r="X63" s="1067"/>
      <c r="Y63" s="1067"/>
      <c r="Z63" s="1067"/>
      <c r="AA63" s="1067"/>
      <c r="AB63" s="1067"/>
      <c r="AC63" s="1067"/>
      <c r="AD63" s="1067"/>
      <c r="AE63" s="1067"/>
      <c r="AF63" s="1067"/>
    </row>
    <row r="64" spans="1:32">
      <c r="A64" s="1067"/>
      <c r="B64" s="1067"/>
      <c r="C64" s="1067"/>
      <c r="D64" s="1067"/>
      <c r="E64" s="1067"/>
      <c r="F64" s="1067"/>
      <c r="G64" s="1067"/>
      <c r="H64" s="1067"/>
      <c r="I64" s="1067"/>
      <c r="J64" s="1067"/>
      <c r="K64" s="1067"/>
      <c r="L64" s="1067"/>
      <c r="M64" s="1067"/>
      <c r="N64" s="1067"/>
      <c r="O64" s="1067"/>
      <c r="P64" s="1067"/>
      <c r="Q64" s="1067"/>
      <c r="R64" s="1067"/>
      <c r="S64" s="1067"/>
      <c r="T64" s="1067"/>
      <c r="U64" s="1067"/>
      <c r="V64" s="1067"/>
      <c r="W64" s="1067"/>
      <c r="X64" s="1067"/>
      <c r="Y64" s="1067"/>
      <c r="Z64" s="1067"/>
      <c r="AA64" s="1067"/>
      <c r="AB64" s="1067"/>
      <c r="AC64" s="1067"/>
      <c r="AD64" s="1067"/>
      <c r="AE64" s="1067"/>
      <c r="AF64" s="1067"/>
    </row>
    <row r="65" spans="1:32">
      <c r="A65" s="1067"/>
      <c r="B65" s="1067"/>
      <c r="C65" s="1067"/>
      <c r="D65" s="1067"/>
      <c r="E65" s="1067"/>
      <c r="F65" s="1067"/>
      <c r="G65" s="1067"/>
      <c r="H65" s="1067"/>
      <c r="I65" s="1067"/>
      <c r="J65" s="1067"/>
      <c r="K65" s="1067"/>
      <c r="L65" s="1067"/>
      <c r="M65" s="1067"/>
      <c r="N65" s="1067"/>
      <c r="O65" s="1067"/>
      <c r="P65" s="1067"/>
      <c r="Q65" s="1067"/>
      <c r="R65" s="1067"/>
      <c r="S65" s="1067"/>
      <c r="T65" s="1067"/>
      <c r="U65" s="1067"/>
      <c r="V65" s="1067"/>
      <c r="W65" s="1067"/>
      <c r="X65" s="1067"/>
      <c r="Y65" s="1067"/>
      <c r="Z65" s="1067"/>
      <c r="AA65" s="1067"/>
      <c r="AB65" s="1067"/>
      <c r="AC65" s="1067"/>
      <c r="AD65" s="1067"/>
      <c r="AE65" s="1067"/>
      <c r="AF65" s="1067"/>
    </row>
    <row r="66" spans="1:32">
      <c r="A66" s="1067"/>
      <c r="B66" s="1067"/>
      <c r="C66" s="1067"/>
      <c r="D66" s="1067"/>
      <c r="E66" s="1067"/>
      <c r="F66" s="1067"/>
      <c r="G66" s="1067"/>
      <c r="H66" s="1067"/>
      <c r="I66" s="1067"/>
      <c r="J66" s="1067"/>
      <c r="K66" s="1067"/>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row>
    <row r="67" spans="1:32">
      <c r="A67" s="1067"/>
      <c r="B67" s="1067"/>
      <c r="C67" s="1067"/>
      <c r="D67" s="1067"/>
      <c r="E67" s="1067"/>
      <c r="F67" s="1067"/>
      <c r="G67" s="1067"/>
      <c r="H67" s="1067"/>
      <c r="I67" s="1067"/>
      <c r="J67" s="1067"/>
      <c r="K67" s="1067"/>
      <c r="L67" s="1067"/>
      <c r="M67" s="1067"/>
      <c r="N67" s="1067"/>
      <c r="O67" s="1067"/>
      <c r="P67" s="1067"/>
      <c r="Q67" s="1067"/>
      <c r="R67" s="1067"/>
      <c r="S67" s="1067"/>
      <c r="T67" s="1067"/>
      <c r="U67" s="1067"/>
      <c r="V67" s="1067"/>
      <c r="W67" s="1067"/>
      <c r="X67" s="1067"/>
      <c r="Y67" s="1067"/>
      <c r="Z67" s="1067"/>
      <c r="AA67" s="1067"/>
      <c r="AB67" s="1067"/>
      <c r="AC67" s="1067"/>
      <c r="AD67" s="1067"/>
      <c r="AE67" s="1067"/>
      <c r="AF67" s="1067"/>
    </row>
    <row r="68" spans="1:32">
      <c r="A68" s="1067"/>
      <c r="B68" s="1067"/>
      <c r="C68" s="1067"/>
      <c r="D68" s="1067"/>
      <c r="E68" s="1067"/>
      <c r="F68" s="1067"/>
      <c r="G68" s="1067"/>
      <c r="H68" s="1067"/>
      <c r="I68" s="1067"/>
      <c r="J68" s="1067"/>
      <c r="K68" s="1067"/>
      <c r="L68" s="1067"/>
      <c r="M68" s="1067"/>
      <c r="N68" s="1067"/>
      <c r="O68" s="1067"/>
      <c r="P68" s="1067"/>
      <c r="Q68" s="1067"/>
      <c r="R68" s="1067"/>
      <c r="S68" s="1067"/>
      <c r="T68" s="1067"/>
      <c r="U68" s="1067"/>
      <c r="V68" s="1067"/>
      <c r="W68" s="1067"/>
      <c r="X68" s="1067"/>
      <c r="Y68" s="1067"/>
      <c r="Z68" s="1067"/>
      <c r="AA68" s="1067"/>
      <c r="AB68" s="1067"/>
      <c r="AC68" s="1067"/>
      <c r="AD68" s="1067"/>
      <c r="AE68" s="1067"/>
      <c r="AF68" s="1067"/>
    </row>
    <row r="69" spans="1:32">
      <c r="A69" s="1067"/>
      <c r="B69" s="1067"/>
      <c r="C69" s="1067"/>
      <c r="D69" s="1067"/>
      <c r="E69" s="1067"/>
      <c r="F69" s="1067"/>
      <c r="G69" s="1067"/>
      <c r="H69" s="1067"/>
      <c r="I69" s="1067"/>
      <c r="J69" s="1067"/>
      <c r="K69" s="1067"/>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row>
    <row r="70" spans="1:32">
      <c r="A70" s="1067"/>
      <c r="B70" s="1067"/>
      <c r="C70" s="1067"/>
      <c r="D70" s="1067"/>
      <c r="E70" s="1067"/>
      <c r="F70" s="1067"/>
      <c r="G70" s="1067"/>
      <c r="H70" s="1067"/>
      <c r="I70" s="1067"/>
      <c r="J70" s="1067"/>
      <c r="K70" s="1067"/>
      <c r="L70" s="1067"/>
      <c r="M70" s="1067"/>
      <c r="N70" s="1067"/>
      <c r="O70" s="1067"/>
      <c r="P70" s="1067"/>
      <c r="Q70" s="1067"/>
      <c r="R70" s="1067"/>
      <c r="S70" s="1067"/>
      <c r="T70" s="1067"/>
      <c r="U70" s="1067"/>
      <c r="V70" s="1067"/>
      <c r="W70" s="1067"/>
      <c r="X70" s="1067"/>
      <c r="Y70" s="1067"/>
      <c r="Z70" s="1067"/>
      <c r="AA70" s="1067"/>
      <c r="AB70" s="1067"/>
      <c r="AC70" s="1067"/>
      <c r="AD70" s="1067"/>
      <c r="AE70" s="1067"/>
      <c r="AF70" s="1067"/>
    </row>
    <row r="71" spans="1:32">
      <c r="A71" s="1067"/>
      <c r="B71" s="1067"/>
      <c r="C71" s="1067"/>
      <c r="D71" s="1067"/>
      <c r="E71" s="1067"/>
      <c r="F71" s="1067"/>
      <c r="G71" s="1067"/>
      <c r="H71" s="1067"/>
      <c r="I71" s="1067"/>
      <c r="J71" s="1067"/>
      <c r="K71" s="1067"/>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row>
    <row r="72" spans="1:32">
      <c r="A72" s="1067"/>
      <c r="B72" s="1067"/>
      <c r="C72" s="1067"/>
      <c r="D72" s="1067"/>
      <c r="E72" s="1067"/>
      <c r="F72" s="1067"/>
      <c r="G72" s="1067"/>
      <c r="H72" s="1067"/>
      <c r="I72" s="1067"/>
      <c r="J72" s="1067"/>
      <c r="K72" s="1067"/>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row>
    <row r="73" spans="1:32">
      <c r="A73" s="1067"/>
      <c r="B73" s="1067"/>
      <c r="C73" s="1067"/>
      <c r="D73" s="1067"/>
      <c r="E73" s="1067"/>
      <c r="F73" s="1067"/>
      <c r="G73" s="1067"/>
      <c r="H73" s="1067"/>
      <c r="I73" s="1067"/>
      <c r="J73" s="1067"/>
      <c r="K73" s="1067"/>
      <c r="L73" s="1067"/>
      <c r="M73" s="1067"/>
      <c r="N73" s="1067"/>
      <c r="O73" s="1067"/>
      <c r="P73" s="1067"/>
      <c r="Q73" s="1067"/>
      <c r="R73" s="1067"/>
      <c r="S73" s="1067"/>
      <c r="T73" s="1067"/>
      <c r="U73" s="1067"/>
      <c r="V73" s="1067"/>
      <c r="W73" s="1067"/>
      <c r="X73" s="1067"/>
      <c r="Y73" s="1067"/>
      <c r="Z73" s="1067"/>
      <c r="AA73" s="1067"/>
      <c r="AB73" s="1067"/>
      <c r="AC73" s="1067"/>
      <c r="AD73" s="1067"/>
      <c r="AE73" s="1067"/>
      <c r="AF73" s="1067"/>
    </row>
    <row r="74" spans="1:32">
      <c r="A74" s="1067"/>
      <c r="B74" s="1067"/>
      <c r="C74" s="1067"/>
      <c r="D74" s="1067"/>
      <c r="E74" s="1067"/>
      <c r="F74" s="1067"/>
      <c r="G74" s="1067"/>
      <c r="H74" s="1067"/>
      <c r="I74" s="1067"/>
      <c r="J74" s="1067"/>
      <c r="K74" s="1067"/>
      <c r="L74" s="1067"/>
      <c r="M74" s="1067"/>
      <c r="N74" s="1067"/>
      <c r="O74" s="1067"/>
      <c r="P74" s="1067"/>
      <c r="Q74" s="1067"/>
      <c r="R74" s="1067"/>
      <c r="S74" s="1067"/>
      <c r="T74" s="1067"/>
      <c r="U74" s="1067"/>
      <c r="V74" s="1067"/>
      <c r="W74" s="1067"/>
      <c r="X74" s="1067"/>
      <c r="Y74" s="1067"/>
      <c r="Z74" s="1067"/>
      <c r="AA74" s="1067"/>
      <c r="AB74" s="1067"/>
      <c r="AC74" s="1067"/>
      <c r="AD74" s="1067"/>
      <c r="AE74" s="1067"/>
      <c r="AF74" s="1067"/>
    </row>
    <row r="75" spans="1:32">
      <c r="A75" s="1067"/>
      <c r="B75" s="1067"/>
      <c r="C75" s="1067"/>
      <c r="D75" s="1067"/>
      <c r="E75" s="1067"/>
      <c r="F75" s="1067"/>
      <c r="G75" s="1067"/>
      <c r="H75" s="1067"/>
      <c r="I75" s="1067"/>
      <c r="J75" s="1067"/>
      <c r="K75" s="1067"/>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row>
    <row r="76" spans="1:32">
      <c r="A76" s="1067"/>
      <c r="B76" s="1067"/>
      <c r="C76" s="1067"/>
      <c r="D76" s="1067"/>
      <c r="E76" s="1067"/>
      <c r="F76" s="1067"/>
      <c r="G76" s="1067"/>
      <c r="H76" s="1067"/>
      <c r="I76" s="1067"/>
      <c r="J76" s="1067"/>
      <c r="K76" s="1067"/>
      <c r="L76" s="1067"/>
      <c r="M76" s="1067"/>
      <c r="N76" s="1067"/>
      <c r="O76" s="1067"/>
      <c r="P76" s="1067"/>
      <c r="Q76" s="1067"/>
      <c r="R76" s="1067"/>
      <c r="S76" s="1067"/>
      <c r="T76" s="1067"/>
      <c r="U76" s="1067"/>
      <c r="V76" s="1067"/>
      <c r="W76" s="1067"/>
      <c r="X76" s="1067"/>
      <c r="Y76" s="1067"/>
      <c r="Z76" s="1067"/>
      <c r="AA76" s="1067"/>
      <c r="AB76" s="1067"/>
      <c r="AC76" s="1067"/>
      <c r="AD76" s="1067"/>
      <c r="AE76" s="1067"/>
      <c r="AF76" s="1067"/>
    </row>
    <row r="77" spans="1:32">
      <c r="A77" s="1067"/>
      <c r="B77" s="1067"/>
      <c r="C77" s="1067"/>
      <c r="D77" s="1067"/>
      <c r="E77" s="1067"/>
      <c r="F77" s="1067"/>
      <c r="G77" s="1067"/>
      <c r="H77" s="1067"/>
      <c r="I77" s="1067"/>
      <c r="J77" s="1067"/>
      <c r="K77" s="1067"/>
      <c r="L77" s="1067"/>
      <c r="M77" s="1067"/>
      <c r="N77" s="1067"/>
      <c r="O77" s="1067"/>
      <c r="P77" s="1067"/>
      <c r="Q77" s="1067"/>
      <c r="R77" s="1067"/>
      <c r="S77" s="1067"/>
      <c r="T77" s="1067"/>
      <c r="U77" s="1067"/>
      <c r="V77" s="1067"/>
      <c r="W77" s="1067"/>
      <c r="X77" s="1067"/>
      <c r="Y77" s="1067"/>
      <c r="Z77" s="1067"/>
      <c r="AA77" s="1067"/>
      <c r="AB77" s="1067"/>
      <c r="AC77" s="1067"/>
      <c r="AD77" s="1067"/>
      <c r="AE77" s="1067"/>
      <c r="AF77" s="1067"/>
    </row>
    <row r="78" spans="1:32">
      <c r="A78" s="1067"/>
      <c r="B78" s="1067"/>
      <c r="C78" s="1067"/>
      <c r="D78" s="1067"/>
      <c r="E78" s="1067"/>
      <c r="F78" s="1067"/>
      <c r="G78" s="1067"/>
      <c r="H78" s="1067"/>
      <c r="I78" s="1067"/>
      <c r="J78" s="1067"/>
      <c r="K78" s="1067"/>
      <c r="L78" s="1067"/>
      <c r="M78" s="1067"/>
      <c r="N78" s="1067"/>
      <c r="O78" s="1067"/>
      <c r="P78" s="1067"/>
      <c r="Q78" s="1067"/>
      <c r="R78" s="1067"/>
      <c r="S78" s="1067"/>
      <c r="T78" s="1067"/>
      <c r="U78" s="1067"/>
      <c r="V78" s="1067"/>
      <c r="W78" s="1067"/>
      <c r="X78" s="1067"/>
      <c r="Y78" s="1067"/>
      <c r="Z78" s="1067"/>
      <c r="AA78" s="1067"/>
      <c r="AB78" s="1067"/>
      <c r="AC78" s="1067"/>
      <c r="AD78" s="1067"/>
      <c r="AE78" s="1067"/>
      <c r="AF78" s="1067"/>
    </row>
    <row r="79" spans="1:32">
      <c r="A79" s="1067"/>
      <c r="B79" s="1067"/>
      <c r="C79" s="1067"/>
      <c r="D79" s="1067"/>
      <c r="E79" s="1067"/>
      <c r="F79" s="1067"/>
      <c r="G79" s="1067"/>
      <c r="H79" s="1067"/>
      <c r="I79" s="1067"/>
      <c r="J79" s="1067"/>
      <c r="K79" s="1067"/>
      <c r="L79" s="1067"/>
      <c r="M79" s="1067"/>
      <c r="N79" s="1067"/>
      <c r="O79" s="1067"/>
      <c r="P79" s="1067"/>
      <c r="Q79" s="1067"/>
      <c r="R79" s="1067"/>
      <c r="S79" s="1067"/>
      <c r="T79" s="1067"/>
      <c r="U79" s="1067"/>
      <c r="V79" s="1067"/>
      <c r="W79" s="1067"/>
      <c r="X79" s="1067"/>
      <c r="Y79" s="1067"/>
      <c r="Z79" s="1067"/>
      <c r="AA79" s="1067"/>
      <c r="AB79" s="1067"/>
      <c r="AC79" s="1067"/>
      <c r="AD79" s="1067"/>
      <c r="AE79" s="1067"/>
      <c r="AF79" s="1067"/>
    </row>
    <row r="80" spans="1:32">
      <c r="A80" s="1067"/>
      <c r="B80" s="1067"/>
      <c r="C80" s="1067"/>
      <c r="D80" s="1067"/>
      <c r="E80" s="1067"/>
      <c r="F80" s="1067"/>
      <c r="G80" s="1067"/>
      <c r="H80" s="1067"/>
      <c r="I80" s="1067"/>
      <c r="J80" s="1067"/>
      <c r="K80" s="1067"/>
      <c r="L80" s="1067"/>
      <c r="M80" s="1067"/>
      <c r="N80" s="1067"/>
      <c r="O80" s="1067"/>
      <c r="P80" s="1067"/>
      <c r="Q80" s="1067"/>
      <c r="R80" s="1067"/>
      <c r="S80" s="1067"/>
      <c r="T80" s="1067"/>
      <c r="U80" s="1067"/>
      <c r="V80" s="1067"/>
      <c r="W80" s="1067"/>
      <c r="X80" s="1067"/>
      <c r="Y80" s="1067"/>
      <c r="Z80" s="1067"/>
      <c r="AA80" s="1067"/>
      <c r="AB80" s="1067"/>
      <c r="AC80" s="1067"/>
      <c r="AD80" s="1067"/>
      <c r="AE80" s="1067"/>
      <c r="AF80" s="1067"/>
    </row>
    <row r="81" spans="1:32">
      <c r="A81" s="1067"/>
      <c r="B81" s="1067"/>
      <c r="C81" s="1067"/>
      <c r="D81" s="1067"/>
      <c r="E81" s="1067"/>
      <c r="F81" s="1067"/>
      <c r="G81" s="1067"/>
      <c r="H81" s="1067"/>
      <c r="I81" s="1067"/>
      <c r="J81" s="1067"/>
      <c r="K81" s="1067"/>
      <c r="L81" s="1067"/>
      <c r="M81" s="1067"/>
      <c r="N81" s="1067"/>
      <c r="O81" s="1067"/>
      <c r="P81" s="1067"/>
      <c r="Q81" s="1067"/>
      <c r="R81" s="1067"/>
      <c r="S81" s="1067"/>
      <c r="T81" s="1067"/>
      <c r="U81" s="1067"/>
      <c r="V81" s="1067"/>
      <c r="W81" s="1067"/>
      <c r="X81" s="1067"/>
      <c r="Y81" s="1067"/>
      <c r="Z81" s="1067"/>
      <c r="AA81" s="1067"/>
      <c r="AB81" s="1067"/>
      <c r="AC81" s="1067"/>
      <c r="AD81" s="1067"/>
      <c r="AE81" s="1067"/>
      <c r="AF81" s="1067"/>
    </row>
    <row r="82" spans="1:32">
      <c r="A82" s="1067"/>
      <c r="B82" s="1067"/>
      <c r="C82" s="1067"/>
      <c r="D82" s="1067"/>
      <c r="E82" s="1067"/>
      <c r="F82" s="1067"/>
      <c r="G82" s="1067"/>
      <c r="H82" s="1067"/>
      <c r="I82" s="1067"/>
      <c r="J82" s="1067"/>
      <c r="K82" s="1067"/>
      <c r="L82" s="1067"/>
      <c r="M82" s="1067"/>
      <c r="N82" s="1067"/>
      <c r="O82" s="1067"/>
      <c r="P82" s="1067"/>
      <c r="Q82" s="1067"/>
      <c r="R82" s="1067"/>
      <c r="S82" s="1067"/>
      <c r="T82" s="1067"/>
      <c r="U82" s="1067"/>
      <c r="V82" s="1067"/>
      <c r="W82" s="1067"/>
      <c r="X82" s="1067"/>
      <c r="Y82" s="1067"/>
      <c r="Z82" s="1067"/>
      <c r="AA82" s="1067"/>
      <c r="AB82" s="1067"/>
      <c r="AC82" s="1067"/>
      <c r="AD82" s="1067"/>
      <c r="AE82" s="1067"/>
      <c r="AF82" s="1067"/>
    </row>
    <row r="83" spans="1:32">
      <c r="A83" s="1067"/>
      <c r="B83" s="1067"/>
      <c r="C83" s="1067"/>
      <c r="D83" s="1067"/>
      <c r="E83" s="1067"/>
      <c r="F83" s="1067"/>
      <c r="G83" s="1067"/>
      <c r="H83" s="1067"/>
      <c r="I83" s="1067"/>
      <c r="J83" s="1067"/>
      <c r="K83" s="1067"/>
      <c r="L83" s="1067"/>
      <c r="M83" s="1067"/>
      <c r="N83" s="1067"/>
      <c r="O83" s="1067"/>
      <c r="P83" s="1067"/>
      <c r="Q83" s="1067"/>
      <c r="R83" s="1067"/>
      <c r="S83" s="1067"/>
      <c r="T83" s="1067"/>
      <c r="U83" s="1067"/>
      <c r="V83" s="1067"/>
      <c r="W83" s="1067"/>
      <c r="X83" s="1067"/>
      <c r="Y83" s="1067"/>
      <c r="Z83" s="1067"/>
      <c r="AA83" s="1067"/>
      <c r="AB83" s="1067"/>
      <c r="AC83" s="1067"/>
      <c r="AD83" s="1067"/>
      <c r="AE83" s="1067"/>
      <c r="AF83" s="1067"/>
    </row>
    <row r="84" spans="1:32">
      <c r="A84" s="1067"/>
      <c r="B84" s="1067"/>
      <c r="C84" s="1067"/>
      <c r="D84" s="1067"/>
      <c r="E84" s="1067"/>
      <c r="F84" s="1067"/>
      <c r="G84" s="1067"/>
      <c r="H84" s="1067"/>
      <c r="I84" s="1067"/>
      <c r="J84" s="1067"/>
      <c r="K84" s="1067"/>
      <c r="L84" s="1067"/>
      <c r="M84" s="1067"/>
      <c r="N84" s="1067"/>
      <c r="O84" s="1067"/>
      <c r="P84" s="1067"/>
      <c r="Q84" s="1067"/>
      <c r="R84" s="1067"/>
      <c r="S84" s="1067"/>
      <c r="T84" s="1067"/>
      <c r="U84" s="1067"/>
      <c r="V84" s="1067"/>
      <c r="W84" s="1067"/>
      <c r="X84" s="1067"/>
      <c r="Y84" s="1067"/>
      <c r="Z84" s="1067"/>
      <c r="AA84" s="1067"/>
      <c r="AB84" s="1067"/>
      <c r="AC84" s="1067"/>
      <c r="AD84" s="1067"/>
      <c r="AE84" s="1067"/>
      <c r="AF84" s="1067"/>
    </row>
    <row r="85" spans="1:32">
      <c r="A85" s="1067"/>
      <c r="B85" s="1067"/>
      <c r="C85" s="1067"/>
      <c r="D85" s="1067"/>
      <c r="E85" s="1067"/>
      <c r="F85" s="1067"/>
      <c r="G85" s="1067"/>
      <c r="H85" s="1067"/>
      <c r="I85" s="1067"/>
      <c r="J85" s="1067"/>
      <c r="K85" s="1067"/>
      <c r="L85" s="1067"/>
      <c r="M85" s="1067"/>
      <c r="N85" s="1067"/>
      <c r="O85" s="1067"/>
      <c r="P85" s="1067"/>
      <c r="Q85" s="1067"/>
      <c r="R85" s="1067"/>
      <c r="S85" s="1067"/>
      <c r="T85" s="1067"/>
      <c r="U85" s="1067"/>
      <c r="V85" s="1067"/>
      <c r="W85" s="1067"/>
      <c r="X85" s="1067"/>
      <c r="Y85" s="1067"/>
      <c r="Z85" s="1067"/>
      <c r="AA85" s="1067"/>
      <c r="AB85" s="1067"/>
      <c r="AC85" s="1067"/>
      <c r="AD85" s="1067"/>
      <c r="AE85" s="1067"/>
      <c r="AF85" s="1067"/>
    </row>
    <row r="86" spans="1:32">
      <c r="A86" s="1067"/>
      <c r="B86" s="1067"/>
      <c r="C86" s="1067"/>
      <c r="D86" s="1067"/>
      <c r="E86" s="1067"/>
      <c r="F86" s="1067"/>
      <c r="G86" s="1067"/>
      <c r="H86" s="1067"/>
      <c r="I86" s="1067"/>
      <c r="J86" s="1067"/>
      <c r="K86" s="1067"/>
      <c r="L86" s="1067"/>
      <c r="M86" s="1067"/>
      <c r="N86" s="1067"/>
      <c r="O86" s="1067"/>
      <c r="P86" s="1067"/>
      <c r="Q86" s="1067"/>
      <c r="R86" s="1067"/>
      <c r="S86" s="1067"/>
      <c r="T86" s="1067"/>
      <c r="U86" s="1067"/>
      <c r="V86" s="1067"/>
      <c r="W86" s="1067"/>
      <c r="X86" s="1067"/>
      <c r="Y86" s="1067"/>
      <c r="Z86" s="1067"/>
      <c r="AA86" s="1067"/>
      <c r="AB86" s="1067"/>
      <c r="AC86" s="1067"/>
      <c r="AD86" s="1067"/>
      <c r="AE86" s="1067"/>
      <c r="AF86" s="1067"/>
    </row>
    <row r="87" spans="1:32">
      <c r="A87" s="1067"/>
      <c r="B87" s="1067"/>
      <c r="C87" s="1067"/>
      <c r="D87" s="1067"/>
      <c r="E87" s="1067"/>
      <c r="F87" s="1067"/>
      <c r="G87" s="1067"/>
      <c r="H87" s="1067"/>
      <c r="I87" s="1067"/>
      <c r="J87" s="1067"/>
      <c r="K87" s="1067"/>
      <c r="L87" s="1067"/>
      <c r="M87" s="1067"/>
      <c r="N87" s="1067"/>
      <c r="O87" s="1067"/>
      <c r="P87" s="1067"/>
      <c r="Q87" s="1067"/>
      <c r="R87" s="1067"/>
      <c r="S87" s="1067"/>
      <c r="T87" s="1067"/>
      <c r="U87" s="1067"/>
      <c r="V87" s="1067"/>
      <c r="W87" s="1067"/>
      <c r="X87" s="1067"/>
      <c r="Y87" s="1067"/>
      <c r="Z87" s="1067"/>
      <c r="AA87" s="1067"/>
      <c r="AB87" s="1067"/>
      <c r="AC87" s="1067"/>
      <c r="AD87" s="1067"/>
      <c r="AE87" s="1067"/>
      <c r="AF87" s="1067"/>
    </row>
    <row r="88" spans="1:32">
      <c r="A88" s="1067"/>
      <c r="B88" s="1067"/>
      <c r="C88" s="1067"/>
      <c r="D88" s="1067"/>
      <c r="E88" s="1067"/>
      <c r="F88" s="1067"/>
      <c r="G88" s="1067"/>
      <c r="H88" s="1067"/>
      <c r="I88" s="1067"/>
      <c r="J88" s="1067"/>
      <c r="K88" s="1067"/>
      <c r="L88" s="1067"/>
      <c r="M88" s="1067"/>
      <c r="N88" s="1067"/>
      <c r="O88" s="1067"/>
      <c r="P88" s="1067"/>
      <c r="Q88" s="1067"/>
      <c r="R88" s="1067"/>
      <c r="S88" s="1067"/>
      <c r="T88" s="1067"/>
      <c r="U88" s="1067"/>
      <c r="V88" s="1067"/>
      <c r="W88" s="1067"/>
      <c r="X88" s="1067"/>
      <c r="Y88" s="1067"/>
      <c r="Z88" s="1067"/>
      <c r="AA88" s="1067"/>
      <c r="AB88" s="1067"/>
      <c r="AC88" s="1067"/>
      <c r="AD88" s="1067"/>
      <c r="AE88" s="1067"/>
      <c r="AF88" s="1067"/>
    </row>
    <row r="89" spans="1:32">
      <c r="A89" s="1067"/>
      <c r="B89" s="1067"/>
      <c r="C89" s="1067"/>
      <c r="D89" s="1067"/>
      <c r="E89" s="1067"/>
      <c r="F89" s="1067"/>
      <c r="G89" s="1067"/>
      <c r="H89" s="1067"/>
      <c r="I89" s="1067"/>
      <c r="J89" s="1067"/>
      <c r="K89" s="1067"/>
      <c r="L89" s="1067"/>
      <c r="M89" s="1067"/>
      <c r="N89" s="1067"/>
      <c r="O89" s="1067"/>
      <c r="P89" s="1067"/>
      <c r="Q89" s="1067"/>
      <c r="R89" s="1067"/>
      <c r="S89" s="1067"/>
      <c r="T89" s="1067"/>
      <c r="U89" s="1067"/>
      <c r="V89" s="1067"/>
      <c r="W89" s="1067"/>
      <c r="X89" s="1067"/>
      <c r="Y89" s="1067"/>
      <c r="Z89" s="1067"/>
      <c r="AA89" s="1067"/>
      <c r="AB89" s="1067"/>
      <c r="AC89" s="1067"/>
      <c r="AD89" s="1067"/>
      <c r="AE89" s="1067"/>
      <c r="AF89" s="1067"/>
    </row>
    <row r="90" spans="1:32">
      <c r="A90" s="1067"/>
      <c r="B90" s="1067"/>
      <c r="C90" s="1067"/>
      <c r="D90" s="1067"/>
      <c r="E90" s="1067"/>
      <c r="F90" s="1067"/>
      <c r="G90" s="1067"/>
      <c r="H90" s="1067"/>
      <c r="I90" s="1067"/>
      <c r="J90" s="1067"/>
      <c r="K90" s="1067"/>
      <c r="L90" s="1067"/>
      <c r="M90" s="1067"/>
      <c r="N90" s="1067"/>
      <c r="O90" s="1067"/>
      <c r="P90" s="1067"/>
      <c r="Q90" s="1067"/>
      <c r="R90" s="1067"/>
      <c r="S90" s="1067"/>
      <c r="T90" s="1067"/>
      <c r="U90" s="1067"/>
      <c r="V90" s="1067"/>
      <c r="W90" s="1067"/>
      <c r="X90" s="1067"/>
      <c r="Y90" s="1067"/>
      <c r="Z90" s="1067"/>
      <c r="AA90" s="1067"/>
      <c r="AB90" s="1067"/>
      <c r="AC90" s="1067"/>
      <c r="AD90" s="1067"/>
      <c r="AE90" s="1067"/>
      <c r="AF90" s="1067"/>
    </row>
    <row r="91" spans="1:32">
      <c r="A91" s="1067"/>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c r="AF91" s="1067"/>
    </row>
    <row r="92" spans="1:32">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row>
    <row r="93" spans="1:32">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row>
    <row r="94" spans="1:32">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row>
    <row r="95" spans="1:32">
      <c r="A95" s="1067"/>
      <c r="B95" s="1067"/>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row>
    <row r="96" spans="1:32">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row>
    <row r="97" spans="1:32">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row>
    <row r="98" spans="1:32">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row>
    <row r="99" spans="1:32">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row>
    <row r="100" spans="1:32">
      <c r="A100" s="1067"/>
      <c r="B100" s="1067"/>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row>
    <row r="101" spans="1:32">
      <c r="A101" s="1067"/>
      <c r="B101" s="1067"/>
      <c r="C101" s="1067"/>
      <c r="D101" s="1067"/>
      <c r="E101" s="1067"/>
      <c r="F101" s="1067"/>
      <c r="G101" s="1067"/>
      <c r="H101" s="1067"/>
      <c r="I101" s="1067"/>
      <c r="J101" s="1067"/>
      <c r="K101" s="1067"/>
      <c r="L101" s="1067"/>
      <c r="M101" s="1067"/>
      <c r="N101" s="1067"/>
      <c r="O101" s="1067"/>
      <c r="P101" s="1067"/>
      <c r="Q101" s="1067"/>
      <c r="R101" s="1067"/>
      <c r="S101" s="1067"/>
      <c r="T101" s="1067"/>
      <c r="U101" s="1067"/>
      <c r="V101" s="1067"/>
      <c r="W101" s="1067"/>
      <c r="X101" s="1067"/>
      <c r="Y101" s="1067"/>
      <c r="Z101" s="1067"/>
      <c r="AA101" s="1067"/>
      <c r="AB101" s="1067"/>
      <c r="AC101" s="1067"/>
      <c r="AD101" s="1067"/>
      <c r="AE101" s="1067"/>
      <c r="AF101" s="1067"/>
    </row>
    <row r="102" spans="1:32">
      <c r="A102" s="1067"/>
      <c r="B102" s="1067"/>
      <c r="C102" s="1067"/>
      <c r="D102" s="1067"/>
      <c r="E102" s="1067"/>
      <c r="F102" s="1067"/>
      <c r="G102" s="1067"/>
      <c r="H102" s="1067"/>
      <c r="I102" s="1067"/>
      <c r="J102" s="1067"/>
      <c r="K102" s="106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row>
    <row r="103" spans="1:32">
      <c r="A103" s="1067"/>
      <c r="B103" s="1067"/>
      <c r="C103" s="1067"/>
      <c r="D103" s="1067"/>
      <c r="E103" s="1067"/>
      <c r="F103" s="1067"/>
      <c r="G103" s="1067"/>
      <c r="H103" s="1067"/>
      <c r="I103" s="1067"/>
      <c r="J103" s="1067"/>
      <c r="K103" s="1067"/>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row>
    <row r="104" spans="1:32">
      <c r="A104" s="1067"/>
      <c r="B104" s="1067"/>
      <c r="C104" s="1067"/>
      <c r="D104" s="1067"/>
      <c r="E104" s="1067"/>
      <c r="F104" s="1067"/>
      <c r="G104" s="1067"/>
      <c r="H104" s="1067"/>
      <c r="I104" s="1067"/>
      <c r="J104" s="1067"/>
      <c r="K104" s="1067"/>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row>
    <row r="105" spans="1:32">
      <c r="A105" s="1067"/>
      <c r="B105" s="1067"/>
      <c r="C105" s="1067"/>
      <c r="D105" s="1067"/>
      <c r="E105" s="1067"/>
      <c r="F105" s="1067"/>
      <c r="G105" s="1067"/>
      <c r="H105" s="1067"/>
      <c r="I105" s="1067"/>
      <c r="J105" s="1067"/>
      <c r="K105" s="1067"/>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c r="AF105" s="1067"/>
    </row>
    <row r="106" spans="1:32">
      <c r="A106" s="1067"/>
      <c r="B106" s="1067"/>
      <c r="C106" s="1067"/>
      <c r="D106" s="1067"/>
      <c r="E106" s="1067"/>
      <c r="F106" s="1067"/>
      <c r="G106" s="1067"/>
      <c r="H106" s="1067"/>
      <c r="I106" s="1067"/>
      <c r="J106" s="1067"/>
      <c r="K106" s="1067"/>
      <c r="L106" s="1067"/>
      <c r="M106" s="1067"/>
      <c r="N106" s="1067"/>
      <c r="O106" s="1067"/>
      <c r="P106" s="1067"/>
      <c r="Q106" s="1067"/>
      <c r="R106" s="1067"/>
      <c r="S106" s="1067"/>
      <c r="T106" s="1067"/>
      <c r="U106" s="1067"/>
      <c r="V106" s="1067"/>
      <c r="W106" s="1067"/>
      <c r="X106" s="1067"/>
      <c r="Y106" s="1067"/>
      <c r="Z106" s="1067"/>
      <c r="AA106" s="1067"/>
      <c r="AB106" s="1067"/>
      <c r="AC106" s="1067"/>
      <c r="AD106" s="1067"/>
      <c r="AE106" s="1067"/>
      <c r="AF106" s="1067"/>
    </row>
    <row r="107" spans="1:32">
      <c r="A107" s="1067"/>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row>
    <row r="108" spans="1:32">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row>
    <row r="109" spans="1:32">
      <c r="A109" s="1067"/>
      <c r="B109" s="1067"/>
      <c r="C109" s="1067"/>
      <c r="D109" s="1067"/>
      <c r="E109" s="1067"/>
      <c r="F109" s="1067"/>
      <c r="G109" s="1067"/>
      <c r="H109" s="1067"/>
      <c r="I109" s="1067"/>
      <c r="J109" s="1067"/>
      <c r="K109" s="1067"/>
      <c r="L109" s="1067"/>
      <c r="M109" s="1067"/>
      <c r="N109" s="1067"/>
      <c r="O109" s="1067"/>
      <c r="P109" s="1067"/>
      <c r="Q109" s="1067"/>
      <c r="R109" s="1067"/>
      <c r="S109" s="1067"/>
      <c r="T109" s="1067"/>
      <c r="U109" s="1067"/>
      <c r="V109" s="1067"/>
      <c r="W109" s="1067"/>
      <c r="X109" s="1067"/>
      <c r="Y109" s="1067"/>
      <c r="Z109" s="1067"/>
      <c r="AA109" s="1067"/>
      <c r="AB109" s="1067"/>
      <c r="AC109" s="1067"/>
      <c r="AD109" s="1067"/>
      <c r="AE109" s="1067"/>
      <c r="AF109" s="1067"/>
    </row>
    <row r="110" spans="1:32">
      <c r="A110" s="1067"/>
      <c r="B110" s="1067"/>
      <c r="C110" s="1067"/>
      <c r="D110" s="1067"/>
      <c r="E110" s="1067"/>
      <c r="F110" s="1067"/>
      <c r="G110" s="1067"/>
      <c r="H110" s="1067"/>
      <c r="I110" s="1067"/>
      <c r="J110" s="1067"/>
      <c r="K110" s="1067"/>
      <c r="L110" s="1067"/>
      <c r="M110" s="1067"/>
      <c r="N110" s="1067"/>
      <c r="O110" s="1067"/>
      <c r="P110" s="1067"/>
      <c r="Q110" s="1067"/>
      <c r="R110" s="1067"/>
      <c r="S110" s="1067"/>
      <c r="T110" s="1067"/>
      <c r="U110" s="1067"/>
      <c r="V110" s="1067"/>
      <c r="W110" s="1067"/>
      <c r="X110" s="1067"/>
      <c r="Y110" s="1067"/>
      <c r="Z110" s="1067"/>
      <c r="AA110" s="1067"/>
      <c r="AB110" s="1067"/>
      <c r="AC110" s="1067"/>
      <c r="AD110" s="1067"/>
      <c r="AE110" s="1067"/>
      <c r="AF110" s="1067"/>
    </row>
    <row r="111" spans="1:32">
      <c r="A111" s="1067"/>
      <c r="B111" s="1067"/>
      <c r="C111" s="1067"/>
      <c r="D111" s="1067"/>
      <c r="E111" s="1067"/>
      <c r="F111" s="1067"/>
      <c r="G111" s="1067"/>
      <c r="H111" s="1067"/>
      <c r="I111" s="1067"/>
      <c r="J111" s="1067"/>
      <c r="K111" s="1067"/>
      <c r="L111" s="1067"/>
      <c r="M111" s="1067"/>
      <c r="N111" s="1067"/>
      <c r="O111" s="1067"/>
      <c r="P111" s="1067"/>
      <c r="Q111" s="1067"/>
      <c r="R111" s="1067"/>
      <c r="S111" s="1067"/>
      <c r="T111" s="1067"/>
      <c r="U111" s="1067"/>
      <c r="V111" s="1067"/>
      <c r="W111" s="1067"/>
      <c r="X111" s="1067"/>
      <c r="Y111" s="1067"/>
      <c r="Z111" s="1067"/>
      <c r="AA111" s="1067"/>
      <c r="AB111" s="1067"/>
      <c r="AC111" s="1067"/>
      <c r="AD111" s="1067"/>
      <c r="AE111" s="1067"/>
      <c r="AF111" s="1067"/>
    </row>
    <row r="112" spans="1:32">
      <c r="A112" s="1067"/>
      <c r="B112" s="1067"/>
      <c r="C112" s="1067"/>
      <c r="D112" s="1067"/>
      <c r="E112" s="1067"/>
      <c r="F112" s="1067"/>
      <c r="G112" s="1067"/>
      <c r="H112" s="1067"/>
      <c r="I112" s="1067"/>
      <c r="J112" s="1067"/>
      <c r="K112" s="1067"/>
      <c r="L112" s="1067"/>
      <c r="M112" s="1067"/>
      <c r="N112" s="1067"/>
      <c r="O112" s="1067"/>
      <c r="P112" s="1067"/>
      <c r="Q112" s="1067"/>
      <c r="R112" s="1067"/>
      <c r="S112" s="1067"/>
      <c r="T112" s="1067"/>
      <c r="U112" s="1067"/>
      <c r="V112" s="1067"/>
      <c r="W112" s="1067"/>
      <c r="X112" s="1067"/>
      <c r="Y112" s="1067"/>
      <c r="Z112" s="1067"/>
      <c r="AA112" s="1067"/>
      <c r="AB112" s="1067"/>
      <c r="AC112" s="1067"/>
      <c r="AD112" s="1067"/>
      <c r="AE112" s="1067"/>
      <c r="AF112" s="1067"/>
    </row>
    <row r="113" spans="1:32">
      <c r="A113" s="1067"/>
      <c r="B113" s="1067"/>
      <c r="C113" s="1067"/>
      <c r="D113" s="1067"/>
      <c r="E113" s="1067"/>
      <c r="F113" s="1067"/>
      <c r="G113" s="1067"/>
      <c r="H113" s="1067"/>
      <c r="I113" s="1067"/>
      <c r="J113" s="1067"/>
      <c r="K113" s="1067"/>
      <c r="L113" s="1067"/>
      <c r="M113" s="1067"/>
      <c r="N113" s="1067"/>
      <c r="O113" s="1067"/>
      <c r="P113" s="1067"/>
      <c r="Q113" s="1067"/>
      <c r="R113" s="1067"/>
      <c r="S113" s="1067"/>
      <c r="T113" s="1067"/>
      <c r="U113" s="1067"/>
      <c r="V113" s="1067"/>
      <c r="W113" s="1067"/>
      <c r="X113" s="1067"/>
      <c r="Y113" s="1067"/>
      <c r="Z113" s="1067"/>
      <c r="AA113" s="1067"/>
      <c r="AB113" s="1067"/>
      <c r="AC113" s="1067"/>
      <c r="AD113" s="1067"/>
      <c r="AE113" s="1067"/>
      <c r="AF113" s="1067"/>
    </row>
    <row r="114" spans="1:32">
      <c r="A114" s="1067"/>
      <c r="B114" s="1067"/>
      <c r="C114" s="1067"/>
      <c r="D114" s="1067"/>
      <c r="E114" s="1067"/>
      <c r="F114" s="1067"/>
      <c r="G114" s="1067"/>
      <c r="H114" s="1067"/>
      <c r="I114" s="1067"/>
      <c r="J114" s="1067"/>
      <c r="K114" s="1067"/>
      <c r="L114" s="1067"/>
      <c r="M114" s="1067"/>
      <c r="N114" s="1067"/>
      <c r="O114" s="1067"/>
      <c r="P114" s="1067"/>
      <c r="Q114" s="1067"/>
      <c r="R114" s="1067"/>
      <c r="S114" s="1067"/>
      <c r="T114" s="1067"/>
      <c r="U114" s="1067"/>
      <c r="V114" s="1067"/>
      <c r="W114" s="1067"/>
      <c r="X114" s="1067"/>
      <c r="Y114" s="1067"/>
      <c r="Z114" s="1067"/>
      <c r="AA114" s="1067"/>
      <c r="AB114" s="1067"/>
      <c r="AC114" s="1067"/>
      <c r="AD114" s="1067"/>
      <c r="AE114" s="1067"/>
      <c r="AF114" s="1067"/>
    </row>
    <row r="115" spans="1:32">
      <c r="A115" s="1067"/>
      <c r="B115" s="1067"/>
      <c r="C115" s="1067"/>
      <c r="D115" s="1067"/>
      <c r="E115" s="1067"/>
      <c r="F115" s="1067"/>
      <c r="G115" s="1067"/>
      <c r="H115" s="1067"/>
      <c r="I115" s="1067"/>
      <c r="J115" s="1067"/>
      <c r="K115" s="1067"/>
      <c r="L115" s="1067"/>
      <c r="M115" s="1067"/>
      <c r="N115" s="1067"/>
      <c r="O115" s="1067"/>
      <c r="P115" s="1067"/>
      <c r="Q115" s="1067"/>
      <c r="R115" s="1067"/>
      <c r="S115" s="1067"/>
      <c r="T115" s="1067"/>
      <c r="U115" s="1067"/>
      <c r="V115" s="1067"/>
      <c r="W115" s="1067"/>
      <c r="X115" s="1067"/>
      <c r="Y115" s="1067"/>
      <c r="Z115" s="1067"/>
      <c r="AA115" s="1067"/>
      <c r="AB115" s="1067"/>
      <c r="AC115" s="1067"/>
      <c r="AD115" s="1067"/>
      <c r="AE115" s="1067"/>
      <c r="AF115" s="1067"/>
    </row>
    <row r="116" spans="1:32">
      <c r="A116" s="1067"/>
      <c r="B116" s="1067"/>
      <c r="C116" s="1067"/>
      <c r="D116" s="1067"/>
      <c r="E116" s="1067"/>
      <c r="F116" s="1067"/>
      <c r="G116" s="1067"/>
      <c r="H116" s="1067"/>
      <c r="I116" s="1067"/>
      <c r="J116" s="1067"/>
      <c r="K116" s="1067"/>
      <c r="L116" s="1067"/>
      <c r="M116" s="1067"/>
      <c r="N116" s="1067"/>
      <c r="O116" s="1067"/>
      <c r="P116" s="1067"/>
      <c r="Q116" s="1067"/>
      <c r="R116" s="1067"/>
      <c r="S116" s="1067"/>
      <c r="T116" s="1067"/>
      <c r="U116" s="1067"/>
      <c r="V116" s="1067"/>
      <c r="W116" s="1067"/>
      <c r="X116" s="1067"/>
      <c r="Y116" s="1067"/>
      <c r="Z116" s="1067"/>
      <c r="AA116" s="1067"/>
      <c r="AB116" s="1067"/>
      <c r="AC116" s="1067"/>
      <c r="AD116" s="1067"/>
      <c r="AE116" s="1067"/>
      <c r="AF116" s="1067"/>
    </row>
    <row r="117" spans="1:32">
      <c r="A117" s="1067"/>
      <c r="B117" s="1067"/>
      <c r="C117" s="1067"/>
      <c r="D117" s="1067"/>
      <c r="E117" s="1067"/>
      <c r="F117" s="1067"/>
      <c r="G117" s="1067"/>
      <c r="H117" s="1067"/>
      <c r="I117" s="1067"/>
      <c r="J117" s="1067"/>
      <c r="K117" s="1067"/>
      <c r="L117" s="1067"/>
      <c r="M117" s="1067"/>
      <c r="N117" s="1067"/>
      <c r="O117" s="1067"/>
      <c r="P117" s="1067"/>
      <c r="Q117" s="1067"/>
      <c r="R117" s="1067"/>
      <c r="S117" s="1067"/>
      <c r="T117" s="1067"/>
      <c r="U117" s="1067"/>
      <c r="V117" s="1067"/>
      <c r="W117" s="1067"/>
      <c r="X117" s="1067"/>
      <c r="Y117" s="1067"/>
      <c r="Z117" s="1067"/>
      <c r="AA117" s="1067"/>
      <c r="AB117" s="1067"/>
      <c r="AC117" s="1067"/>
      <c r="AD117" s="1067"/>
      <c r="AE117" s="1067"/>
      <c r="AF117" s="1067"/>
    </row>
    <row r="118" spans="1:32">
      <c r="A118" s="1067"/>
      <c r="B118" s="1067"/>
      <c r="C118" s="1067"/>
      <c r="D118" s="1067"/>
      <c r="E118" s="1067"/>
      <c r="F118" s="1067"/>
      <c r="G118" s="1067"/>
      <c r="H118" s="1067"/>
      <c r="I118" s="1067"/>
      <c r="J118" s="1067"/>
      <c r="K118" s="1067"/>
      <c r="L118" s="1067"/>
      <c r="M118" s="1067"/>
      <c r="N118" s="1067"/>
      <c r="O118" s="1067"/>
      <c r="P118" s="1067"/>
      <c r="Q118" s="1067"/>
      <c r="R118" s="1067"/>
      <c r="S118" s="1067"/>
      <c r="T118" s="1067"/>
      <c r="U118" s="1067"/>
      <c r="V118" s="1067"/>
      <c r="W118" s="1067"/>
      <c r="X118" s="1067"/>
      <c r="Y118" s="1067"/>
      <c r="Z118" s="1067"/>
      <c r="AA118" s="1067"/>
      <c r="AB118" s="1067"/>
      <c r="AC118" s="1067"/>
      <c r="AD118" s="1067"/>
      <c r="AE118" s="1067"/>
      <c r="AF118" s="1067"/>
    </row>
    <row r="119" spans="1:32">
      <c r="A119" s="1067"/>
      <c r="B119" s="1067"/>
      <c r="C119" s="1067"/>
      <c r="D119" s="1067"/>
      <c r="E119" s="1067"/>
      <c r="F119" s="1067"/>
      <c r="G119" s="1067"/>
      <c r="H119" s="1067"/>
      <c r="I119" s="1067"/>
      <c r="J119" s="1067"/>
      <c r="K119" s="1067"/>
      <c r="L119" s="1067"/>
      <c r="M119" s="1067"/>
      <c r="N119" s="1067"/>
      <c r="O119" s="1067"/>
      <c r="P119" s="1067"/>
      <c r="Q119" s="1067"/>
      <c r="R119" s="1067"/>
      <c r="S119" s="1067"/>
      <c r="T119" s="1067"/>
      <c r="U119" s="1067"/>
      <c r="V119" s="1067"/>
      <c r="W119" s="1067"/>
      <c r="X119" s="1067"/>
      <c r="Y119" s="1067"/>
      <c r="Z119" s="1067"/>
      <c r="AA119" s="1067"/>
      <c r="AB119" s="1067"/>
      <c r="AC119" s="1067"/>
      <c r="AD119" s="1067"/>
      <c r="AE119" s="1067"/>
      <c r="AF119" s="1067"/>
    </row>
    <row r="120" spans="1:32">
      <c r="A120" s="1067"/>
      <c r="B120" s="1067"/>
      <c r="C120" s="1067"/>
      <c r="D120" s="1067"/>
      <c r="E120" s="1067"/>
      <c r="F120" s="1067"/>
      <c r="G120" s="1067"/>
      <c r="H120" s="1067"/>
      <c r="I120" s="1067"/>
      <c r="J120" s="1067"/>
      <c r="K120" s="1067"/>
      <c r="L120" s="1067"/>
      <c r="M120" s="1067"/>
      <c r="N120" s="1067"/>
      <c r="O120" s="1067"/>
      <c r="P120" s="1067"/>
      <c r="Q120" s="1067"/>
      <c r="R120" s="1067"/>
      <c r="S120" s="1067"/>
      <c r="T120" s="1067"/>
      <c r="U120" s="1067"/>
      <c r="V120" s="1067"/>
      <c r="W120" s="1067"/>
      <c r="X120" s="1067"/>
      <c r="Y120" s="1067"/>
      <c r="Z120" s="1067"/>
      <c r="AA120" s="1067"/>
      <c r="AB120" s="1067"/>
      <c r="AC120" s="1067"/>
      <c r="AD120" s="1067"/>
      <c r="AE120" s="1067"/>
      <c r="AF120" s="1067"/>
    </row>
    <row r="121" spans="1:32">
      <c r="A121" s="1067"/>
      <c r="B121" s="1067"/>
      <c r="C121" s="1067"/>
      <c r="D121" s="1067"/>
      <c r="E121" s="1067"/>
      <c r="F121" s="1067"/>
      <c r="G121" s="1067"/>
      <c r="H121" s="1067"/>
      <c r="I121" s="1067"/>
      <c r="J121" s="1067"/>
      <c r="K121" s="1067"/>
      <c r="L121" s="1067"/>
      <c r="M121" s="1067"/>
      <c r="N121" s="1067"/>
      <c r="O121" s="1067"/>
      <c r="P121" s="1067"/>
      <c r="Q121" s="1067"/>
      <c r="R121" s="1067"/>
      <c r="S121" s="1067"/>
      <c r="T121" s="1067"/>
      <c r="U121" s="1067"/>
      <c r="V121" s="1067"/>
      <c r="W121" s="1067"/>
      <c r="X121" s="1067"/>
      <c r="Y121" s="1067"/>
      <c r="Z121" s="1067"/>
      <c r="AA121" s="1067"/>
      <c r="AB121" s="1067"/>
      <c r="AC121" s="1067"/>
      <c r="AD121" s="1067"/>
      <c r="AE121" s="1067"/>
      <c r="AF121" s="1067"/>
    </row>
    <row r="122" spans="1:32">
      <c r="A122" s="1067"/>
      <c r="B122" s="1067"/>
      <c r="C122" s="1067"/>
      <c r="D122" s="1067"/>
      <c r="E122" s="1067"/>
      <c r="F122" s="1067"/>
      <c r="G122" s="1067"/>
      <c r="H122" s="1067"/>
      <c r="I122" s="1067"/>
      <c r="J122" s="1067"/>
      <c r="K122" s="1067"/>
      <c r="L122" s="1067"/>
      <c r="M122" s="1067"/>
      <c r="N122" s="1067"/>
      <c r="O122" s="1067"/>
      <c r="P122" s="1067"/>
      <c r="Q122" s="1067"/>
      <c r="R122" s="1067"/>
      <c r="S122" s="1067"/>
      <c r="T122" s="1067"/>
      <c r="U122" s="1067"/>
      <c r="V122" s="1067"/>
      <c r="W122" s="1067"/>
      <c r="X122" s="1067"/>
      <c r="Y122" s="1067"/>
      <c r="Z122" s="1067"/>
      <c r="AA122" s="1067"/>
      <c r="AB122" s="1067"/>
      <c r="AC122" s="1067"/>
      <c r="AD122" s="1067"/>
      <c r="AE122" s="1067"/>
      <c r="AF122" s="1067"/>
    </row>
    <row r="123" spans="1:32">
      <c r="A123" s="1067"/>
      <c r="B123" s="1067"/>
      <c r="C123" s="1067"/>
      <c r="D123" s="1067"/>
      <c r="E123" s="1067"/>
      <c r="F123" s="1067"/>
      <c r="G123" s="1067"/>
      <c r="H123" s="1067"/>
      <c r="I123" s="1067"/>
      <c r="J123" s="1067"/>
      <c r="K123" s="1067"/>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c r="AF123" s="1067"/>
    </row>
    <row r="124" spans="1:32">
      <c r="A124" s="1067"/>
      <c r="B124" s="1067"/>
      <c r="C124" s="1067"/>
      <c r="D124" s="1067"/>
      <c r="E124" s="1067"/>
      <c r="F124" s="1067"/>
      <c r="G124" s="1067"/>
      <c r="H124" s="1067"/>
      <c r="I124" s="1067"/>
      <c r="J124" s="1067"/>
      <c r="K124" s="1067"/>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c r="AF124" s="1067"/>
    </row>
    <row r="125" spans="1:32">
      <c r="A125" s="1067"/>
      <c r="B125" s="1067"/>
      <c r="C125" s="1067"/>
      <c r="D125" s="1067"/>
      <c r="E125" s="1067"/>
      <c r="F125" s="1067"/>
      <c r="G125" s="1067"/>
      <c r="H125" s="1067"/>
      <c r="I125" s="1067"/>
      <c r="J125" s="1067"/>
      <c r="K125" s="1067"/>
      <c r="L125" s="1067"/>
      <c r="M125" s="1067"/>
      <c r="N125" s="1067"/>
      <c r="O125" s="1067"/>
      <c r="P125" s="1067"/>
      <c r="Q125" s="1067"/>
      <c r="R125" s="1067"/>
      <c r="S125" s="1067"/>
      <c r="T125" s="1067"/>
      <c r="U125" s="1067"/>
      <c r="V125" s="1067"/>
      <c r="W125" s="1067"/>
      <c r="X125" s="1067"/>
      <c r="Y125" s="1067"/>
      <c r="Z125" s="1067"/>
      <c r="AA125" s="1067"/>
      <c r="AB125" s="1067"/>
      <c r="AC125" s="1067"/>
      <c r="AD125" s="1067"/>
      <c r="AE125" s="1067"/>
      <c r="AF125" s="1067"/>
    </row>
    <row r="126" spans="1:32">
      <c r="A126" s="1067"/>
      <c r="B126" s="1067"/>
      <c r="C126" s="1067"/>
      <c r="D126" s="1067"/>
      <c r="E126" s="1067"/>
      <c r="F126" s="1067"/>
      <c r="G126" s="1067"/>
      <c r="H126" s="1067"/>
      <c r="I126" s="1067"/>
      <c r="J126" s="1067"/>
      <c r="K126" s="1067"/>
      <c r="L126" s="1067"/>
      <c r="M126" s="1067"/>
      <c r="N126" s="1067"/>
      <c r="O126" s="1067"/>
      <c r="P126" s="1067"/>
      <c r="Q126" s="1067"/>
      <c r="R126" s="1067"/>
      <c r="S126" s="1067"/>
      <c r="T126" s="1067"/>
      <c r="U126" s="1067"/>
      <c r="V126" s="1067"/>
      <c r="W126" s="1067"/>
      <c r="X126" s="1067"/>
      <c r="Y126" s="1067"/>
      <c r="Z126" s="1067"/>
      <c r="AA126" s="1067"/>
      <c r="AB126" s="1067"/>
      <c r="AC126" s="1067"/>
      <c r="AD126" s="1067"/>
      <c r="AE126" s="1067"/>
      <c r="AF126" s="1067"/>
    </row>
    <row r="127" spans="1:32">
      <c r="A127" s="1067"/>
      <c r="B127" s="1067"/>
      <c r="C127" s="1067"/>
      <c r="D127" s="1067"/>
      <c r="E127" s="1067"/>
      <c r="F127" s="1067"/>
      <c r="G127" s="1067"/>
      <c r="H127" s="1067"/>
      <c r="I127" s="1067"/>
      <c r="J127" s="1067"/>
      <c r="K127" s="1067"/>
      <c r="L127" s="1067"/>
      <c r="M127" s="1067"/>
      <c r="N127" s="1067"/>
      <c r="O127" s="1067"/>
      <c r="P127" s="1067"/>
      <c r="Q127" s="1067"/>
      <c r="R127" s="1067"/>
      <c r="S127" s="1067"/>
      <c r="T127" s="1067"/>
      <c r="U127" s="1067"/>
      <c r="V127" s="1067"/>
      <c r="W127" s="1067"/>
      <c r="X127" s="1067"/>
      <c r="Y127" s="1067"/>
      <c r="Z127" s="1067"/>
      <c r="AA127" s="1067"/>
      <c r="AB127" s="1067"/>
      <c r="AC127" s="1067"/>
      <c r="AD127" s="1067"/>
      <c r="AE127" s="1067"/>
      <c r="AF127" s="1067"/>
    </row>
    <row r="128" spans="1:32">
      <c r="A128" s="1067"/>
      <c r="B128" s="1067"/>
      <c r="C128" s="1067"/>
      <c r="D128" s="1067"/>
      <c r="E128" s="1067"/>
      <c r="F128" s="1067"/>
      <c r="G128" s="1067"/>
      <c r="H128" s="1067"/>
      <c r="I128" s="1067"/>
      <c r="J128" s="1067"/>
      <c r="K128" s="1067"/>
      <c r="L128" s="1067"/>
      <c r="M128" s="1067"/>
      <c r="N128" s="1067"/>
      <c r="O128" s="1067"/>
      <c r="P128" s="1067"/>
      <c r="Q128" s="1067"/>
      <c r="R128" s="1067"/>
      <c r="S128" s="1067"/>
      <c r="T128" s="1067"/>
      <c r="U128" s="1067"/>
      <c r="V128" s="1067"/>
      <c r="W128" s="1067"/>
      <c r="X128" s="1067"/>
      <c r="Y128" s="1067"/>
      <c r="Z128" s="1067"/>
      <c r="AA128" s="1067"/>
      <c r="AB128" s="1067"/>
      <c r="AC128" s="1067"/>
      <c r="AD128" s="1067"/>
      <c r="AE128" s="1067"/>
      <c r="AF128" s="1067"/>
    </row>
    <row r="129" spans="1:32">
      <c r="A129" s="1067"/>
      <c r="B129" s="1067"/>
      <c r="C129" s="1067"/>
      <c r="D129" s="1067"/>
      <c r="E129" s="1067"/>
      <c r="F129" s="1067"/>
      <c r="G129" s="1067"/>
      <c r="H129" s="1067"/>
      <c r="I129" s="1067"/>
      <c r="J129" s="1067"/>
      <c r="K129" s="1067"/>
      <c r="L129" s="1067"/>
      <c r="M129" s="1067"/>
      <c r="N129" s="1067"/>
      <c r="O129" s="1067"/>
      <c r="P129" s="1067"/>
      <c r="Q129" s="1067"/>
      <c r="R129" s="1067"/>
      <c r="S129" s="1067"/>
      <c r="T129" s="1067"/>
      <c r="U129" s="1067"/>
      <c r="V129" s="1067"/>
      <c r="W129" s="1067"/>
      <c r="X129" s="1067"/>
      <c r="Y129" s="1067"/>
      <c r="Z129" s="1067"/>
      <c r="AA129" s="1067"/>
      <c r="AB129" s="1067"/>
      <c r="AC129" s="1067"/>
      <c r="AD129" s="1067"/>
      <c r="AE129" s="1067"/>
      <c r="AF129" s="1067"/>
    </row>
    <row r="130" spans="1:32">
      <c r="A130" s="1067"/>
      <c r="B130" s="1067"/>
      <c r="C130" s="1067"/>
      <c r="D130" s="1067"/>
      <c r="E130" s="1067"/>
      <c r="F130" s="1067"/>
      <c r="G130" s="1067"/>
      <c r="H130" s="1067"/>
      <c r="I130" s="1067"/>
      <c r="J130" s="1067"/>
      <c r="K130" s="1067"/>
      <c r="L130" s="1067"/>
      <c r="M130" s="1067"/>
      <c r="N130" s="1067"/>
      <c r="O130" s="1067"/>
      <c r="P130" s="1067"/>
      <c r="Q130" s="1067"/>
      <c r="R130" s="1067"/>
      <c r="S130" s="1067"/>
      <c r="T130" s="1067"/>
      <c r="U130" s="1067"/>
      <c r="V130" s="1067"/>
      <c r="W130" s="1067"/>
      <c r="X130" s="1067"/>
      <c r="Y130" s="1067"/>
      <c r="Z130" s="1067"/>
      <c r="AA130" s="1067"/>
      <c r="AB130" s="1067"/>
      <c r="AC130" s="1067"/>
      <c r="AD130" s="1067"/>
      <c r="AE130" s="1067"/>
      <c r="AF130" s="1067"/>
    </row>
    <row r="131" spans="1:32">
      <c r="A131" s="1067"/>
      <c r="B131" s="1067"/>
      <c r="C131" s="1067"/>
      <c r="D131" s="1067"/>
      <c r="E131" s="1067"/>
      <c r="F131" s="1067"/>
      <c r="G131" s="1067"/>
      <c r="H131" s="1067"/>
      <c r="I131" s="1067"/>
      <c r="J131" s="1067"/>
      <c r="K131" s="1067"/>
      <c r="L131" s="1067"/>
      <c r="M131" s="1067"/>
      <c r="N131" s="1067"/>
      <c r="O131" s="1067"/>
      <c r="P131" s="1067"/>
      <c r="Q131" s="1067"/>
      <c r="R131" s="1067"/>
      <c r="S131" s="1067"/>
      <c r="T131" s="1067"/>
      <c r="U131" s="1067"/>
      <c r="V131" s="1067"/>
      <c r="W131" s="1067"/>
      <c r="X131" s="1067"/>
      <c r="Y131" s="1067"/>
      <c r="Z131" s="1067"/>
      <c r="AA131" s="1067"/>
      <c r="AB131" s="1067"/>
      <c r="AC131" s="1067"/>
      <c r="AD131" s="1067"/>
      <c r="AE131" s="1067"/>
      <c r="AF131" s="1067"/>
    </row>
    <row r="132" spans="1:32">
      <c r="A132" s="1067"/>
      <c r="B132" s="1067"/>
      <c r="C132" s="1067"/>
      <c r="D132" s="1067"/>
      <c r="E132" s="1067"/>
      <c r="F132" s="1067"/>
      <c r="G132" s="1067"/>
      <c r="H132" s="1067"/>
      <c r="I132" s="1067"/>
      <c r="J132" s="1067"/>
      <c r="K132" s="1067"/>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row>
    <row r="133" spans="1:32">
      <c r="A133" s="1067"/>
      <c r="B133" s="1067"/>
      <c r="C133" s="1067"/>
      <c r="D133" s="1067"/>
      <c r="E133" s="1067"/>
      <c r="F133" s="1067"/>
      <c r="G133" s="1067"/>
      <c r="H133" s="1067"/>
      <c r="I133" s="1067"/>
      <c r="J133" s="1067"/>
      <c r="K133" s="1067"/>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row>
    <row r="134" spans="1:32">
      <c r="A134" s="1067"/>
      <c r="B134" s="1067"/>
      <c r="C134" s="1067"/>
      <c r="D134" s="1067"/>
      <c r="E134" s="1067"/>
      <c r="F134" s="1067"/>
      <c r="G134" s="1067"/>
      <c r="H134" s="1067"/>
      <c r="I134" s="1067"/>
      <c r="J134" s="1067"/>
      <c r="K134" s="1067"/>
      <c r="L134" s="1067"/>
      <c r="M134" s="1067"/>
      <c r="N134" s="1067"/>
      <c r="O134" s="1067"/>
      <c r="P134" s="1067"/>
      <c r="Q134" s="1067"/>
      <c r="R134" s="1067"/>
      <c r="S134" s="1067"/>
      <c r="T134" s="1067"/>
      <c r="U134" s="1067"/>
      <c r="V134" s="1067"/>
      <c r="W134" s="1067"/>
      <c r="X134" s="1067"/>
      <c r="Y134" s="1067"/>
      <c r="Z134" s="1067"/>
      <c r="AA134" s="1067"/>
      <c r="AB134" s="1067"/>
      <c r="AC134" s="1067"/>
      <c r="AD134" s="1067"/>
      <c r="AE134" s="1067"/>
      <c r="AF134" s="1067"/>
    </row>
    <row r="135" spans="1:32">
      <c r="A135" s="1067"/>
      <c r="B135" s="1067"/>
      <c r="C135" s="1067"/>
      <c r="D135" s="1067"/>
      <c r="E135" s="1067"/>
      <c r="F135" s="1067"/>
      <c r="G135" s="1067"/>
      <c r="H135" s="1067"/>
      <c r="I135" s="1067"/>
      <c r="J135" s="1067"/>
      <c r="K135" s="1067"/>
      <c r="L135" s="1067"/>
      <c r="M135" s="1067"/>
      <c r="N135" s="1067"/>
      <c r="O135" s="1067"/>
      <c r="P135" s="1067"/>
      <c r="Q135" s="1067"/>
      <c r="R135" s="1067"/>
      <c r="S135" s="1067"/>
      <c r="T135" s="1067"/>
      <c r="U135" s="1067"/>
      <c r="V135" s="1067"/>
      <c r="W135" s="1067"/>
      <c r="X135" s="1067"/>
      <c r="Y135" s="1067"/>
      <c r="Z135" s="1067"/>
      <c r="AA135" s="1067"/>
      <c r="AB135" s="1067"/>
      <c r="AC135" s="1067"/>
      <c r="AD135" s="1067"/>
      <c r="AE135" s="1067"/>
      <c r="AF135" s="1067"/>
    </row>
    <row r="136" spans="1:32">
      <c r="A136" s="1067"/>
      <c r="B136" s="1067"/>
      <c r="C136" s="1067"/>
      <c r="D136" s="1067"/>
      <c r="E136" s="1067"/>
      <c r="F136" s="1067"/>
      <c r="G136" s="1067"/>
      <c r="H136" s="1067"/>
      <c r="I136" s="1067"/>
      <c r="J136" s="1067"/>
      <c r="K136" s="1067"/>
      <c r="L136" s="1067"/>
      <c r="M136" s="1067"/>
      <c r="N136" s="1067"/>
      <c r="O136" s="1067"/>
      <c r="P136" s="1067"/>
      <c r="Q136" s="1067"/>
      <c r="R136" s="1067"/>
      <c r="S136" s="1067"/>
      <c r="T136" s="1067"/>
      <c r="U136" s="1067"/>
      <c r="V136" s="1067"/>
      <c r="W136" s="1067"/>
      <c r="X136" s="1067"/>
      <c r="Y136" s="1067"/>
      <c r="Z136" s="1067"/>
      <c r="AA136" s="1067"/>
      <c r="AB136" s="1067"/>
      <c r="AC136" s="1067"/>
      <c r="AD136" s="1067"/>
      <c r="AE136" s="1067"/>
      <c r="AF136" s="1067"/>
    </row>
    <row r="137" spans="1:32">
      <c r="A137" s="1067"/>
      <c r="B137" s="1067"/>
      <c r="C137" s="1067"/>
      <c r="D137" s="1067"/>
      <c r="E137" s="1067"/>
      <c r="F137" s="1067"/>
      <c r="G137" s="1067"/>
      <c r="H137" s="1067"/>
      <c r="I137" s="1067"/>
      <c r="J137" s="1067"/>
      <c r="K137" s="1067"/>
      <c r="L137" s="1067"/>
      <c r="M137" s="1067"/>
      <c r="N137" s="1067"/>
      <c r="O137" s="1067"/>
      <c r="P137" s="1067"/>
      <c r="Q137" s="1067"/>
      <c r="R137" s="1067"/>
      <c r="S137" s="1067"/>
      <c r="T137" s="1067"/>
      <c r="U137" s="1067"/>
      <c r="V137" s="1067"/>
      <c r="W137" s="1067"/>
      <c r="X137" s="1067"/>
      <c r="Y137" s="1067"/>
      <c r="Z137" s="1067"/>
      <c r="AA137" s="1067"/>
      <c r="AB137" s="1067"/>
      <c r="AC137" s="1067"/>
      <c r="AD137" s="1067"/>
      <c r="AE137" s="1067"/>
      <c r="AF137" s="1067"/>
    </row>
    <row r="138" spans="1:32">
      <c r="A138" s="1067"/>
      <c r="B138" s="1067"/>
      <c r="C138" s="1067"/>
      <c r="D138" s="1067"/>
      <c r="E138" s="1067"/>
      <c r="F138" s="1067"/>
      <c r="G138" s="1067"/>
      <c r="H138" s="1067"/>
      <c r="I138" s="1067"/>
      <c r="J138" s="1067"/>
      <c r="K138" s="1067"/>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c r="AF138" s="1067"/>
    </row>
    <row r="139" spans="1:32">
      <c r="A139" s="1067"/>
      <c r="B139" s="1067"/>
      <c r="C139" s="1067"/>
      <c r="D139" s="1067"/>
      <c r="E139" s="1067"/>
      <c r="F139" s="1067"/>
      <c r="G139" s="1067"/>
      <c r="H139" s="1067"/>
      <c r="I139" s="1067"/>
      <c r="J139" s="1067"/>
      <c r="K139" s="1067"/>
      <c r="L139" s="1067"/>
      <c r="M139" s="1067"/>
      <c r="N139" s="1067"/>
      <c r="O139" s="1067"/>
      <c r="P139" s="1067"/>
      <c r="Q139" s="1067"/>
      <c r="R139" s="1067"/>
      <c r="S139" s="1067"/>
      <c r="T139" s="1067"/>
      <c r="U139" s="1067"/>
      <c r="V139" s="1067"/>
      <c r="W139" s="1067"/>
      <c r="X139" s="1067"/>
      <c r="Y139" s="1067"/>
      <c r="Z139" s="1067"/>
      <c r="AA139" s="1067"/>
      <c r="AB139" s="1067"/>
      <c r="AC139" s="1067"/>
      <c r="AD139" s="1067"/>
      <c r="AE139" s="1067"/>
      <c r="AF139" s="1067"/>
    </row>
    <row r="140" spans="1:32">
      <c r="A140" s="1067"/>
      <c r="B140" s="1067"/>
      <c r="C140" s="1067"/>
      <c r="D140" s="1067"/>
      <c r="E140" s="1067"/>
      <c r="F140" s="1067"/>
      <c r="G140" s="1067"/>
      <c r="H140" s="1067"/>
      <c r="I140" s="1067"/>
      <c r="J140" s="1067"/>
      <c r="K140" s="1067"/>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row>
    <row r="141" spans="1:32">
      <c r="A141" s="1067"/>
      <c r="B141" s="1067"/>
      <c r="C141" s="1067"/>
      <c r="D141" s="1067"/>
      <c r="E141" s="1067"/>
      <c r="F141" s="1067"/>
      <c r="G141" s="1067"/>
      <c r="H141" s="1067"/>
      <c r="I141" s="1067"/>
      <c r="J141" s="1067"/>
      <c r="K141" s="1067"/>
      <c r="L141" s="1067"/>
      <c r="M141" s="1067"/>
      <c r="N141" s="1067"/>
      <c r="O141" s="1067"/>
      <c r="P141" s="1067"/>
      <c r="Q141" s="1067"/>
      <c r="R141" s="1067"/>
      <c r="S141" s="1067"/>
      <c r="T141" s="1067"/>
      <c r="U141" s="1067"/>
      <c r="V141" s="1067"/>
      <c r="W141" s="1067"/>
      <c r="X141" s="1067"/>
      <c r="Y141" s="1067"/>
      <c r="Z141" s="1067"/>
      <c r="AA141" s="1067"/>
      <c r="AB141" s="1067"/>
      <c r="AC141" s="1067"/>
      <c r="AD141" s="1067"/>
      <c r="AE141" s="1067"/>
      <c r="AF141" s="1067"/>
    </row>
    <row r="142" spans="1:32">
      <c r="A142" s="1067"/>
      <c r="B142" s="1067"/>
      <c r="C142" s="1067"/>
      <c r="D142" s="1067"/>
      <c r="E142" s="1067"/>
      <c r="F142" s="1067"/>
      <c r="G142" s="1067"/>
      <c r="H142" s="1067"/>
      <c r="I142" s="1067"/>
      <c r="J142" s="1067"/>
      <c r="K142" s="1067"/>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c r="AF142" s="1067"/>
    </row>
    <row r="143" spans="1:32">
      <c r="A143" s="1067"/>
      <c r="B143" s="1067"/>
      <c r="C143" s="1067"/>
      <c r="D143" s="1067"/>
      <c r="E143" s="1067"/>
      <c r="F143" s="1067"/>
      <c r="G143" s="1067"/>
      <c r="H143" s="1067"/>
      <c r="I143" s="1067"/>
      <c r="J143" s="1067"/>
      <c r="K143" s="1067"/>
      <c r="L143" s="1067"/>
      <c r="M143" s="1067"/>
      <c r="N143" s="1067"/>
      <c r="O143" s="1067"/>
      <c r="P143" s="1067"/>
      <c r="Q143" s="1067"/>
      <c r="R143" s="1067"/>
      <c r="S143" s="1067"/>
      <c r="T143" s="1067"/>
      <c r="U143" s="1067"/>
      <c r="V143" s="1067"/>
      <c r="W143" s="1067"/>
      <c r="X143" s="1067"/>
      <c r="Y143" s="1067"/>
      <c r="Z143" s="1067"/>
      <c r="AA143" s="1067"/>
      <c r="AB143" s="1067"/>
      <c r="AC143" s="1067"/>
      <c r="AD143" s="1067"/>
      <c r="AE143" s="1067"/>
      <c r="AF143" s="1067"/>
    </row>
    <row r="144" spans="1:32">
      <c r="A144" s="1067"/>
      <c r="B144" s="1067"/>
      <c r="C144" s="1067"/>
      <c r="D144" s="1067"/>
      <c r="E144" s="1067"/>
      <c r="F144" s="1067"/>
      <c r="G144" s="1067"/>
      <c r="H144" s="1067"/>
      <c r="I144" s="1067"/>
      <c r="J144" s="1067"/>
      <c r="K144" s="1067"/>
      <c r="L144" s="1067"/>
      <c r="M144" s="1067"/>
      <c r="N144" s="1067"/>
      <c r="O144" s="1067"/>
      <c r="P144" s="1067"/>
      <c r="Q144" s="1067"/>
      <c r="R144" s="1067"/>
      <c r="S144" s="1067"/>
      <c r="T144" s="1067"/>
      <c r="U144" s="1067"/>
      <c r="V144" s="1067"/>
      <c r="W144" s="1067"/>
      <c r="X144" s="1067"/>
      <c r="Y144" s="1067"/>
      <c r="Z144" s="1067"/>
      <c r="AA144" s="1067"/>
      <c r="AB144" s="1067"/>
      <c r="AC144" s="1067"/>
      <c r="AD144" s="1067"/>
      <c r="AE144" s="1067"/>
      <c r="AF144" s="1067"/>
    </row>
    <row r="145" spans="1:32">
      <c r="A145" s="1067"/>
      <c r="B145" s="1067"/>
      <c r="C145" s="1067"/>
      <c r="D145" s="1067"/>
      <c r="E145" s="1067"/>
      <c r="F145" s="1067"/>
      <c r="G145" s="1067"/>
      <c r="H145" s="1067"/>
      <c r="I145" s="1067"/>
      <c r="J145" s="1067"/>
      <c r="K145" s="1067"/>
      <c r="L145" s="1067"/>
      <c r="M145" s="1067"/>
      <c r="N145" s="1067"/>
      <c r="O145" s="1067"/>
      <c r="P145" s="1067"/>
      <c r="Q145" s="1067"/>
      <c r="R145" s="1067"/>
      <c r="S145" s="1067"/>
      <c r="T145" s="1067"/>
      <c r="U145" s="1067"/>
      <c r="V145" s="1067"/>
      <c r="W145" s="1067"/>
      <c r="X145" s="1067"/>
      <c r="Y145" s="1067"/>
      <c r="Z145" s="1067"/>
      <c r="AA145" s="1067"/>
      <c r="AB145" s="1067"/>
      <c r="AC145" s="1067"/>
      <c r="AD145" s="1067"/>
      <c r="AE145" s="1067"/>
      <c r="AF145" s="1067"/>
    </row>
    <row r="146" spans="1:32">
      <c r="A146" s="1067"/>
      <c r="B146" s="1067"/>
      <c r="C146" s="1067"/>
      <c r="D146" s="1067"/>
      <c r="E146" s="1067"/>
      <c r="F146" s="1067"/>
      <c r="G146" s="1067"/>
      <c r="H146" s="1067"/>
      <c r="I146" s="1067"/>
      <c r="J146" s="1067"/>
      <c r="K146" s="1067"/>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c r="AF146" s="1067"/>
    </row>
    <row r="147" spans="1:32">
      <c r="A147" s="1067"/>
      <c r="B147" s="1067"/>
      <c r="C147" s="1067"/>
      <c r="D147" s="1067"/>
      <c r="E147" s="1067"/>
      <c r="F147" s="1067"/>
      <c r="G147" s="1067"/>
      <c r="H147" s="1067"/>
      <c r="I147" s="1067"/>
      <c r="J147" s="1067"/>
      <c r="K147" s="1067"/>
      <c r="L147" s="1067"/>
      <c r="M147" s="1067"/>
      <c r="N147" s="1067"/>
      <c r="O147" s="1067"/>
      <c r="P147" s="1067"/>
      <c r="Q147" s="1067"/>
      <c r="R147" s="1067"/>
      <c r="S147" s="1067"/>
      <c r="T147" s="1067"/>
      <c r="U147" s="1067"/>
      <c r="V147" s="1067"/>
      <c r="W147" s="1067"/>
      <c r="X147" s="1067"/>
      <c r="Y147" s="1067"/>
      <c r="Z147" s="1067"/>
      <c r="AA147" s="1067"/>
      <c r="AB147" s="1067"/>
      <c r="AC147" s="1067"/>
      <c r="AD147" s="1067"/>
      <c r="AE147" s="1067"/>
      <c r="AF147" s="1067"/>
    </row>
    <row r="148" spans="1:32">
      <c r="A148" s="1067"/>
      <c r="B148" s="1067"/>
      <c r="C148" s="1067"/>
      <c r="D148" s="1067"/>
      <c r="E148" s="1067"/>
      <c r="F148" s="1067"/>
      <c r="G148" s="1067"/>
      <c r="H148" s="1067"/>
      <c r="I148" s="1067"/>
      <c r="J148" s="1067"/>
      <c r="K148" s="1067"/>
      <c r="L148" s="1067"/>
      <c r="M148" s="1067"/>
      <c r="N148" s="1067"/>
      <c r="O148" s="1067"/>
      <c r="P148" s="1067"/>
      <c r="Q148" s="1067"/>
      <c r="R148" s="1067"/>
      <c r="S148" s="1067"/>
      <c r="T148" s="1067"/>
      <c r="U148" s="1067"/>
      <c r="V148" s="1067"/>
      <c r="W148" s="1067"/>
      <c r="X148" s="1067"/>
      <c r="Y148" s="1067"/>
      <c r="Z148" s="1067"/>
      <c r="AA148" s="1067"/>
      <c r="AB148" s="1067"/>
      <c r="AC148" s="1067"/>
      <c r="AD148" s="1067"/>
      <c r="AE148" s="1067"/>
      <c r="AF148" s="1067"/>
    </row>
    <row r="149" spans="1:32">
      <c r="A149" s="1067"/>
      <c r="B149" s="1067"/>
      <c r="C149" s="1067"/>
      <c r="D149" s="1067"/>
      <c r="E149" s="1067"/>
      <c r="F149" s="1067"/>
      <c r="G149" s="1067"/>
      <c r="H149" s="1067"/>
      <c r="I149" s="1067"/>
      <c r="J149" s="1067"/>
      <c r="K149" s="1067"/>
      <c r="L149" s="1067"/>
      <c r="M149" s="1067"/>
      <c r="N149" s="1067"/>
      <c r="O149" s="1067"/>
      <c r="P149" s="1067"/>
      <c r="Q149" s="1067"/>
      <c r="R149" s="1067"/>
      <c r="S149" s="1067"/>
      <c r="T149" s="1067"/>
      <c r="U149" s="1067"/>
      <c r="V149" s="1067"/>
      <c r="W149" s="1067"/>
      <c r="X149" s="1067"/>
      <c r="Y149" s="1067"/>
      <c r="Z149" s="1067"/>
      <c r="AA149" s="1067"/>
      <c r="AB149" s="1067"/>
      <c r="AC149" s="1067"/>
      <c r="AD149" s="1067"/>
      <c r="AE149" s="1067"/>
      <c r="AF149" s="1067"/>
    </row>
    <row r="150" spans="1:32">
      <c r="A150" s="1067"/>
      <c r="B150" s="1067"/>
      <c r="C150" s="1067"/>
      <c r="D150" s="1067"/>
      <c r="E150" s="1067"/>
      <c r="F150" s="1067"/>
      <c r="G150" s="1067"/>
      <c r="H150" s="1067"/>
      <c r="I150" s="1067"/>
      <c r="J150" s="1067"/>
      <c r="K150" s="1067"/>
      <c r="L150" s="1067"/>
      <c r="M150" s="1067"/>
      <c r="N150" s="1067"/>
      <c r="O150" s="1067"/>
      <c r="P150" s="1067"/>
      <c r="Q150" s="1067"/>
      <c r="R150" s="1067"/>
      <c r="S150" s="1067"/>
      <c r="T150" s="1067"/>
      <c r="U150" s="1067"/>
      <c r="V150" s="1067"/>
      <c r="W150" s="1067"/>
      <c r="X150" s="1067"/>
      <c r="Y150" s="1067"/>
      <c r="Z150" s="1067"/>
      <c r="AA150" s="1067"/>
      <c r="AB150" s="1067"/>
      <c r="AC150" s="1067"/>
      <c r="AD150" s="1067"/>
      <c r="AE150" s="1067"/>
      <c r="AF150" s="1067"/>
    </row>
    <row r="151" spans="1:32">
      <c r="A151" s="1067"/>
      <c r="B151" s="1067"/>
      <c r="C151" s="1067"/>
      <c r="D151" s="1067"/>
      <c r="E151" s="1067"/>
      <c r="F151" s="1067"/>
      <c r="G151" s="1067"/>
      <c r="H151" s="1067"/>
      <c r="I151" s="1067"/>
      <c r="J151" s="1067"/>
      <c r="K151" s="1067"/>
      <c r="L151" s="1067"/>
      <c r="M151" s="1067"/>
      <c r="N151" s="1067"/>
      <c r="O151" s="1067"/>
      <c r="P151" s="1067"/>
      <c r="Q151" s="1067"/>
      <c r="R151" s="1067"/>
      <c r="S151" s="1067"/>
      <c r="T151" s="1067"/>
      <c r="U151" s="1067"/>
      <c r="V151" s="1067"/>
      <c r="W151" s="1067"/>
      <c r="X151" s="1067"/>
      <c r="Y151" s="1067"/>
      <c r="Z151" s="1067"/>
      <c r="AA151" s="1067"/>
      <c r="AB151" s="1067"/>
      <c r="AC151" s="1067"/>
      <c r="AD151" s="1067"/>
      <c r="AE151" s="1067"/>
      <c r="AF151" s="1067"/>
    </row>
    <row r="152" spans="1:32">
      <c r="A152" s="1067"/>
      <c r="B152" s="1067"/>
      <c r="C152" s="1067"/>
      <c r="D152" s="1067"/>
      <c r="E152" s="1067"/>
      <c r="F152" s="1067"/>
      <c r="G152" s="1067"/>
      <c r="H152" s="1067"/>
      <c r="I152" s="1067"/>
      <c r="J152" s="1067"/>
      <c r="K152" s="1067"/>
      <c r="L152" s="1067"/>
      <c r="M152" s="1067"/>
      <c r="N152" s="1067"/>
      <c r="O152" s="1067"/>
      <c r="P152" s="1067"/>
      <c r="Q152" s="1067"/>
      <c r="R152" s="1067"/>
      <c r="S152" s="1067"/>
      <c r="T152" s="1067"/>
      <c r="U152" s="1067"/>
      <c r="V152" s="1067"/>
      <c r="W152" s="1067"/>
      <c r="X152" s="1067"/>
      <c r="Y152" s="1067"/>
      <c r="Z152" s="1067"/>
      <c r="AA152" s="1067"/>
      <c r="AB152" s="1067"/>
      <c r="AC152" s="1067"/>
      <c r="AD152" s="1067"/>
      <c r="AE152" s="1067"/>
      <c r="AF152" s="1067"/>
    </row>
    <row r="153" spans="1:32">
      <c r="A153" s="1067"/>
      <c r="B153" s="1067"/>
      <c r="C153" s="1067"/>
      <c r="D153" s="1067"/>
      <c r="E153" s="1067"/>
      <c r="F153" s="1067"/>
      <c r="G153" s="1067"/>
      <c r="H153" s="1067"/>
      <c r="I153" s="1067"/>
      <c r="J153" s="1067"/>
      <c r="K153" s="1067"/>
      <c r="L153" s="1067"/>
      <c r="M153" s="1067"/>
      <c r="N153" s="1067"/>
      <c r="O153" s="1067"/>
      <c r="P153" s="1067"/>
      <c r="Q153" s="1067"/>
      <c r="R153" s="1067"/>
      <c r="S153" s="1067"/>
      <c r="T153" s="1067"/>
      <c r="U153" s="1067"/>
      <c r="V153" s="1067"/>
      <c r="W153" s="1067"/>
      <c r="X153" s="1067"/>
      <c r="Y153" s="1067"/>
      <c r="Z153" s="1067"/>
      <c r="AA153" s="1067"/>
      <c r="AB153" s="1067"/>
      <c r="AC153" s="1067"/>
      <c r="AD153" s="1067"/>
      <c r="AE153" s="1067"/>
      <c r="AF153" s="1067"/>
    </row>
    <row r="154" spans="1:32">
      <c r="A154" s="1067"/>
      <c r="B154" s="1067"/>
      <c r="C154" s="1067"/>
      <c r="D154" s="1067"/>
      <c r="E154" s="1067"/>
      <c r="F154" s="1067"/>
      <c r="G154" s="1067"/>
      <c r="H154" s="1067"/>
      <c r="I154" s="1067"/>
      <c r="J154" s="1067"/>
      <c r="K154" s="1067"/>
      <c r="L154" s="1067"/>
      <c r="M154" s="1067"/>
      <c r="N154" s="1067"/>
      <c r="O154" s="1067"/>
      <c r="P154" s="1067"/>
      <c r="Q154" s="1067"/>
      <c r="R154" s="1067"/>
      <c r="S154" s="1067"/>
      <c r="T154" s="1067"/>
      <c r="U154" s="1067"/>
      <c r="V154" s="1067"/>
      <c r="W154" s="1067"/>
      <c r="X154" s="1067"/>
      <c r="Y154" s="1067"/>
      <c r="Z154" s="1067"/>
      <c r="AA154" s="1067"/>
      <c r="AB154" s="1067"/>
      <c r="AC154" s="1067"/>
      <c r="AD154" s="1067"/>
      <c r="AE154" s="1067"/>
      <c r="AF154" s="1067"/>
    </row>
    <row r="155" spans="1:32">
      <c r="A155" s="1067"/>
      <c r="B155" s="1067"/>
      <c r="C155" s="1067"/>
      <c r="D155" s="1067"/>
      <c r="E155" s="1067"/>
      <c r="F155" s="1067"/>
      <c r="G155" s="1067"/>
      <c r="H155" s="1067"/>
      <c r="I155" s="1067"/>
      <c r="J155" s="1067"/>
      <c r="K155" s="1067"/>
      <c r="L155" s="1067"/>
      <c r="M155" s="1067"/>
      <c r="N155" s="1067"/>
      <c r="O155" s="1067"/>
      <c r="P155" s="1067"/>
      <c r="Q155" s="1067"/>
      <c r="R155" s="1067"/>
      <c r="S155" s="1067"/>
      <c r="T155" s="1067"/>
      <c r="U155" s="1067"/>
      <c r="V155" s="1067"/>
      <c r="W155" s="1067"/>
      <c r="X155" s="1067"/>
      <c r="Y155" s="1067"/>
      <c r="Z155" s="1067"/>
      <c r="AA155" s="1067"/>
      <c r="AB155" s="1067"/>
      <c r="AC155" s="1067"/>
      <c r="AD155" s="1067"/>
      <c r="AE155" s="1067"/>
      <c r="AF155" s="1067"/>
    </row>
    <row r="156" spans="1:32">
      <c r="A156" s="1067"/>
      <c r="B156" s="1067"/>
      <c r="C156" s="1067"/>
      <c r="D156" s="1067"/>
      <c r="E156" s="1067"/>
      <c r="F156" s="1067"/>
      <c r="G156" s="1067"/>
      <c r="H156" s="1067"/>
      <c r="I156" s="1067"/>
      <c r="J156" s="1067"/>
      <c r="K156" s="1067"/>
      <c r="L156" s="1067"/>
      <c r="M156" s="1067"/>
      <c r="N156" s="1067"/>
      <c r="O156" s="1067"/>
      <c r="P156" s="1067"/>
      <c r="Q156" s="1067"/>
      <c r="R156" s="1067"/>
      <c r="S156" s="1067"/>
      <c r="T156" s="1067"/>
      <c r="U156" s="1067"/>
      <c r="V156" s="1067"/>
      <c r="W156" s="1067"/>
      <c r="X156" s="1067"/>
      <c r="Y156" s="1067"/>
      <c r="Z156" s="1067"/>
      <c r="AA156" s="1067"/>
      <c r="AB156" s="1067"/>
      <c r="AC156" s="1067"/>
      <c r="AD156" s="1067"/>
      <c r="AE156" s="1067"/>
      <c r="AF156" s="1067"/>
    </row>
    <row r="157" spans="1:32">
      <c r="A157" s="1067"/>
      <c r="B157" s="1067"/>
      <c r="C157" s="1067"/>
      <c r="D157" s="1067"/>
      <c r="E157" s="1067"/>
      <c r="F157" s="1067"/>
      <c r="G157" s="1067"/>
      <c r="H157" s="1067"/>
      <c r="I157" s="1067"/>
      <c r="J157" s="1067"/>
      <c r="K157" s="1067"/>
      <c r="L157" s="1067"/>
      <c r="M157" s="1067"/>
      <c r="N157" s="1067"/>
      <c r="O157" s="1067"/>
      <c r="P157" s="1067"/>
      <c r="Q157" s="1067"/>
      <c r="R157" s="1067"/>
      <c r="S157" s="1067"/>
      <c r="T157" s="1067"/>
      <c r="U157" s="1067"/>
      <c r="V157" s="1067"/>
      <c r="W157" s="1067"/>
      <c r="X157" s="1067"/>
      <c r="Y157" s="1067"/>
      <c r="Z157" s="1067"/>
      <c r="AA157" s="1067"/>
      <c r="AB157" s="1067"/>
      <c r="AC157" s="1067"/>
      <c r="AD157" s="1067"/>
      <c r="AE157" s="1067"/>
      <c r="AF157" s="1067"/>
    </row>
    <row r="158" spans="1:32">
      <c r="A158" s="1067"/>
      <c r="B158" s="1067"/>
      <c r="C158" s="1067"/>
      <c r="D158" s="1067"/>
      <c r="E158" s="1067"/>
      <c r="F158" s="1067"/>
      <c r="G158" s="1067"/>
      <c r="H158" s="1067"/>
      <c r="I158" s="1067"/>
      <c r="J158" s="1067"/>
      <c r="K158" s="1067"/>
      <c r="L158" s="1067"/>
      <c r="M158" s="1067"/>
      <c r="N158" s="1067"/>
      <c r="O158" s="1067"/>
      <c r="P158" s="1067"/>
      <c r="Q158" s="1067"/>
      <c r="R158" s="1067"/>
      <c r="S158" s="1067"/>
      <c r="T158" s="1067"/>
      <c r="U158" s="1067"/>
      <c r="V158" s="1067"/>
      <c r="W158" s="1067"/>
      <c r="X158" s="1067"/>
      <c r="Y158" s="1067"/>
      <c r="Z158" s="1067"/>
      <c r="AA158" s="1067"/>
      <c r="AB158" s="1067"/>
      <c r="AC158" s="1067"/>
      <c r="AD158" s="1067"/>
      <c r="AE158" s="1067"/>
      <c r="AF158" s="1067"/>
    </row>
    <row r="159" spans="1:32">
      <c r="A159" s="1067"/>
      <c r="B159" s="1067"/>
      <c r="C159" s="1067"/>
      <c r="D159" s="1067"/>
      <c r="E159" s="1067"/>
      <c r="F159" s="1067"/>
      <c r="G159" s="1067"/>
      <c r="H159" s="1067"/>
      <c r="I159" s="1067"/>
      <c r="J159" s="1067"/>
      <c r="K159" s="1067"/>
      <c r="L159" s="1067"/>
      <c r="M159" s="1067"/>
      <c r="N159" s="1067"/>
      <c r="O159" s="1067"/>
      <c r="P159" s="1067"/>
      <c r="Q159" s="1067"/>
      <c r="R159" s="1067"/>
      <c r="S159" s="1067"/>
      <c r="T159" s="1067"/>
      <c r="U159" s="1067"/>
      <c r="V159" s="1067"/>
      <c r="W159" s="1067"/>
      <c r="X159" s="1067"/>
      <c r="Y159" s="1067"/>
      <c r="Z159" s="1067"/>
      <c r="AA159" s="1067"/>
      <c r="AB159" s="1067"/>
      <c r="AC159" s="1067"/>
      <c r="AD159" s="1067"/>
      <c r="AE159" s="1067"/>
      <c r="AF159" s="1067"/>
    </row>
    <row r="160" spans="1:32">
      <c r="A160" s="1067"/>
      <c r="B160" s="1067"/>
      <c r="C160" s="1067"/>
      <c r="D160" s="1067"/>
      <c r="E160" s="1067"/>
      <c r="F160" s="1067"/>
      <c r="G160" s="1067"/>
      <c r="H160" s="1067"/>
      <c r="I160" s="1067"/>
      <c r="J160" s="1067"/>
      <c r="K160" s="1067"/>
      <c r="L160" s="1067"/>
      <c r="M160" s="1067"/>
      <c r="N160" s="1067"/>
      <c r="O160" s="1067"/>
      <c r="P160" s="1067"/>
      <c r="Q160" s="1067"/>
      <c r="R160" s="1067"/>
      <c r="S160" s="1067"/>
      <c r="T160" s="1067"/>
      <c r="U160" s="1067"/>
      <c r="V160" s="1067"/>
      <c r="W160" s="1067"/>
      <c r="X160" s="1067"/>
      <c r="Y160" s="1067"/>
      <c r="Z160" s="1067"/>
      <c r="AA160" s="1067"/>
      <c r="AB160" s="1067"/>
      <c r="AC160" s="1067"/>
      <c r="AD160" s="1067"/>
      <c r="AE160" s="1067"/>
      <c r="AF160" s="1067"/>
    </row>
    <row r="161" spans="1:32">
      <c r="A161" s="1067"/>
      <c r="B161" s="1067"/>
      <c r="C161" s="1067"/>
      <c r="D161" s="1067"/>
      <c r="E161" s="1067"/>
      <c r="F161" s="1067"/>
      <c r="G161" s="1067"/>
      <c r="H161" s="1067"/>
      <c r="I161" s="1067"/>
      <c r="J161" s="1067"/>
      <c r="K161" s="1067"/>
      <c r="L161" s="1067"/>
      <c r="M161" s="1067"/>
      <c r="N161" s="1067"/>
      <c r="O161" s="1067"/>
      <c r="P161" s="1067"/>
      <c r="Q161" s="1067"/>
      <c r="R161" s="1067"/>
      <c r="S161" s="1067"/>
      <c r="T161" s="1067"/>
      <c r="U161" s="1067"/>
      <c r="V161" s="1067"/>
      <c r="W161" s="1067"/>
      <c r="X161" s="1067"/>
      <c r="Y161" s="1067"/>
      <c r="Z161" s="1067"/>
      <c r="AA161" s="1067"/>
      <c r="AB161" s="1067"/>
      <c r="AC161" s="1067"/>
      <c r="AD161" s="1067"/>
      <c r="AE161" s="1067"/>
      <c r="AF161" s="1067"/>
    </row>
    <row r="162" spans="1:32">
      <c r="A162" s="1067"/>
      <c r="B162" s="1067"/>
      <c r="C162" s="1067"/>
      <c r="D162" s="1067"/>
      <c r="E162" s="1067"/>
      <c r="F162" s="1067"/>
      <c r="G162" s="1067"/>
      <c r="H162" s="1067"/>
      <c r="I162" s="1067"/>
      <c r="J162" s="1067"/>
      <c r="K162" s="1067"/>
      <c r="L162" s="1067"/>
      <c r="M162" s="1067"/>
      <c r="N162" s="1067"/>
      <c r="O162" s="1067"/>
      <c r="P162" s="1067"/>
      <c r="Q162" s="1067"/>
      <c r="R162" s="1067"/>
      <c r="S162" s="1067"/>
      <c r="T162" s="1067"/>
      <c r="U162" s="1067"/>
      <c r="V162" s="1067"/>
      <c r="W162" s="1067"/>
      <c r="X162" s="1067"/>
      <c r="Y162" s="1067"/>
      <c r="Z162" s="1067"/>
      <c r="AA162" s="1067"/>
      <c r="AB162" s="1067"/>
      <c r="AC162" s="1067"/>
      <c r="AD162" s="1067"/>
      <c r="AE162" s="1067"/>
      <c r="AF162" s="1067"/>
    </row>
    <row r="163" spans="1:32">
      <c r="A163" s="1067"/>
      <c r="B163" s="1067"/>
      <c r="C163" s="1067"/>
      <c r="D163" s="1067"/>
      <c r="E163" s="1067"/>
      <c r="F163" s="1067"/>
      <c r="G163" s="1067"/>
      <c r="H163" s="1067"/>
      <c r="I163" s="1067"/>
      <c r="J163" s="1067"/>
      <c r="K163" s="1067"/>
      <c r="L163" s="1067"/>
      <c r="M163" s="1067"/>
      <c r="N163" s="1067"/>
      <c r="O163" s="1067"/>
      <c r="P163" s="1067"/>
      <c r="Q163" s="1067"/>
      <c r="R163" s="1067"/>
      <c r="S163" s="1067"/>
      <c r="T163" s="1067"/>
      <c r="U163" s="1067"/>
      <c r="V163" s="1067"/>
      <c r="W163" s="1067"/>
      <c r="X163" s="1067"/>
      <c r="Y163" s="1067"/>
      <c r="Z163" s="1067"/>
      <c r="AA163" s="1067"/>
      <c r="AB163" s="1067"/>
      <c r="AC163" s="1067"/>
      <c r="AD163" s="1067"/>
      <c r="AE163" s="1067"/>
      <c r="AF163" s="1067"/>
    </row>
    <row r="164" spans="1:32">
      <c r="A164" s="1067"/>
      <c r="B164" s="1067"/>
      <c r="C164" s="1067"/>
      <c r="D164" s="1067"/>
      <c r="E164" s="1067"/>
      <c r="F164" s="1067"/>
      <c r="G164" s="1067"/>
      <c r="H164" s="1067"/>
      <c r="I164" s="1067"/>
      <c r="J164" s="1067"/>
      <c r="K164" s="1067"/>
      <c r="L164" s="1067"/>
      <c r="M164" s="1067"/>
      <c r="N164" s="1067"/>
      <c r="O164" s="1067"/>
      <c r="P164" s="1067"/>
      <c r="Q164" s="1067"/>
      <c r="R164" s="1067"/>
      <c r="S164" s="1067"/>
      <c r="T164" s="1067"/>
      <c r="U164" s="1067"/>
      <c r="V164" s="1067"/>
      <c r="W164" s="1067"/>
      <c r="X164" s="1067"/>
      <c r="Y164" s="1067"/>
      <c r="Z164" s="1067"/>
      <c r="AA164" s="1067"/>
      <c r="AB164" s="1067"/>
      <c r="AC164" s="1067"/>
      <c r="AD164" s="1067"/>
      <c r="AE164" s="1067"/>
      <c r="AF164" s="1067"/>
    </row>
    <row r="165" spans="1:32">
      <c r="A165" s="1067"/>
      <c r="B165" s="1067"/>
      <c r="C165" s="1067"/>
      <c r="D165" s="1067"/>
      <c r="E165" s="1067"/>
      <c r="F165" s="1067"/>
      <c r="G165" s="1067"/>
      <c r="H165" s="1067"/>
      <c r="I165" s="1067"/>
      <c r="J165" s="1067"/>
      <c r="K165" s="1067"/>
      <c r="L165" s="1067"/>
      <c r="M165" s="1067"/>
      <c r="N165" s="1067"/>
      <c r="O165" s="1067"/>
      <c r="P165" s="1067"/>
      <c r="Q165" s="1067"/>
      <c r="R165" s="1067"/>
      <c r="S165" s="1067"/>
      <c r="T165" s="1067"/>
      <c r="U165" s="1067"/>
      <c r="V165" s="1067"/>
      <c r="W165" s="1067"/>
      <c r="X165" s="1067"/>
      <c r="Y165" s="1067"/>
      <c r="Z165" s="1067"/>
      <c r="AA165" s="1067"/>
      <c r="AB165" s="1067"/>
      <c r="AC165" s="1067"/>
      <c r="AD165" s="1067"/>
      <c r="AE165" s="1067"/>
      <c r="AF165" s="1067"/>
    </row>
    <row r="166" spans="1:32">
      <c r="A166" s="1067"/>
      <c r="B166" s="1067"/>
      <c r="C166" s="1067"/>
      <c r="D166" s="1067"/>
      <c r="E166" s="1067"/>
      <c r="F166" s="1067"/>
      <c r="G166" s="1067"/>
      <c r="H166" s="1067"/>
      <c r="I166" s="1067"/>
      <c r="J166" s="1067"/>
      <c r="K166" s="1067"/>
      <c r="L166" s="1067"/>
      <c r="M166" s="1067"/>
      <c r="N166" s="1067"/>
      <c r="O166" s="1067"/>
      <c r="P166" s="1067"/>
      <c r="Q166" s="1067"/>
      <c r="R166" s="1067"/>
      <c r="S166" s="1067"/>
      <c r="T166" s="1067"/>
      <c r="U166" s="1067"/>
      <c r="V166" s="1067"/>
      <c r="W166" s="1067"/>
      <c r="X166" s="1067"/>
      <c r="Y166" s="1067"/>
      <c r="Z166" s="1067"/>
      <c r="AA166" s="1067"/>
      <c r="AB166" s="1067"/>
      <c r="AC166" s="1067"/>
      <c r="AD166" s="1067"/>
      <c r="AE166" s="1067"/>
      <c r="AF166" s="1067"/>
    </row>
    <row r="167" spans="1:32">
      <c r="A167" s="1067"/>
      <c r="B167" s="1067"/>
      <c r="C167" s="1067"/>
      <c r="D167" s="1067"/>
      <c r="E167" s="1067"/>
      <c r="F167" s="1067"/>
      <c r="G167" s="1067"/>
      <c r="H167" s="1067"/>
      <c r="I167" s="1067"/>
      <c r="J167" s="1067"/>
      <c r="K167" s="1067"/>
      <c r="L167" s="1067"/>
      <c r="M167" s="1067"/>
      <c r="N167" s="1067"/>
      <c r="O167" s="1067"/>
      <c r="P167" s="1067"/>
      <c r="Q167" s="1067"/>
      <c r="R167" s="1067"/>
      <c r="S167" s="1067"/>
      <c r="T167" s="1067"/>
      <c r="U167" s="1067"/>
      <c r="V167" s="1067"/>
      <c r="W167" s="1067"/>
      <c r="X167" s="1067"/>
      <c r="Y167" s="1067"/>
      <c r="Z167" s="1067"/>
      <c r="AA167" s="1067"/>
      <c r="AB167" s="1067"/>
      <c r="AC167" s="1067"/>
      <c r="AD167" s="1067"/>
      <c r="AE167" s="1067"/>
      <c r="AF167" s="1067"/>
    </row>
    <row r="168" spans="1:32">
      <c r="A168" s="1067"/>
      <c r="B168" s="1067"/>
      <c r="C168" s="1067"/>
      <c r="D168" s="1067"/>
      <c r="E168" s="1067"/>
      <c r="F168" s="1067"/>
      <c r="G168" s="1067"/>
      <c r="H168" s="1067"/>
      <c r="I168" s="1067"/>
      <c r="J168" s="1067"/>
      <c r="K168" s="1067"/>
      <c r="L168" s="1067"/>
      <c r="M168" s="1067"/>
      <c r="N168" s="1067"/>
      <c r="O168" s="1067"/>
      <c r="P168" s="1067"/>
      <c r="Q168" s="1067"/>
      <c r="R168" s="1067"/>
      <c r="S168" s="1067"/>
      <c r="T168" s="1067"/>
      <c r="U168" s="1067"/>
      <c r="V168" s="1067"/>
      <c r="W168" s="1067"/>
      <c r="X168" s="1067"/>
      <c r="Y168" s="1067"/>
      <c r="Z168" s="1067"/>
      <c r="AA168" s="1067"/>
      <c r="AB168" s="1067"/>
      <c r="AC168" s="1067"/>
      <c r="AD168" s="1067"/>
      <c r="AE168" s="1067"/>
      <c r="AF168" s="1067"/>
    </row>
    <row r="169" spans="1:32">
      <c r="A169" s="1067"/>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row>
    <row r="170" spans="1:32">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row>
    <row r="171" spans="1:32">
      <c r="A171" s="1067"/>
      <c r="B171" s="1067"/>
      <c r="C171" s="1067"/>
      <c r="D171" s="1067"/>
      <c r="E171" s="1067"/>
      <c r="F171" s="1067"/>
      <c r="G171" s="1067"/>
      <c r="H171" s="1067"/>
      <c r="I171" s="1067"/>
      <c r="J171" s="1067"/>
      <c r="K171" s="1067"/>
      <c r="L171" s="1067"/>
      <c r="M171" s="1067"/>
      <c r="N171" s="1067"/>
      <c r="O171" s="1067"/>
      <c r="P171" s="1067"/>
      <c r="Q171" s="1067"/>
      <c r="R171" s="1067"/>
      <c r="S171" s="1067"/>
      <c r="T171" s="1067"/>
      <c r="U171" s="1067"/>
      <c r="V171" s="1067"/>
      <c r="W171" s="1067"/>
      <c r="X171" s="1067"/>
      <c r="Y171" s="1067"/>
      <c r="Z171" s="1067"/>
      <c r="AA171" s="1067"/>
      <c r="AB171" s="1067"/>
      <c r="AC171" s="1067"/>
      <c r="AD171" s="1067"/>
      <c r="AE171" s="1067"/>
      <c r="AF171" s="1067"/>
    </row>
    <row r="172" spans="1:32">
      <c r="A172" s="1067"/>
      <c r="B172" s="1067"/>
      <c r="C172" s="1067"/>
      <c r="D172" s="1067"/>
      <c r="E172" s="1067"/>
      <c r="F172" s="1067"/>
      <c r="G172" s="1067"/>
      <c r="H172" s="1067"/>
      <c r="I172" s="1067"/>
      <c r="J172" s="1067"/>
      <c r="K172" s="1067"/>
      <c r="L172" s="1067"/>
      <c r="M172" s="1067"/>
      <c r="N172" s="1067"/>
      <c r="O172" s="1067"/>
      <c r="P172" s="1067"/>
      <c r="Q172" s="1067"/>
      <c r="R172" s="1067"/>
      <c r="S172" s="1067"/>
      <c r="T172" s="1067"/>
      <c r="U172" s="1067"/>
      <c r="V172" s="1067"/>
      <c r="W172" s="1067"/>
      <c r="X172" s="1067"/>
      <c r="Y172" s="1067"/>
      <c r="Z172" s="1067"/>
      <c r="AA172" s="1067"/>
      <c r="AB172" s="1067"/>
      <c r="AC172" s="1067"/>
      <c r="AD172" s="1067"/>
      <c r="AE172" s="1067"/>
      <c r="AF172" s="1067"/>
    </row>
    <row r="173" spans="1:32">
      <c r="A173" s="1067"/>
      <c r="B173" s="1067"/>
      <c r="C173" s="1067"/>
      <c r="D173" s="1067"/>
      <c r="E173" s="1067"/>
      <c r="F173" s="1067"/>
      <c r="G173" s="1067"/>
      <c r="H173" s="1067"/>
      <c r="I173" s="1067"/>
      <c r="J173" s="1067"/>
      <c r="K173" s="1067"/>
      <c r="L173" s="1067"/>
      <c r="M173" s="1067"/>
      <c r="N173" s="1067"/>
      <c r="O173" s="1067"/>
      <c r="P173" s="1067"/>
      <c r="Q173" s="1067"/>
      <c r="R173" s="1067"/>
      <c r="S173" s="1067"/>
      <c r="T173" s="1067"/>
      <c r="U173" s="1067"/>
      <c r="V173" s="1067"/>
      <c r="W173" s="1067"/>
      <c r="X173" s="1067"/>
      <c r="Y173" s="1067"/>
      <c r="Z173" s="1067"/>
      <c r="AA173" s="1067"/>
      <c r="AB173" s="1067"/>
      <c r="AC173" s="1067"/>
      <c r="AD173" s="1067"/>
      <c r="AE173" s="1067"/>
      <c r="AF173" s="1067"/>
    </row>
    <row r="174" spans="1:32">
      <c r="A174" s="1067"/>
      <c r="B174" s="1067"/>
      <c r="C174" s="1067"/>
      <c r="D174" s="1067"/>
      <c r="E174" s="1067"/>
      <c r="F174" s="1067"/>
      <c r="G174" s="1067"/>
      <c r="H174" s="1067"/>
      <c r="I174" s="1067"/>
      <c r="J174" s="1067"/>
      <c r="K174" s="1067"/>
      <c r="L174" s="1067"/>
      <c r="M174" s="1067"/>
      <c r="N174" s="1067"/>
      <c r="O174" s="1067"/>
      <c r="P174" s="1067"/>
      <c r="Q174" s="1067"/>
      <c r="R174" s="1067"/>
      <c r="S174" s="1067"/>
      <c r="T174" s="1067"/>
      <c r="U174" s="1067"/>
      <c r="V174" s="1067"/>
      <c r="W174" s="1067"/>
      <c r="X174" s="1067"/>
      <c r="Y174" s="1067"/>
      <c r="Z174" s="1067"/>
      <c r="AA174" s="1067"/>
      <c r="AB174" s="1067"/>
      <c r="AC174" s="1067"/>
      <c r="AD174" s="1067"/>
      <c r="AE174" s="1067"/>
      <c r="AF174" s="1067"/>
    </row>
    <row r="175" spans="1:32">
      <c r="A175" s="1067"/>
      <c r="B175" s="1067"/>
      <c r="C175" s="1067"/>
      <c r="D175" s="1067"/>
      <c r="E175" s="1067"/>
      <c r="F175" s="1067"/>
      <c r="G175" s="1067"/>
      <c r="H175" s="1067"/>
      <c r="I175" s="1067"/>
      <c r="J175" s="1067"/>
      <c r="K175" s="1067"/>
      <c r="L175" s="1067"/>
      <c r="M175" s="1067"/>
      <c r="N175" s="1067"/>
      <c r="O175" s="1067"/>
      <c r="P175" s="1067"/>
      <c r="Q175" s="1067"/>
      <c r="R175" s="1067"/>
      <c r="S175" s="1067"/>
      <c r="T175" s="1067"/>
      <c r="U175" s="1067"/>
      <c r="V175" s="1067"/>
      <c r="W175" s="1067"/>
      <c r="X175" s="1067"/>
      <c r="Y175" s="1067"/>
      <c r="Z175" s="1067"/>
      <c r="AA175" s="1067"/>
      <c r="AB175" s="1067"/>
      <c r="AC175" s="1067"/>
      <c r="AD175" s="1067"/>
      <c r="AE175" s="1067"/>
      <c r="AF175" s="1067"/>
    </row>
    <row r="176" spans="1:32">
      <c r="A176" s="1067"/>
      <c r="B176" s="1067"/>
      <c r="C176" s="1067"/>
      <c r="D176" s="1067"/>
      <c r="E176" s="1067"/>
      <c r="F176" s="1067"/>
      <c r="G176" s="1067"/>
      <c r="H176" s="1067"/>
      <c r="I176" s="1067"/>
      <c r="J176" s="1067"/>
      <c r="K176" s="1067"/>
      <c r="L176" s="1067"/>
      <c r="M176" s="1067"/>
      <c r="N176" s="1067"/>
      <c r="O176" s="1067"/>
      <c r="P176" s="1067"/>
      <c r="Q176" s="1067"/>
      <c r="R176" s="1067"/>
      <c r="S176" s="1067"/>
      <c r="T176" s="1067"/>
      <c r="U176" s="1067"/>
      <c r="V176" s="1067"/>
      <c r="W176" s="1067"/>
      <c r="X176" s="1067"/>
      <c r="Y176" s="1067"/>
      <c r="Z176" s="1067"/>
      <c r="AA176" s="1067"/>
      <c r="AB176" s="1067"/>
      <c r="AC176" s="1067"/>
      <c r="AD176" s="1067"/>
      <c r="AE176" s="1067"/>
      <c r="AF176" s="1067"/>
    </row>
    <row r="177" spans="1:32">
      <c r="A177" s="1067"/>
      <c r="B177" s="1067"/>
      <c r="C177" s="1067"/>
      <c r="D177" s="1067"/>
      <c r="E177" s="1067"/>
      <c r="F177" s="1067"/>
      <c r="G177" s="1067"/>
      <c r="H177" s="1067"/>
      <c r="I177" s="1067"/>
      <c r="J177" s="1067"/>
      <c r="K177" s="1067"/>
      <c r="L177" s="1067"/>
      <c r="M177" s="1067"/>
      <c r="N177" s="1067"/>
      <c r="O177" s="1067"/>
      <c r="P177" s="1067"/>
      <c r="Q177" s="1067"/>
      <c r="R177" s="1067"/>
      <c r="S177" s="1067"/>
      <c r="T177" s="1067"/>
      <c r="U177" s="1067"/>
      <c r="V177" s="1067"/>
      <c r="W177" s="1067"/>
      <c r="X177" s="1067"/>
      <c r="Y177" s="1067"/>
      <c r="Z177" s="1067"/>
      <c r="AA177" s="1067"/>
      <c r="AB177" s="1067"/>
      <c r="AC177" s="1067"/>
      <c r="AD177" s="1067"/>
      <c r="AE177" s="1067"/>
      <c r="AF177" s="1067"/>
    </row>
    <row r="178" spans="1:32">
      <c r="A178" s="1067"/>
      <c r="B178" s="1067"/>
      <c r="C178" s="1067"/>
      <c r="D178" s="1067"/>
      <c r="E178" s="1067"/>
      <c r="F178" s="1067"/>
      <c r="G178" s="1067"/>
      <c r="H178" s="1067"/>
      <c r="I178" s="1067"/>
      <c r="J178" s="1067"/>
      <c r="K178" s="1067"/>
      <c r="L178" s="1067"/>
      <c r="M178" s="1067"/>
      <c r="N178" s="1067"/>
      <c r="O178" s="1067"/>
      <c r="P178" s="1067"/>
      <c r="Q178" s="1067"/>
      <c r="R178" s="1067"/>
      <c r="S178" s="1067"/>
      <c r="T178" s="1067"/>
      <c r="U178" s="1067"/>
      <c r="V178" s="1067"/>
      <c r="W178" s="1067"/>
      <c r="X178" s="1067"/>
      <c r="Y178" s="1067"/>
      <c r="Z178" s="1067"/>
      <c r="AA178" s="1067"/>
      <c r="AB178" s="1067"/>
      <c r="AC178" s="1067"/>
      <c r="AD178" s="1067"/>
      <c r="AE178" s="1067"/>
      <c r="AF178" s="1067"/>
    </row>
    <row r="179" spans="1:32">
      <c r="A179" s="1067"/>
      <c r="B179" s="1067"/>
      <c r="C179" s="1067"/>
      <c r="D179" s="1067"/>
      <c r="E179" s="1067"/>
      <c r="F179" s="1067"/>
      <c r="G179" s="1067"/>
      <c r="H179" s="1067"/>
      <c r="I179" s="1067"/>
      <c r="J179" s="1067"/>
      <c r="K179" s="1067"/>
      <c r="L179" s="1067"/>
      <c r="M179" s="1067"/>
      <c r="N179" s="1067"/>
      <c r="O179" s="1067"/>
      <c r="P179" s="1067"/>
      <c r="Q179" s="1067"/>
      <c r="R179" s="1067"/>
      <c r="S179" s="1067"/>
      <c r="T179" s="1067"/>
      <c r="U179" s="1067"/>
      <c r="V179" s="1067"/>
      <c r="W179" s="1067"/>
      <c r="X179" s="1067"/>
      <c r="Y179" s="1067"/>
      <c r="Z179" s="1067"/>
      <c r="AA179" s="1067"/>
      <c r="AB179" s="1067"/>
      <c r="AC179" s="1067"/>
      <c r="AD179" s="1067"/>
      <c r="AE179" s="1067"/>
      <c r="AF179" s="1067"/>
    </row>
    <row r="180" spans="1:32">
      <c r="A180" s="1067"/>
      <c r="B180" s="1067"/>
      <c r="C180" s="1067"/>
      <c r="D180" s="1067"/>
      <c r="E180" s="1067"/>
      <c r="F180" s="1067"/>
      <c r="G180" s="1067"/>
      <c r="H180" s="1067"/>
      <c r="I180" s="1067"/>
      <c r="J180" s="1067"/>
      <c r="K180" s="1067"/>
      <c r="L180" s="1067"/>
      <c r="M180" s="1067"/>
      <c r="N180" s="1067"/>
      <c r="O180" s="1067"/>
      <c r="P180" s="1067"/>
      <c r="Q180" s="1067"/>
      <c r="R180" s="1067"/>
      <c r="S180" s="1067"/>
      <c r="T180" s="1067"/>
      <c r="U180" s="1067"/>
      <c r="V180" s="1067"/>
      <c r="W180" s="1067"/>
      <c r="X180" s="1067"/>
      <c r="Y180" s="1067"/>
      <c r="Z180" s="1067"/>
      <c r="AA180" s="1067"/>
      <c r="AB180" s="1067"/>
      <c r="AC180" s="1067"/>
      <c r="AD180" s="1067"/>
      <c r="AE180" s="1067"/>
      <c r="AF180" s="1067"/>
    </row>
    <row r="181" spans="1:32">
      <c r="A181" s="1067"/>
      <c r="B181" s="1067"/>
      <c r="C181" s="1067"/>
      <c r="D181" s="1067"/>
      <c r="E181" s="1067"/>
      <c r="F181" s="1067"/>
      <c r="G181" s="1067"/>
      <c r="H181" s="1067"/>
      <c r="I181" s="1067"/>
      <c r="J181" s="1067"/>
      <c r="K181" s="1067"/>
      <c r="L181" s="1067"/>
      <c r="M181" s="1067"/>
      <c r="N181" s="1067"/>
      <c r="O181" s="1067"/>
      <c r="P181" s="1067"/>
      <c r="Q181" s="1067"/>
      <c r="R181" s="1067"/>
      <c r="S181" s="1067"/>
      <c r="T181" s="1067"/>
      <c r="U181" s="1067"/>
      <c r="V181" s="1067"/>
      <c r="W181" s="1067"/>
      <c r="X181" s="1067"/>
      <c r="Y181" s="1067"/>
      <c r="Z181" s="1067"/>
      <c r="AA181" s="1067"/>
      <c r="AB181" s="1067"/>
      <c r="AC181" s="1067"/>
      <c r="AD181" s="1067"/>
      <c r="AE181" s="1067"/>
      <c r="AF181" s="1067"/>
    </row>
    <row r="182" spans="1:32">
      <c r="A182" s="1067"/>
      <c r="B182" s="1067"/>
      <c r="C182" s="1067"/>
      <c r="D182" s="1067"/>
      <c r="E182" s="1067"/>
      <c r="F182" s="1067"/>
      <c r="G182" s="1067"/>
      <c r="H182" s="1067"/>
      <c r="I182" s="1067"/>
      <c r="J182" s="1067"/>
      <c r="K182" s="1067"/>
      <c r="L182" s="1067"/>
      <c r="M182" s="1067"/>
      <c r="N182" s="1067"/>
      <c r="O182" s="1067"/>
      <c r="P182" s="1067"/>
      <c r="Q182" s="1067"/>
      <c r="R182" s="1067"/>
      <c r="S182" s="1067"/>
      <c r="T182" s="1067"/>
      <c r="U182" s="1067"/>
      <c r="V182" s="1067"/>
      <c r="W182" s="1067"/>
      <c r="X182" s="1067"/>
      <c r="Y182" s="1067"/>
      <c r="Z182" s="1067"/>
      <c r="AA182" s="1067"/>
      <c r="AB182" s="1067"/>
      <c r="AC182" s="1067"/>
      <c r="AD182" s="1067"/>
      <c r="AE182" s="1067"/>
      <c r="AF182" s="1067"/>
    </row>
    <row r="183" spans="1:32">
      <c r="A183" s="1067"/>
      <c r="B183" s="1067"/>
      <c r="C183" s="1067"/>
      <c r="D183" s="1067"/>
      <c r="E183" s="1067"/>
      <c r="F183" s="1067"/>
      <c r="G183" s="1067"/>
      <c r="H183" s="1067"/>
      <c r="I183" s="1067"/>
      <c r="J183" s="1067"/>
      <c r="K183" s="1067"/>
      <c r="L183" s="1067"/>
      <c r="M183" s="1067"/>
      <c r="N183" s="1067"/>
      <c r="O183" s="1067"/>
      <c r="P183" s="1067"/>
      <c r="Q183" s="1067"/>
      <c r="R183" s="1067"/>
      <c r="S183" s="1067"/>
      <c r="T183" s="1067"/>
      <c r="U183" s="1067"/>
      <c r="V183" s="1067"/>
      <c r="W183" s="1067"/>
      <c r="X183" s="1067"/>
      <c r="Y183" s="1067"/>
      <c r="Z183" s="1067"/>
      <c r="AA183" s="1067"/>
      <c r="AB183" s="1067"/>
      <c r="AC183" s="1067"/>
      <c r="AD183" s="1067"/>
      <c r="AE183" s="1067"/>
      <c r="AF183" s="1067"/>
    </row>
    <row r="184" spans="1:32">
      <c r="A184" s="1067"/>
      <c r="B184" s="1067"/>
      <c r="C184" s="1067"/>
      <c r="D184" s="1067"/>
      <c r="E184" s="1067"/>
      <c r="F184" s="1067"/>
      <c r="G184" s="1067"/>
      <c r="H184" s="1067"/>
      <c r="I184" s="1067"/>
      <c r="J184" s="1067"/>
      <c r="K184" s="1067"/>
      <c r="L184" s="1067"/>
      <c r="M184" s="1067"/>
      <c r="N184" s="1067"/>
      <c r="O184" s="1067"/>
      <c r="P184" s="1067"/>
      <c r="Q184" s="1067"/>
      <c r="R184" s="1067"/>
      <c r="S184" s="1067"/>
      <c r="T184" s="1067"/>
      <c r="U184" s="1067"/>
      <c r="V184" s="1067"/>
      <c r="W184" s="1067"/>
      <c r="X184" s="1067"/>
      <c r="Y184" s="1067"/>
      <c r="Z184" s="1067"/>
      <c r="AA184" s="1067"/>
      <c r="AB184" s="1067"/>
      <c r="AC184" s="1067"/>
      <c r="AD184" s="1067"/>
      <c r="AE184" s="1067"/>
      <c r="AF184" s="1067"/>
    </row>
    <row r="185" spans="1:32">
      <c r="A185" s="1067"/>
      <c r="B185" s="1067"/>
      <c r="C185" s="1067"/>
      <c r="D185" s="1067"/>
      <c r="E185" s="1067"/>
      <c r="F185" s="1067"/>
      <c r="G185" s="1067"/>
      <c r="H185" s="1067"/>
      <c r="I185" s="1067"/>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c r="AF185" s="1067"/>
    </row>
    <row r="186" spans="1:32">
      <c r="A186" s="1067"/>
      <c r="B186" s="1067"/>
      <c r="C186" s="1067"/>
      <c r="D186" s="1067"/>
      <c r="E186" s="1067"/>
      <c r="F186" s="1067"/>
      <c r="G186" s="1067"/>
      <c r="H186" s="1067"/>
      <c r="I186" s="1067"/>
      <c r="J186" s="1067"/>
      <c r="K186" s="1067"/>
      <c r="L186" s="1067"/>
      <c r="M186" s="1067"/>
      <c r="N186" s="1067"/>
      <c r="O186" s="1067"/>
      <c r="P186" s="1067"/>
      <c r="Q186" s="1067"/>
      <c r="R186" s="1067"/>
      <c r="S186" s="1067"/>
      <c r="T186" s="1067"/>
      <c r="U186" s="1067"/>
      <c r="V186" s="1067"/>
      <c r="W186" s="1067"/>
      <c r="X186" s="1067"/>
      <c r="Y186" s="1067"/>
      <c r="Z186" s="1067"/>
      <c r="AA186" s="1067"/>
      <c r="AB186" s="1067"/>
      <c r="AC186" s="1067"/>
      <c r="AD186" s="1067"/>
      <c r="AE186" s="1067"/>
      <c r="AF186" s="1067"/>
    </row>
    <row r="187" spans="1:32">
      <c r="A187" s="1067"/>
      <c r="B187" s="1067"/>
      <c r="C187" s="1067"/>
      <c r="D187" s="1067"/>
      <c r="E187" s="1067"/>
      <c r="F187" s="1067"/>
      <c r="G187" s="1067"/>
      <c r="H187" s="1067"/>
      <c r="I187" s="1067"/>
      <c r="J187" s="1067"/>
      <c r="K187" s="1067"/>
      <c r="L187" s="1067"/>
      <c r="M187" s="1067"/>
      <c r="N187" s="1067"/>
      <c r="O187" s="1067"/>
      <c r="P187" s="1067"/>
      <c r="Q187" s="1067"/>
      <c r="R187" s="1067"/>
      <c r="S187" s="1067"/>
      <c r="T187" s="1067"/>
      <c r="U187" s="1067"/>
      <c r="V187" s="1067"/>
      <c r="W187" s="1067"/>
      <c r="X187" s="1067"/>
      <c r="Y187" s="1067"/>
      <c r="Z187" s="1067"/>
      <c r="AA187" s="1067"/>
      <c r="AB187" s="1067"/>
      <c r="AC187" s="1067"/>
      <c r="AD187" s="1067"/>
      <c r="AE187" s="1067"/>
      <c r="AF187" s="1067"/>
    </row>
    <row r="188" spans="1:32">
      <c r="A188" s="1067"/>
      <c r="B188" s="1067"/>
      <c r="C188" s="1067"/>
      <c r="D188" s="1067"/>
      <c r="E188" s="1067"/>
      <c r="F188" s="1067"/>
      <c r="G188" s="1067"/>
      <c r="H188" s="1067"/>
      <c r="I188" s="1067"/>
      <c r="J188" s="1067"/>
      <c r="K188" s="1067"/>
      <c r="L188" s="1067"/>
      <c r="M188" s="1067"/>
      <c r="N188" s="1067"/>
      <c r="O188" s="1067"/>
      <c r="P188" s="1067"/>
      <c r="Q188" s="1067"/>
      <c r="R188" s="1067"/>
      <c r="S188" s="1067"/>
      <c r="T188" s="1067"/>
      <c r="U188" s="1067"/>
      <c r="V188" s="1067"/>
      <c r="W188" s="1067"/>
      <c r="X188" s="1067"/>
      <c r="Y188" s="1067"/>
      <c r="Z188" s="1067"/>
      <c r="AA188" s="1067"/>
      <c r="AB188" s="1067"/>
      <c r="AC188" s="1067"/>
      <c r="AD188" s="1067"/>
      <c r="AE188" s="1067"/>
      <c r="AF188" s="1067"/>
    </row>
    <row r="189" spans="1:32">
      <c r="A189" s="1067"/>
      <c r="B189" s="1067"/>
      <c r="C189" s="1067"/>
      <c r="D189" s="1067"/>
      <c r="E189" s="1067"/>
      <c r="F189" s="1067"/>
      <c r="G189" s="1067"/>
      <c r="H189" s="1067"/>
      <c r="I189" s="1067"/>
      <c r="J189" s="1067"/>
      <c r="K189" s="1067"/>
      <c r="L189" s="1067"/>
      <c r="M189" s="1067"/>
      <c r="N189" s="1067"/>
      <c r="O189" s="1067"/>
      <c r="P189" s="1067"/>
      <c r="Q189" s="1067"/>
      <c r="R189" s="1067"/>
      <c r="S189" s="1067"/>
      <c r="T189" s="1067"/>
      <c r="U189" s="1067"/>
      <c r="V189" s="1067"/>
      <c r="W189" s="1067"/>
      <c r="X189" s="1067"/>
      <c r="Y189" s="1067"/>
      <c r="Z189" s="1067"/>
      <c r="AA189" s="1067"/>
      <c r="AB189" s="1067"/>
      <c r="AC189" s="1067"/>
      <c r="AD189" s="1067"/>
      <c r="AE189" s="1067"/>
      <c r="AF189" s="1067"/>
    </row>
    <row r="190" spans="1:32">
      <c r="A190" s="1067"/>
      <c r="B190" s="1067"/>
      <c r="C190" s="1067"/>
      <c r="D190" s="1067"/>
      <c r="E190" s="1067"/>
      <c r="F190" s="1067"/>
      <c r="G190" s="1067"/>
      <c r="H190" s="1067"/>
      <c r="I190" s="1067"/>
      <c r="J190" s="1067"/>
      <c r="K190" s="1067"/>
      <c r="L190" s="1067"/>
      <c r="M190" s="1067"/>
      <c r="N190" s="1067"/>
      <c r="O190" s="1067"/>
      <c r="P190" s="1067"/>
      <c r="Q190" s="1067"/>
      <c r="R190" s="1067"/>
      <c r="S190" s="1067"/>
      <c r="T190" s="1067"/>
      <c r="U190" s="1067"/>
      <c r="V190" s="1067"/>
      <c r="W190" s="1067"/>
      <c r="X190" s="1067"/>
      <c r="Y190" s="1067"/>
      <c r="Z190" s="1067"/>
      <c r="AA190" s="1067"/>
      <c r="AB190" s="1067"/>
      <c r="AC190" s="1067"/>
      <c r="AD190" s="1067"/>
      <c r="AE190" s="1067"/>
      <c r="AF190" s="1067"/>
    </row>
    <row r="191" spans="1:32">
      <c r="A191" s="1067"/>
      <c r="B191" s="1067"/>
      <c r="C191" s="1067"/>
      <c r="D191" s="1067"/>
      <c r="E191" s="1067"/>
      <c r="F191" s="1067"/>
      <c r="G191" s="1067"/>
      <c r="H191" s="1067"/>
      <c r="I191" s="1067"/>
      <c r="J191" s="1067"/>
      <c r="K191" s="1067"/>
      <c r="L191" s="1067"/>
      <c r="M191" s="1067"/>
      <c r="N191" s="1067"/>
      <c r="O191" s="1067"/>
      <c r="P191" s="1067"/>
      <c r="Q191" s="1067"/>
      <c r="R191" s="1067"/>
      <c r="S191" s="1067"/>
      <c r="T191" s="1067"/>
      <c r="U191" s="1067"/>
      <c r="V191" s="1067"/>
      <c r="W191" s="1067"/>
      <c r="X191" s="1067"/>
      <c r="Y191" s="1067"/>
      <c r="Z191" s="1067"/>
      <c r="AA191" s="1067"/>
      <c r="AB191" s="1067"/>
      <c r="AC191" s="1067"/>
      <c r="AD191" s="1067"/>
      <c r="AE191" s="1067"/>
      <c r="AF191" s="1067"/>
    </row>
    <row r="192" spans="1:32">
      <c r="A192" s="1067"/>
      <c r="B192" s="1067"/>
      <c r="C192" s="1067"/>
      <c r="D192" s="1067"/>
      <c r="E192" s="1067"/>
      <c r="F192" s="1067"/>
      <c r="G192" s="1067"/>
      <c r="H192" s="1067"/>
      <c r="I192" s="1067"/>
      <c r="J192" s="1067"/>
      <c r="K192" s="1067"/>
      <c r="L192" s="1067"/>
      <c r="M192" s="1067"/>
      <c r="N192" s="1067"/>
      <c r="O192" s="1067"/>
      <c r="P192" s="1067"/>
      <c r="Q192" s="1067"/>
      <c r="R192" s="1067"/>
      <c r="S192" s="1067"/>
      <c r="T192" s="1067"/>
      <c r="U192" s="1067"/>
      <c r="V192" s="1067"/>
      <c r="W192" s="1067"/>
      <c r="X192" s="1067"/>
      <c r="Y192" s="1067"/>
      <c r="Z192" s="1067"/>
      <c r="AA192" s="1067"/>
      <c r="AB192" s="1067"/>
      <c r="AC192" s="1067"/>
      <c r="AD192" s="1067"/>
      <c r="AE192" s="1067"/>
      <c r="AF192" s="1067"/>
    </row>
    <row r="193" spans="1:32">
      <c r="A193" s="1067"/>
      <c r="B193" s="1067"/>
      <c r="C193" s="1067"/>
      <c r="D193" s="1067"/>
      <c r="E193" s="1067"/>
      <c r="F193" s="1067"/>
      <c r="G193" s="1067"/>
      <c r="H193" s="1067"/>
      <c r="I193" s="1067"/>
      <c r="J193" s="1067"/>
      <c r="K193" s="1067"/>
      <c r="L193" s="1067"/>
      <c r="M193" s="1067"/>
      <c r="N193" s="1067"/>
      <c r="O193" s="1067"/>
      <c r="P193" s="1067"/>
      <c r="Q193" s="1067"/>
      <c r="R193" s="1067"/>
      <c r="S193" s="1067"/>
      <c r="T193" s="1067"/>
      <c r="U193" s="1067"/>
      <c r="V193" s="1067"/>
      <c r="W193" s="1067"/>
      <c r="X193" s="1067"/>
      <c r="Y193" s="1067"/>
      <c r="Z193" s="1067"/>
      <c r="AA193" s="1067"/>
      <c r="AB193" s="1067"/>
      <c r="AC193" s="1067"/>
      <c r="AD193" s="1067"/>
      <c r="AE193" s="1067"/>
      <c r="AF193" s="1067"/>
    </row>
    <row r="194" spans="1:32">
      <c r="A194" s="1067"/>
      <c r="B194" s="1067"/>
      <c r="C194" s="1067"/>
      <c r="D194" s="1067"/>
      <c r="E194" s="1067"/>
      <c r="F194" s="1067"/>
      <c r="G194" s="1067"/>
      <c r="H194" s="1067"/>
      <c r="I194" s="1067"/>
      <c r="J194" s="1067"/>
      <c r="K194" s="1067"/>
      <c r="L194" s="1067"/>
      <c r="M194" s="1067"/>
      <c r="N194" s="1067"/>
      <c r="O194" s="1067"/>
      <c r="P194" s="1067"/>
      <c r="Q194" s="1067"/>
      <c r="R194" s="1067"/>
      <c r="S194" s="1067"/>
      <c r="T194" s="1067"/>
      <c r="U194" s="1067"/>
      <c r="V194" s="1067"/>
      <c r="W194" s="1067"/>
      <c r="X194" s="1067"/>
      <c r="Y194" s="1067"/>
      <c r="Z194" s="1067"/>
      <c r="AA194" s="1067"/>
      <c r="AB194" s="1067"/>
      <c r="AC194" s="1067"/>
      <c r="AD194" s="1067"/>
      <c r="AE194" s="1067"/>
      <c r="AF194" s="1067"/>
    </row>
    <row r="195" spans="1:32">
      <c r="A195" s="1067"/>
      <c r="B195" s="1067"/>
      <c r="C195" s="1067"/>
      <c r="D195" s="1067"/>
      <c r="E195" s="1067"/>
      <c r="F195" s="1067"/>
      <c r="G195" s="1067"/>
      <c r="H195" s="1067"/>
      <c r="I195" s="1067"/>
      <c r="J195" s="1067"/>
      <c r="K195" s="1067"/>
      <c r="L195" s="1067"/>
      <c r="M195" s="1067"/>
      <c r="N195" s="1067"/>
      <c r="O195" s="1067"/>
      <c r="P195" s="1067"/>
      <c r="Q195" s="1067"/>
      <c r="R195" s="1067"/>
      <c r="S195" s="1067"/>
      <c r="T195" s="1067"/>
      <c r="U195" s="1067"/>
      <c r="V195" s="1067"/>
      <c r="W195" s="1067"/>
      <c r="X195" s="1067"/>
      <c r="Y195" s="1067"/>
      <c r="Z195" s="1067"/>
      <c r="AA195" s="1067"/>
      <c r="AB195" s="1067"/>
      <c r="AC195" s="1067"/>
      <c r="AD195" s="1067"/>
      <c r="AE195" s="1067"/>
      <c r="AF195" s="1067"/>
    </row>
    <row r="196" spans="1:32">
      <c r="A196" s="1067"/>
      <c r="B196" s="1067"/>
      <c r="C196" s="1067"/>
      <c r="D196" s="1067"/>
      <c r="E196" s="1067"/>
      <c r="F196" s="1067"/>
      <c r="G196" s="1067"/>
      <c r="H196" s="1067"/>
      <c r="I196" s="1067"/>
      <c r="J196" s="1067"/>
      <c r="K196" s="1067"/>
      <c r="L196" s="1067"/>
      <c r="M196" s="1067"/>
      <c r="N196" s="1067"/>
      <c r="O196" s="1067"/>
      <c r="P196" s="1067"/>
      <c r="Q196" s="1067"/>
      <c r="R196" s="1067"/>
      <c r="S196" s="1067"/>
      <c r="T196" s="1067"/>
      <c r="U196" s="1067"/>
      <c r="V196" s="1067"/>
      <c r="W196" s="1067"/>
      <c r="X196" s="1067"/>
      <c r="Y196" s="1067"/>
      <c r="Z196" s="1067"/>
      <c r="AA196" s="1067"/>
      <c r="AB196" s="1067"/>
      <c r="AC196" s="1067"/>
      <c r="AD196" s="1067"/>
      <c r="AE196" s="1067"/>
      <c r="AF196" s="1067"/>
    </row>
    <row r="197" spans="1:32">
      <c r="A197" s="1067"/>
      <c r="B197" s="1067"/>
      <c r="C197" s="1067"/>
      <c r="D197" s="1067"/>
      <c r="E197" s="1067"/>
      <c r="F197" s="1067"/>
      <c r="G197" s="1067"/>
      <c r="H197" s="1067"/>
      <c r="I197" s="1067"/>
      <c r="J197" s="1067"/>
      <c r="K197" s="1067"/>
      <c r="L197" s="1067"/>
      <c r="M197" s="1067"/>
      <c r="N197" s="1067"/>
      <c r="O197" s="1067"/>
      <c r="P197" s="1067"/>
      <c r="Q197" s="1067"/>
      <c r="R197" s="1067"/>
      <c r="S197" s="1067"/>
      <c r="T197" s="1067"/>
      <c r="U197" s="1067"/>
      <c r="V197" s="1067"/>
      <c r="W197" s="1067"/>
      <c r="X197" s="1067"/>
      <c r="Y197" s="1067"/>
      <c r="Z197" s="1067"/>
      <c r="AA197" s="1067"/>
      <c r="AB197" s="1067"/>
      <c r="AC197" s="1067"/>
      <c r="AD197" s="1067"/>
      <c r="AE197" s="1067"/>
      <c r="AF197" s="1067"/>
    </row>
    <row r="198" spans="1:32">
      <c r="A198" s="1067"/>
      <c r="B198" s="1067"/>
      <c r="C198" s="1067"/>
      <c r="D198" s="1067"/>
      <c r="E198" s="1067"/>
      <c r="F198" s="1067"/>
      <c r="G198" s="1067"/>
      <c r="H198" s="1067"/>
      <c r="I198" s="1067"/>
      <c r="J198" s="1067"/>
      <c r="K198" s="1067"/>
      <c r="L198" s="1067"/>
      <c r="M198" s="1067"/>
      <c r="N198" s="1067"/>
      <c r="O198" s="1067"/>
      <c r="P198" s="1067"/>
      <c r="Q198" s="1067"/>
      <c r="R198" s="1067"/>
      <c r="S198" s="1067"/>
      <c r="T198" s="1067"/>
      <c r="U198" s="1067"/>
      <c r="V198" s="1067"/>
      <c r="W198" s="1067"/>
      <c r="X198" s="1067"/>
      <c r="Y198" s="1067"/>
      <c r="Z198" s="1067"/>
      <c r="AA198" s="1067"/>
      <c r="AB198" s="1067"/>
      <c r="AC198" s="1067"/>
      <c r="AD198" s="1067"/>
      <c r="AE198" s="1067"/>
      <c r="AF198" s="1067"/>
    </row>
    <row r="199" spans="1:32">
      <c r="A199" s="1067"/>
      <c r="B199" s="1067"/>
      <c r="C199" s="1067"/>
      <c r="D199" s="1067"/>
      <c r="E199" s="1067"/>
      <c r="F199" s="1067"/>
      <c r="G199" s="1067"/>
      <c r="H199" s="1067"/>
      <c r="I199" s="1067"/>
      <c r="J199" s="1067"/>
      <c r="K199" s="1067"/>
      <c r="L199" s="1067"/>
      <c r="M199" s="1067"/>
      <c r="N199" s="1067"/>
      <c r="O199" s="1067"/>
      <c r="P199" s="1067"/>
      <c r="Q199" s="1067"/>
      <c r="R199" s="1067"/>
      <c r="S199" s="1067"/>
      <c r="T199" s="1067"/>
      <c r="U199" s="1067"/>
      <c r="V199" s="1067"/>
      <c r="W199" s="1067"/>
      <c r="X199" s="1067"/>
      <c r="Y199" s="1067"/>
      <c r="Z199" s="1067"/>
      <c r="AA199" s="1067"/>
      <c r="AB199" s="1067"/>
      <c r="AC199" s="1067"/>
      <c r="AD199" s="1067"/>
      <c r="AE199" s="1067"/>
      <c r="AF199" s="1067"/>
    </row>
    <row r="200" spans="1:32">
      <c r="A200" s="1067"/>
      <c r="B200" s="1067"/>
      <c r="C200" s="1067"/>
      <c r="D200" s="1067"/>
      <c r="E200" s="1067"/>
      <c r="F200" s="1067"/>
      <c r="G200" s="1067"/>
      <c r="H200" s="1067"/>
      <c r="I200" s="1067"/>
      <c r="J200" s="1067"/>
      <c r="K200" s="1067"/>
      <c r="L200" s="1067"/>
      <c r="M200" s="1067"/>
      <c r="N200" s="1067"/>
      <c r="O200" s="1067"/>
      <c r="P200" s="1067"/>
      <c r="Q200" s="1067"/>
      <c r="R200" s="1067"/>
      <c r="S200" s="1067"/>
      <c r="T200" s="1067"/>
      <c r="U200" s="1067"/>
      <c r="V200" s="1067"/>
      <c r="W200" s="1067"/>
      <c r="X200" s="1067"/>
      <c r="Y200" s="1067"/>
      <c r="Z200" s="1067"/>
      <c r="AA200" s="1067"/>
      <c r="AB200" s="1067"/>
      <c r="AC200" s="1067"/>
      <c r="AD200" s="1067"/>
      <c r="AE200" s="1067"/>
      <c r="AF200" s="1067"/>
    </row>
    <row r="201" spans="1:32">
      <c r="A201" s="1067"/>
      <c r="B201" s="1067"/>
      <c r="C201" s="1067"/>
      <c r="D201" s="1067"/>
      <c r="E201" s="1067"/>
      <c r="F201" s="1067"/>
      <c r="G201" s="1067"/>
      <c r="H201" s="1067"/>
      <c r="I201" s="1067"/>
      <c r="J201" s="1067"/>
      <c r="K201" s="1067"/>
      <c r="L201" s="1067"/>
      <c r="M201" s="1067"/>
      <c r="N201" s="1067"/>
      <c r="O201" s="1067"/>
      <c r="P201" s="1067"/>
      <c r="Q201" s="1067"/>
      <c r="R201" s="1067"/>
      <c r="S201" s="1067"/>
      <c r="T201" s="1067"/>
      <c r="U201" s="1067"/>
      <c r="V201" s="1067"/>
      <c r="W201" s="1067"/>
      <c r="X201" s="1067"/>
      <c r="Y201" s="1067"/>
      <c r="Z201" s="1067"/>
      <c r="AA201" s="1067"/>
      <c r="AB201" s="1067"/>
      <c r="AC201" s="1067"/>
      <c r="AD201" s="1067"/>
      <c r="AE201" s="1067"/>
      <c r="AF201" s="1067"/>
    </row>
    <row r="202" spans="1:32">
      <c r="A202" s="1067"/>
      <c r="B202" s="1067"/>
      <c r="C202" s="1067"/>
      <c r="D202" s="1067"/>
      <c r="E202" s="1067"/>
      <c r="F202" s="1067"/>
      <c r="G202" s="1067"/>
      <c r="H202" s="1067"/>
      <c r="I202" s="1067"/>
      <c r="J202" s="1067"/>
      <c r="K202" s="1067"/>
      <c r="L202" s="1067"/>
      <c r="M202" s="1067"/>
      <c r="N202" s="1067"/>
      <c r="O202" s="1067"/>
      <c r="P202" s="1067"/>
      <c r="Q202" s="1067"/>
      <c r="R202" s="1067"/>
      <c r="S202" s="1067"/>
      <c r="T202" s="1067"/>
      <c r="U202" s="1067"/>
      <c r="V202" s="1067"/>
      <c r="W202" s="1067"/>
      <c r="X202" s="1067"/>
      <c r="Y202" s="1067"/>
      <c r="Z202" s="1067"/>
      <c r="AA202" s="1067"/>
      <c r="AB202" s="1067"/>
      <c r="AC202" s="1067"/>
      <c r="AD202" s="1067"/>
      <c r="AE202" s="1067"/>
      <c r="AF202" s="1067"/>
    </row>
    <row r="203" spans="1:32">
      <c r="A203" s="1067"/>
      <c r="B203" s="1067"/>
      <c r="C203" s="1067"/>
      <c r="D203" s="1067"/>
      <c r="E203" s="1067"/>
      <c r="F203" s="1067"/>
      <c r="G203" s="1067"/>
      <c r="H203" s="1067"/>
      <c r="I203" s="1067"/>
      <c r="J203" s="1067"/>
      <c r="K203" s="1067"/>
      <c r="L203" s="1067"/>
      <c r="M203" s="1067"/>
      <c r="N203" s="1067"/>
      <c r="O203" s="1067"/>
      <c r="P203" s="1067"/>
      <c r="Q203" s="1067"/>
      <c r="R203" s="1067"/>
      <c r="S203" s="1067"/>
      <c r="T203" s="1067"/>
      <c r="U203" s="1067"/>
      <c r="V203" s="1067"/>
      <c r="W203" s="1067"/>
      <c r="X203" s="1067"/>
      <c r="Y203" s="1067"/>
      <c r="Z203" s="1067"/>
      <c r="AA203" s="1067"/>
      <c r="AB203" s="1067"/>
      <c r="AC203" s="1067"/>
      <c r="AD203" s="1067"/>
      <c r="AE203" s="1067"/>
      <c r="AF203" s="1067"/>
    </row>
    <row r="204" spans="1:32">
      <c r="A204" s="1067"/>
      <c r="B204" s="1067"/>
      <c r="C204" s="1067"/>
      <c r="D204" s="1067"/>
      <c r="E204" s="1067"/>
      <c r="F204" s="1067"/>
      <c r="G204" s="1067"/>
      <c r="H204" s="1067"/>
      <c r="I204" s="1067"/>
      <c r="J204" s="1067"/>
      <c r="K204" s="1067"/>
      <c r="L204" s="1067"/>
      <c r="M204" s="1067"/>
      <c r="N204" s="1067"/>
      <c r="O204" s="1067"/>
      <c r="P204" s="1067"/>
      <c r="Q204" s="1067"/>
      <c r="R204" s="1067"/>
      <c r="S204" s="1067"/>
      <c r="T204" s="1067"/>
      <c r="U204" s="1067"/>
      <c r="V204" s="1067"/>
      <c r="W204" s="1067"/>
      <c r="X204" s="1067"/>
      <c r="Y204" s="1067"/>
      <c r="Z204" s="1067"/>
      <c r="AA204" s="1067"/>
      <c r="AB204" s="1067"/>
      <c r="AC204" s="1067"/>
      <c r="AD204" s="1067"/>
      <c r="AE204" s="1067"/>
      <c r="AF204" s="1067"/>
    </row>
    <row r="205" spans="1:32">
      <c r="A205" s="1067"/>
      <c r="B205" s="1067"/>
      <c r="C205" s="1067"/>
      <c r="D205" s="1067"/>
      <c r="E205" s="1067"/>
      <c r="F205" s="1067"/>
      <c r="G205" s="1067"/>
      <c r="H205" s="1067"/>
      <c r="I205" s="1067"/>
      <c r="J205" s="1067"/>
      <c r="K205" s="1067"/>
      <c r="L205" s="1067"/>
      <c r="M205" s="1067"/>
      <c r="N205" s="1067"/>
      <c r="O205" s="1067"/>
      <c r="P205" s="1067"/>
      <c r="Q205" s="1067"/>
      <c r="R205" s="1067"/>
      <c r="S205" s="1067"/>
      <c r="T205" s="1067"/>
      <c r="U205" s="1067"/>
      <c r="V205" s="1067"/>
      <c r="W205" s="1067"/>
      <c r="X205" s="1067"/>
      <c r="Y205" s="1067"/>
      <c r="Z205" s="1067"/>
      <c r="AA205" s="1067"/>
      <c r="AB205" s="1067"/>
      <c r="AC205" s="1067"/>
      <c r="AD205" s="1067"/>
      <c r="AE205" s="1067"/>
      <c r="AF205" s="1067"/>
    </row>
    <row r="206" spans="1:32">
      <c r="A206" s="1067"/>
      <c r="B206" s="1067"/>
      <c r="C206" s="1067"/>
      <c r="D206" s="1067"/>
      <c r="E206" s="1067"/>
      <c r="F206" s="1067"/>
      <c r="G206" s="1067"/>
      <c r="H206" s="1067"/>
      <c r="I206" s="1067"/>
      <c r="J206" s="1067"/>
      <c r="K206" s="1067"/>
      <c r="L206" s="1067"/>
      <c r="M206" s="1067"/>
      <c r="N206" s="1067"/>
      <c r="O206" s="1067"/>
      <c r="P206" s="1067"/>
      <c r="Q206" s="1067"/>
      <c r="R206" s="1067"/>
      <c r="S206" s="1067"/>
      <c r="T206" s="1067"/>
      <c r="U206" s="1067"/>
      <c r="V206" s="1067"/>
      <c r="W206" s="1067"/>
      <c r="X206" s="1067"/>
      <c r="Y206" s="1067"/>
      <c r="Z206" s="1067"/>
      <c r="AA206" s="1067"/>
      <c r="AB206" s="1067"/>
      <c r="AC206" s="1067"/>
      <c r="AD206" s="1067"/>
      <c r="AE206" s="1067"/>
      <c r="AF206" s="1067"/>
    </row>
    <row r="207" spans="1:32">
      <c r="A207" s="1067"/>
      <c r="B207" s="1067"/>
      <c r="C207" s="1067"/>
      <c r="D207" s="1067"/>
      <c r="E207" s="1067"/>
      <c r="F207" s="1067"/>
      <c r="G207" s="1067"/>
      <c r="H207" s="1067"/>
      <c r="I207" s="1067"/>
      <c r="J207" s="1067"/>
      <c r="K207" s="1067"/>
      <c r="L207" s="1067"/>
      <c r="M207" s="1067"/>
      <c r="N207" s="1067"/>
      <c r="O207" s="1067"/>
      <c r="P207" s="1067"/>
      <c r="Q207" s="1067"/>
      <c r="R207" s="1067"/>
      <c r="S207" s="1067"/>
      <c r="T207" s="1067"/>
      <c r="U207" s="1067"/>
      <c r="V207" s="1067"/>
      <c r="W207" s="1067"/>
      <c r="X207" s="1067"/>
      <c r="Y207" s="1067"/>
      <c r="Z207" s="1067"/>
      <c r="AA207" s="1067"/>
      <c r="AB207" s="1067"/>
      <c r="AC207" s="1067"/>
      <c r="AD207" s="1067"/>
      <c r="AE207" s="1067"/>
      <c r="AF207" s="1067"/>
    </row>
    <row r="208" spans="1:32">
      <c r="A208" s="1067"/>
      <c r="B208" s="1067"/>
      <c r="C208" s="1067"/>
      <c r="D208" s="1067"/>
      <c r="E208" s="1067"/>
      <c r="F208" s="1067"/>
      <c r="G208" s="1067"/>
      <c r="H208" s="1067"/>
      <c r="I208" s="1067"/>
      <c r="J208" s="1067"/>
      <c r="K208" s="1067"/>
      <c r="L208" s="1067"/>
      <c r="M208" s="1067"/>
      <c r="N208" s="1067"/>
      <c r="O208" s="1067"/>
      <c r="P208" s="1067"/>
      <c r="Q208" s="1067"/>
      <c r="R208" s="1067"/>
      <c r="S208" s="1067"/>
      <c r="T208" s="1067"/>
      <c r="U208" s="1067"/>
      <c r="V208" s="1067"/>
      <c r="W208" s="1067"/>
      <c r="X208" s="1067"/>
      <c r="Y208" s="1067"/>
      <c r="Z208" s="1067"/>
      <c r="AA208" s="1067"/>
      <c r="AB208" s="1067"/>
      <c r="AC208" s="1067"/>
      <c r="AD208" s="1067"/>
      <c r="AE208" s="1067"/>
      <c r="AF208" s="1067"/>
    </row>
    <row r="209" spans="1:32">
      <c r="A209" s="1067"/>
      <c r="B209" s="1067"/>
      <c r="C209" s="1067"/>
      <c r="D209" s="1067"/>
      <c r="E209" s="1067"/>
      <c r="F209" s="1067"/>
      <c r="G209" s="1067"/>
      <c r="H209" s="1067"/>
      <c r="I209" s="1067"/>
      <c r="J209" s="1067"/>
      <c r="K209" s="1067"/>
      <c r="L209" s="1067"/>
      <c r="M209" s="1067"/>
      <c r="N209" s="1067"/>
      <c r="O209" s="1067"/>
      <c r="P209" s="1067"/>
      <c r="Q209" s="1067"/>
      <c r="R209" s="1067"/>
      <c r="S209" s="1067"/>
      <c r="T209" s="1067"/>
      <c r="U209" s="1067"/>
      <c r="V209" s="1067"/>
      <c r="W209" s="1067"/>
      <c r="X209" s="1067"/>
      <c r="Y209" s="1067"/>
      <c r="Z209" s="1067"/>
      <c r="AA209" s="1067"/>
      <c r="AB209" s="1067"/>
      <c r="AC209" s="1067"/>
      <c r="AD209" s="1067"/>
      <c r="AE209" s="1067"/>
      <c r="AF209" s="1067"/>
    </row>
    <row r="210" spans="1:32">
      <c r="A210" s="1067"/>
      <c r="B210" s="1067"/>
      <c r="C210" s="1067"/>
      <c r="D210" s="1067"/>
      <c r="E210" s="1067"/>
      <c r="F210" s="1067"/>
      <c r="G210" s="1067"/>
      <c r="H210" s="1067"/>
      <c r="I210" s="1067"/>
      <c r="J210" s="1067"/>
      <c r="K210" s="1067"/>
      <c r="L210" s="1067"/>
      <c r="M210" s="1067"/>
      <c r="N210" s="1067"/>
      <c r="O210" s="1067"/>
      <c r="P210" s="1067"/>
      <c r="Q210" s="1067"/>
      <c r="R210" s="1067"/>
      <c r="S210" s="1067"/>
      <c r="T210" s="1067"/>
      <c r="U210" s="1067"/>
      <c r="V210" s="1067"/>
      <c r="W210" s="1067"/>
      <c r="X210" s="1067"/>
      <c r="Y210" s="1067"/>
      <c r="Z210" s="1067"/>
      <c r="AA210" s="1067"/>
      <c r="AB210" s="1067"/>
      <c r="AC210" s="1067"/>
      <c r="AD210" s="1067"/>
      <c r="AE210" s="1067"/>
      <c r="AF210" s="1067"/>
    </row>
    <row r="211" spans="1:32">
      <c r="A211" s="1067"/>
      <c r="B211" s="1067"/>
      <c r="C211" s="1067"/>
      <c r="D211" s="1067"/>
      <c r="E211" s="1067"/>
      <c r="F211" s="1067"/>
      <c r="G211" s="1067"/>
      <c r="H211" s="1067"/>
      <c r="I211" s="1067"/>
      <c r="J211" s="1067"/>
      <c r="K211" s="1067"/>
      <c r="L211" s="1067"/>
      <c r="M211" s="1067"/>
      <c r="N211" s="1067"/>
      <c r="O211" s="1067"/>
      <c r="P211" s="1067"/>
      <c r="Q211" s="1067"/>
      <c r="R211" s="1067"/>
      <c r="S211" s="1067"/>
      <c r="T211" s="1067"/>
      <c r="U211" s="1067"/>
      <c r="V211" s="1067"/>
      <c r="W211" s="1067"/>
      <c r="X211" s="1067"/>
      <c r="Y211" s="1067"/>
      <c r="Z211" s="1067"/>
      <c r="AA211" s="1067"/>
      <c r="AB211" s="1067"/>
      <c r="AC211" s="1067"/>
      <c r="AD211" s="1067"/>
      <c r="AE211" s="1067"/>
      <c r="AF211" s="1067"/>
    </row>
    <row r="212" spans="1:32">
      <c r="A212" s="1067"/>
      <c r="B212" s="1067"/>
      <c r="C212" s="1067"/>
      <c r="D212" s="1067"/>
      <c r="E212" s="1067"/>
      <c r="F212" s="1067"/>
      <c r="G212" s="1067"/>
      <c r="H212" s="1067"/>
      <c r="I212" s="1067"/>
      <c r="J212" s="1067"/>
      <c r="K212" s="1067"/>
      <c r="L212" s="1067"/>
      <c r="M212" s="1067"/>
      <c r="N212" s="1067"/>
      <c r="O212" s="1067"/>
      <c r="P212" s="1067"/>
      <c r="Q212" s="1067"/>
      <c r="R212" s="1067"/>
      <c r="S212" s="1067"/>
      <c r="T212" s="1067"/>
      <c r="U212" s="1067"/>
      <c r="V212" s="1067"/>
      <c r="W212" s="1067"/>
      <c r="X212" s="1067"/>
      <c r="Y212" s="1067"/>
      <c r="Z212" s="1067"/>
      <c r="AA212" s="1067"/>
      <c r="AB212" s="1067"/>
      <c r="AC212" s="1067"/>
      <c r="AD212" s="1067"/>
      <c r="AE212" s="1067"/>
      <c r="AF212" s="1067"/>
    </row>
    <row r="213" spans="1:32">
      <c r="A213" s="1067"/>
      <c r="B213" s="1067"/>
      <c r="C213" s="1067"/>
      <c r="D213" s="1067"/>
      <c r="E213" s="1067"/>
      <c r="F213" s="1067"/>
      <c r="G213" s="1067"/>
      <c r="H213" s="1067"/>
      <c r="I213" s="1067"/>
      <c r="J213" s="1067"/>
      <c r="K213" s="1067"/>
      <c r="L213" s="1067"/>
      <c r="M213" s="1067"/>
      <c r="N213" s="1067"/>
      <c r="O213" s="1067"/>
      <c r="P213" s="1067"/>
      <c r="Q213" s="1067"/>
      <c r="R213" s="1067"/>
      <c r="S213" s="1067"/>
      <c r="T213" s="1067"/>
      <c r="U213" s="1067"/>
      <c r="V213" s="1067"/>
      <c r="W213" s="1067"/>
      <c r="X213" s="1067"/>
      <c r="Y213" s="1067"/>
      <c r="Z213" s="1067"/>
      <c r="AA213" s="1067"/>
      <c r="AB213" s="1067"/>
      <c r="AC213" s="1067"/>
      <c r="AD213" s="1067"/>
      <c r="AE213" s="1067"/>
      <c r="AF213" s="1067"/>
    </row>
    <row r="214" spans="1:32">
      <c r="A214" s="1067"/>
      <c r="B214" s="1067"/>
      <c r="C214" s="1067"/>
      <c r="D214" s="1067"/>
      <c r="E214" s="1067"/>
      <c r="F214" s="1067"/>
      <c r="G214" s="1067"/>
      <c r="H214" s="1067"/>
      <c r="I214" s="1067"/>
      <c r="J214" s="1067"/>
      <c r="K214" s="1067"/>
      <c r="L214" s="1067"/>
      <c r="M214" s="1067"/>
      <c r="N214" s="1067"/>
      <c r="O214" s="1067"/>
      <c r="P214" s="1067"/>
      <c r="Q214" s="1067"/>
      <c r="R214" s="1067"/>
      <c r="S214" s="1067"/>
      <c r="T214" s="1067"/>
      <c r="U214" s="1067"/>
      <c r="V214" s="1067"/>
      <c r="W214" s="1067"/>
      <c r="X214" s="1067"/>
      <c r="Y214" s="1067"/>
      <c r="Z214" s="1067"/>
      <c r="AA214" s="1067"/>
      <c r="AB214" s="1067"/>
      <c r="AC214" s="1067"/>
      <c r="AD214" s="1067"/>
      <c r="AE214" s="1067"/>
      <c r="AF214" s="1067"/>
    </row>
    <row r="215" spans="1:32">
      <c r="A215" s="1067"/>
      <c r="B215" s="1067"/>
      <c r="C215" s="1067"/>
      <c r="D215" s="1067"/>
      <c r="E215" s="1067"/>
      <c r="F215" s="1067"/>
      <c r="G215" s="1067"/>
      <c r="H215" s="1067"/>
      <c r="I215" s="1067"/>
      <c r="J215" s="1067"/>
      <c r="K215" s="1067"/>
      <c r="L215" s="1067"/>
      <c r="M215" s="1067"/>
      <c r="N215" s="1067"/>
      <c r="O215" s="1067"/>
      <c r="P215" s="1067"/>
      <c r="Q215" s="1067"/>
      <c r="R215" s="1067"/>
      <c r="S215" s="1067"/>
      <c r="T215" s="1067"/>
      <c r="U215" s="1067"/>
      <c r="V215" s="1067"/>
      <c r="W215" s="1067"/>
      <c r="X215" s="1067"/>
      <c r="Y215" s="1067"/>
      <c r="Z215" s="1067"/>
      <c r="AA215" s="1067"/>
      <c r="AB215" s="1067"/>
      <c r="AC215" s="1067"/>
      <c r="AD215" s="1067"/>
      <c r="AE215" s="1067"/>
      <c r="AF215" s="1067"/>
    </row>
    <row r="216" spans="1:32">
      <c r="A216" s="1067"/>
      <c r="B216" s="1067"/>
      <c r="C216" s="1067"/>
      <c r="D216" s="1067"/>
      <c r="E216" s="1067"/>
      <c r="F216" s="1067"/>
      <c r="G216" s="1067"/>
      <c r="H216" s="1067"/>
      <c r="I216" s="1067"/>
      <c r="J216" s="1067"/>
      <c r="K216" s="1067"/>
      <c r="L216" s="1067"/>
      <c r="M216" s="1067"/>
      <c r="N216" s="1067"/>
      <c r="O216" s="1067"/>
      <c r="P216" s="1067"/>
      <c r="Q216" s="1067"/>
      <c r="R216" s="1067"/>
      <c r="S216" s="1067"/>
      <c r="T216" s="1067"/>
      <c r="U216" s="1067"/>
      <c r="V216" s="1067"/>
      <c r="W216" s="1067"/>
      <c r="X216" s="1067"/>
      <c r="Y216" s="1067"/>
      <c r="Z216" s="1067"/>
      <c r="AA216" s="1067"/>
      <c r="AB216" s="1067"/>
      <c r="AC216" s="1067"/>
      <c r="AD216" s="1067"/>
      <c r="AE216" s="1067"/>
      <c r="AF216" s="1067"/>
    </row>
    <row r="217" spans="1:32">
      <c r="A217" s="1067"/>
      <c r="B217" s="1067"/>
      <c r="C217" s="1067"/>
      <c r="D217" s="1067"/>
      <c r="E217" s="1067"/>
      <c r="F217" s="1067"/>
      <c r="G217" s="1067"/>
      <c r="H217" s="1067"/>
      <c r="I217" s="1067"/>
      <c r="J217" s="1067"/>
      <c r="K217" s="1067"/>
      <c r="L217" s="1067"/>
      <c r="M217" s="1067"/>
      <c r="N217" s="1067"/>
      <c r="O217" s="1067"/>
      <c r="P217" s="1067"/>
      <c r="Q217" s="1067"/>
      <c r="R217" s="1067"/>
      <c r="S217" s="1067"/>
      <c r="T217" s="1067"/>
      <c r="U217" s="1067"/>
      <c r="V217" s="1067"/>
      <c r="W217" s="1067"/>
      <c r="X217" s="1067"/>
      <c r="Y217" s="1067"/>
      <c r="Z217" s="1067"/>
      <c r="AA217" s="1067"/>
      <c r="AB217" s="1067"/>
      <c r="AC217" s="1067"/>
      <c r="AD217" s="1067"/>
      <c r="AE217" s="1067"/>
      <c r="AF217" s="1067"/>
    </row>
    <row r="218" spans="1:32">
      <c r="A218" s="1067"/>
      <c r="B218" s="1067"/>
      <c r="C218" s="1067"/>
      <c r="D218" s="1067"/>
      <c r="E218" s="1067"/>
      <c r="F218" s="1067"/>
      <c r="G218" s="1067"/>
      <c r="H218" s="1067"/>
      <c r="I218" s="1067"/>
      <c r="J218" s="1067"/>
      <c r="K218" s="1067"/>
      <c r="L218" s="1067"/>
      <c r="M218" s="1067"/>
      <c r="N218" s="1067"/>
      <c r="O218" s="1067"/>
      <c r="P218" s="1067"/>
      <c r="Q218" s="1067"/>
      <c r="R218" s="1067"/>
      <c r="S218" s="1067"/>
      <c r="T218" s="1067"/>
      <c r="U218" s="1067"/>
      <c r="V218" s="1067"/>
      <c r="W218" s="1067"/>
      <c r="X218" s="1067"/>
      <c r="Y218" s="1067"/>
      <c r="Z218" s="1067"/>
      <c r="AA218" s="1067"/>
      <c r="AB218" s="1067"/>
      <c r="AC218" s="1067"/>
      <c r="AD218" s="1067"/>
      <c r="AE218" s="1067"/>
      <c r="AF218" s="1067"/>
    </row>
    <row r="219" spans="1:32">
      <c r="A219" s="1067"/>
      <c r="B219" s="1067"/>
      <c r="C219" s="1067"/>
      <c r="D219" s="1067"/>
      <c r="E219" s="1067"/>
      <c r="F219" s="1067"/>
      <c r="G219" s="1067"/>
      <c r="H219" s="1067"/>
      <c r="I219" s="1067"/>
      <c r="J219" s="1067"/>
      <c r="K219" s="1067"/>
      <c r="L219" s="1067"/>
      <c r="M219" s="1067"/>
      <c r="N219" s="1067"/>
      <c r="O219" s="1067"/>
      <c r="P219" s="1067"/>
      <c r="Q219" s="1067"/>
      <c r="R219" s="1067"/>
      <c r="S219" s="1067"/>
      <c r="T219" s="1067"/>
      <c r="U219" s="1067"/>
      <c r="V219" s="1067"/>
      <c r="W219" s="1067"/>
      <c r="X219" s="1067"/>
      <c r="Y219" s="1067"/>
      <c r="Z219" s="1067"/>
      <c r="AA219" s="1067"/>
      <c r="AB219" s="1067"/>
      <c r="AC219" s="1067"/>
      <c r="AD219" s="1067"/>
      <c r="AE219" s="1067"/>
      <c r="AF219" s="1067"/>
    </row>
    <row r="220" spans="1:32">
      <c r="A220" s="1067"/>
      <c r="B220" s="1067"/>
      <c r="C220" s="1067"/>
      <c r="D220" s="1067"/>
      <c r="E220" s="1067"/>
      <c r="F220" s="1067"/>
      <c r="G220" s="1067"/>
      <c r="H220" s="1067"/>
      <c r="I220" s="1067"/>
      <c r="J220" s="1067"/>
      <c r="K220" s="1067"/>
      <c r="L220" s="1067"/>
      <c r="M220" s="1067"/>
      <c r="N220" s="1067"/>
      <c r="O220" s="1067"/>
      <c r="P220" s="1067"/>
      <c r="Q220" s="1067"/>
      <c r="R220" s="1067"/>
      <c r="S220" s="1067"/>
      <c r="T220" s="1067"/>
      <c r="U220" s="1067"/>
      <c r="V220" s="1067"/>
      <c r="W220" s="1067"/>
      <c r="X220" s="1067"/>
      <c r="Y220" s="1067"/>
      <c r="Z220" s="1067"/>
      <c r="AA220" s="1067"/>
      <c r="AB220" s="1067"/>
      <c r="AC220" s="1067"/>
      <c r="AD220" s="1067"/>
      <c r="AE220" s="1067"/>
      <c r="AF220" s="1067"/>
    </row>
    <row r="221" spans="1:32">
      <c r="A221" s="1067"/>
      <c r="B221" s="1067"/>
      <c r="C221" s="1067"/>
      <c r="D221" s="1067"/>
      <c r="E221" s="1067"/>
      <c r="F221" s="1067"/>
      <c r="G221" s="1067"/>
      <c r="H221" s="1067"/>
      <c r="I221" s="1067"/>
      <c r="J221" s="1067"/>
      <c r="K221" s="1067"/>
      <c r="L221" s="1067"/>
      <c r="M221" s="1067"/>
      <c r="N221" s="1067"/>
      <c r="O221" s="1067"/>
      <c r="P221" s="1067"/>
      <c r="Q221" s="1067"/>
      <c r="R221" s="1067"/>
      <c r="S221" s="1067"/>
      <c r="T221" s="1067"/>
      <c r="U221" s="1067"/>
      <c r="V221" s="1067"/>
      <c r="W221" s="1067"/>
      <c r="X221" s="1067"/>
      <c r="Y221" s="1067"/>
      <c r="Z221" s="1067"/>
      <c r="AA221" s="1067"/>
      <c r="AB221" s="1067"/>
      <c r="AC221" s="1067"/>
      <c r="AD221" s="1067"/>
      <c r="AE221" s="1067"/>
      <c r="AF221" s="1067"/>
    </row>
    <row r="222" spans="1:32">
      <c r="A222" s="1067"/>
      <c r="B222" s="1067"/>
      <c r="C222" s="1067"/>
      <c r="D222" s="1067"/>
      <c r="E222" s="1067"/>
      <c r="F222" s="1067"/>
      <c r="G222" s="1067"/>
      <c r="H222" s="1067"/>
      <c r="I222" s="1067"/>
      <c r="J222" s="1067"/>
      <c r="K222" s="1067"/>
      <c r="L222" s="1067"/>
      <c r="M222" s="1067"/>
      <c r="N222" s="1067"/>
      <c r="O222" s="1067"/>
      <c r="P222" s="1067"/>
      <c r="Q222" s="1067"/>
      <c r="R222" s="1067"/>
      <c r="S222" s="1067"/>
      <c r="T222" s="1067"/>
      <c r="U222" s="1067"/>
      <c r="V222" s="1067"/>
      <c r="W222" s="1067"/>
      <c r="X222" s="1067"/>
      <c r="Y222" s="1067"/>
      <c r="Z222" s="1067"/>
      <c r="AA222" s="1067"/>
      <c r="AB222" s="1067"/>
      <c r="AC222" s="1067"/>
      <c r="AD222" s="1067"/>
      <c r="AE222" s="1067"/>
      <c r="AF222" s="1067"/>
    </row>
    <row r="223" spans="1:32">
      <c r="A223" s="1067"/>
      <c r="B223" s="1067"/>
      <c r="C223" s="1067"/>
      <c r="D223" s="1067"/>
      <c r="E223" s="1067"/>
      <c r="F223" s="1067"/>
      <c r="G223" s="1067"/>
      <c r="H223" s="1067"/>
      <c r="I223" s="1067"/>
      <c r="J223" s="1067"/>
      <c r="K223" s="1067"/>
      <c r="L223" s="1067"/>
      <c r="M223" s="1067"/>
      <c r="N223" s="1067"/>
      <c r="O223" s="1067"/>
      <c r="P223" s="1067"/>
      <c r="Q223" s="1067"/>
      <c r="R223" s="1067"/>
      <c r="S223" s="1067"/>
      <c r="T223" s="1067"/>
      <c r="U223" s="1067"/>
      <c r="V223" s="1067"/>
      <c r="W223" s="1067"/>
      <c r="X223" s="1067"/>
      <c r="Y223" s="1067"/>
      <c r="Z223" s="1067"/>
      <c r="AA223" s="1067"/>
      <c r="AB223" s="1067"/>
      <c r="AC223" s="1067"/>
      <c r="AD223" s="1067"/>
      <c r="AE223" s="1067"/>
      <c r="AF223" s="1067"/>
    </row>
    <row r="224" spans="1:32">
      <c r="A224" s="1067"/>
      <c r="B224" s="1067"/>
      <c r="C224" s="1067"/>
      <c r="D224" s="1067"/>
      <c r="E224" s="1067"/>
      <c r="F224" s="1067"/>
      <c r="G224" s="1067"/>
      <c r="H224" s="1067"/>
      <c r="I224" s="1067"/>
      <c r="J224" s="1067"/>
      <c r="K224" s="1067"/>
      <c r="L224" s="1067"/>
      <c r="M224" s="1067"/>
      <c r="N224" s="1067"/>
      <c r="O224" s="1067"/>
      <c r="P224" s="1067"/>
      <c r="Q224" s="1067"/>
      <c r="R224" s="1067"/>
      <c r="S224" s="1067"/>
      <c r="T224" s="1067"/>
      <c r="U224" s="1067"/>
      <c r="V224" s="1067"/>
      <c r="W224" s="1067"/>
      <c r="X224" s="1067"/>
      <c r="Y224" s="1067"/>
      <c r="Z224" s="1067"/>
      <c r="AA224" s="1067"/>
      <c r="AB224" s="1067"/>
      <c r="AC224" s="1067"/>
      <c r="AD224" s="1067"/>
      <c r="AE224" s="1067"/>
      <c r="AF224" s="1067"/>
    </row>
    <row r="225" spans="1:32">
      <c r="A225" s="1067"/>
      <c r="B225" s="1067"/>
      <c r="C225" s="1067"/>
      <c r="D225" s="1067"/>
      <c r="E225" s="1067"/>
      <c r="F225" s="1067"/>
      <c r="G225" s="1067"/>
      <c r="H225" s="1067"/>
      <c r="I225" s="1067"/>
      <c r="J225" s="1067"/>
      <c r="K225" s="1067"/>
      <c r="L225" s="1067"/>
      <c r="M225" s="1067"/>
      <c r="N225" s="1067"/>
      <c r="O225" s="1067"/>
      <c r="P225" s="1067"/>
      <c r="Q225" s="1067"/>
      <c r="R225" s="1067"/>
      <c r="S225" s="1067"/>
      <c r="T225" s="1067"/>
      <c r="U225" s="1067"/>
      <c r="V225" s="1067"/>
      <c r="W225" s="1067"/>
      <c r="X225" s="1067"/>
      <c r="Y225" s="1067"/>
      <c r="Z225" s="1067"/>
      <c r="AA225" s="1067"/>
      <c r="AB225" s="1067"/>
      <c r="AC225" s="1067"/>
      <c r="AD225" s="1067"/>
      <c r="AE225" s="1067"/>
      <c r="AF225" s="1067"/>
    </row>
    <row r="226" spans="1:32">
      <c r="A226" s="1067"/>
      <c r="B226" s="1067"/>
      <c r="C226" s="1067"/>
      <c r="D226" s="1067"/>
      <c r="E226" s="1067"/>
      <c r="F226" s="1067"/>
      <c r="G226" s="1067"/>
      <c r="H226" s="1067"/>
      <c r="I226" s="1067"/>
      <c r="J226" s="1067"/>
      <c r="K226" s="1067"/>
      <c r="L226" s="1067"/>
      <c r="M226" s="1067"/>
      <c r="N226" s="1067"/>
      <c r="O226" s="1067"/>
      <c r="P226" s="1067"/>
      <c r="Q226" s="1067"/>
      <c r="R226" s="1067"/>
      <c r="S226" s="1067"/>
      <c r="T226" s="1067"/>
      <c r="U226" s="1067"/>
      <c r="V226" s="1067"/>
      <c r="W226" s="1067"/>
      <c r="X226" s="1067"/>
      <c r="Y226" s="1067"/>
      <c r="Z226" s="1067"/>
      <c r="AA226" s="1067"/>
      <c r="AB226" s="1067"/>
      <c r="AC226" s="1067"/>
      <c r="AD226" s="1067"/>
      <c r="AE226" s="1067"/>
      <c r="AF226" s="1067"/>
    </row>
    <row r="227" spans="1:32">
      <c r="A227" s="1067"/>
      <c r="B227" s="1067"/>
      <c r="C227" s="1067"/>
      <c r="D227" s="1067"/>
      <c r="E227" s="1067"/>
      <c r="F227" s="1067"/>
      <c r="G227" s="1067"/>
      <c r="H227" s="1067"/>
      <c r="I227" s="1067"/>
      <c r="J227" s="1067"/>
      <c r="K227" s="1067"/>
      <c r="L227" s="1067"/>
      <c r="M227" s="1067"/>
      <c r="N227" s="1067"/>
      <c r="O227" s="1067"/>
      <c r="P227" s="1067"/>
      <c r="Q227" s="1067"/>
      <c r="R227" s="1067"/>
      <c r="S227" s="1067"/>
      <c r="T227" s="1067"/>
      <c r="U227" s="1067"/>
      <c r="V227" s="1067"/>
      <c r="W227" s="1067"/>
      <c r="X227" s="1067"/>
      <c r="Y227" s="1067"/>
      <c r="Z227" s="1067"/>
      <c r="AA227" s="1067"/>
      <c r="AB227" s="1067"/>
      <c r="AC227" s="1067"/>
      <c r="AD227" s="1067"/>
      <c r="AE227" s="1067"/>
      <c r="AF227" s="1067"/>
    </row>
    <row r="228" spans="1:32">
      <c r="A228" s="1067"/>
      <c r="B228" s="1067"/>
      <c r="C228" s="1067"/>
      <c r="D228" s="1067"/>
      <c r="E228" s="1067"/>
      <c r="F228" s="1067"/>
      <c r="G228" s="1067"/>
      <c r="H228" s="1067"/>
      <c r="I228" s="1067"/>
      <c r="J228" s="1067"/>
      <c r="K228" s="1067"/>
      <c r="L228" s="1067"/>
      <c r="M228" s="1067"/>
      <c r="N228" s="1067"/>
      <c r="O228" s="1067"/>
      <c r="P228" s="1067"/>
      <c r="Q228" s="1067"/>
      <c r="R228" s="1067"/>
      <c r="S228" s="1067"/>
      <c r="T228" s="1067"/>
      <c r="U228" s="1067"/>
      <c r="V228" s="1067"/>
      <c r="W228" s="1067"/>
      <c r="X228" s="1067"/>
      <c r="Y228" s="1067"/>
      <c r="Z228" s="1067"/>
      <c r="AA228" s="1067"/>
      <c r="AB228" s="1067"/>
      <c r="AC228" s="1067"/>
      <c r="AD228" s="1067"/>
      <c r="AE228" s="1067"/>
      <c r="AF228" s="1067"/>
    </row>
    <row r="229" spans="1:32">
      <c r="A229" s="1067"/>
      <c r="B229" s="1067"/>
      <c r="C229" s="1067"/>
      <c r="D229" s="1067"/>
      <c r="E229" s="1067"/>
      <c r="F229" s="1067"/>
      <c r="G229" s="1067"/>
      <c r="H229" s="1067"/>
      <c r="I229" s="1067"/>
      <c r="J229" s="1067"/>
      <c r="K229" s="1067"/>
      <c r="L229" s="1067"/>
      <c r="M229" s="1067"/>
      <c r="N229" s="1067"/>
      <c r="O229" s="1067"/>
      <c r="P229" s="1067"/>
      <c r="Q229" s="1067"/>
      <c r="R229" s="1067"/>
      <c r="S229" s="1067"/>
      <c r="T229" s="1067"/>
      <c r="U229" s="1067"/>
      <c r="V229" s="1067"/>
      <c r="W229" s="1067"/>
      <c r="X229" s="1067"/>
      <c r="Y229" s="1067"/>
      <c r="Z229" s="1067"/>
      <c r="AA229" s="1067"/>
      <c r="AB229" s="1067"/>
      <c r="AC229" s="1067"/>
      <c r="AD229" s="1067"/>
      <c r="AE229" s="1067"/>
      <c r="AF229" s="1067"/>
    </row>
    <row r="230" spans="1:32">
      <c r="A230" s="1067"/>
      <c r="B230" s="1067"/>
      <c r="C230" s="1067"/>
      <c r="D230" s="1067"/>
      <c r="E230" s="1067"/>
      <c r="F230" s="1067"/>
      <c r="G230" s="1067"/>
      <c r="H230" s="1067"/>
      <c r="I230" s="1067"/>
      <c r="J230" s="1067"/>
      <c r="K230" s="1067"/>
      <c r="L230" s="1067"/>
      <c r="M230" s="1067"/>
      <c r="N230" s="1067"/>
      <c r="O230" s="1067"/>
      <c r="P230" s="1067"/>
      <c r="Q230" s="1067"/>
      <c r="R230" s="1067"/>
      <c r="S230" s="1067"/>
      <c r="T230" s="1067"/>
      <c r="U230" s="1067"/>
      <c r="V230" s="1067"/>
      <c r="W230" s="1067"/>
      <c r="X230" s="1067"/>
      <c r="Y230" s="1067"/>
      <c r="Z230" s="1067"/>
      <c r="AA230" s="1067"/>
      <c r="AB230" s="1067"/>
      <c r="AC230" s="1067"/>
      <c r="AD230" s="1067"/>
      <c r="AE230" s="1067"/>
      <c r="AF230" s="1067"/>
    </row>
    <row r="231" spans="1:32">
      <c r="A231" s="1067"/>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row>
    <row r="232" spans="1:32">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row>
    <row r="233" spans="1:32">
      <c r="A233" s="1067"/>
      <c r="B233" s="1067"/>
      <c r="C233" s="1067"/>
      <c r="D233" s="1067"/>
      <c r="E233" s="1067"/>
      <c r="F233" s="1067"/>
      <c r="G233" s="1067"/>
      <c r="H233" s="1067"/>
      <c r="I233" s="1067"/>
      <c r="J233" s="1067"/>
      <c r="K233" s="1067"/>
      <c r="L233" s="1067"/>
      <c r="M233" s="1067"/>
      <c r="N233" s="1067"/>
      <c r="O233" s="1067"/>
      <c r="P233" s="1067"/>
      <c r="Q233" s="1067"/>
      <c r="R233" s="1067"/>
      <c r="S233" s="1067"/>
      <c r="T233" s="1067"/>
      <c r="U233" s="1067"/>
      <c r="V233" s="1067"/>
      <c r="W233" s="1067"/>
      <c r="X233" s="1067"/>
      <c r="Y233" s="1067"/>
      <c r="Z233" s="1067"/>
      <c r="AA233" s="1067"/>
      <c r="AB233" s="1067"/>
      <c r="AC233" s="1067"/>
      <c r="AD233" s="1067"/>
      <c r="AE233" s="1067"/>
      <c r="AF233" s="1067"/>
    </row>
    <row r="234" spans="1:32">
      <c r="A234" s="1067"/>
      <c r="B234" s="1067"/>
      <c r="C234" s="1067"/>
      <c r="D234" s="1067"/>
      <c r="E234" s="1067"/>
      <c r="F234" s="1067"/>
      <c r="G234" s="1067"/>
      <c r="H234" s="1067"/>
      <c r="I234" s="1067"/>
      <c r="J234" s="1067"/>
      <c r="K234" s="1067"/>
      <c r="L234" s="1067"/>
      <c r="M234" s="1067"/>
      <c r="N234" s="1067"/>
      <c r="O234" s="1067"/>
      <c r="P234" s="1067"/>
      <c r="Q234" s="1067"/>
      <c r="R234" s="1067"/>
      <c r="S234" s="1067"/>
      <c r="T234" s="1067"/>
      <c r="U234" s="1067"/>
      <c r="V234" s="1067"/>
      <c r="W234" s="1067"/>
      <c r="X234" s="1067"/>
      <c r="Y234" s="1067"/>
      <c r="Z234" s="1067"/>
      <c r="AA234" s="1067"/>
      <c r="AB234" s="1067"/>
      <c r="AC234" s="1067"/>
      <c r="AD234" s="1067"/>
      <c r="AE234" s="1067"/>
      <c r="AF234" s="1067"/>
    </row>
    <row r="235" spans="1:32">
      <c r="A235" s="1067"/>
      <c r="B235" s="1067"/>
      <c r="C235" s="1067"/>
      <c r="D235" s="1067"/>
      <c r="E235" s="1067"/>
      <c r="F235" s="1067"/>
      <c r="G235" s="1067"/>
      <c r="H235" s="1067"/>
      <c r="I235" s="1067"/>
      <c r="J235" s="1067"/>
      <c r="K235" s="1067"/>
      <c r="L235" s="1067"/>
      <c r="M235" s="1067"/>
      <c r="N235" s="1067"/>
      <c r="O235" s="1067"/>
      <c r="P235" s="1067"/>
      <c r="Q235" s="1067"/>
      <c r="R235" s="1067"/>
      <c r="S235" s="1067"/>
      <c r="T235" s="1067"/>
      <c r="U235" s="1067"/>
      <c r="V235" s="1067"/>
      <c r="W235" s="1067"/>
      <c r="X235" s="1067"/>
      <c r="Y235" s="1067"/>
      <c r="Z235" s="1067"/>
      <c r="AA235" s="1067"/>
      <c r="AB235" s="1067"/>
      <c r="AC235" s="1067"/>
      <c r="AD235" s="1067"/>
      <c r="AE235" s="1067"/>
      <c r="AF235" s="1067"/>
    </row>
    <row r="236" spans="1:32">
      <c r="A236" s="1067"/>
      <c r="B236" s="1067"/>
      <c r="C236" s="1067"/>
      <c r="D236" s="1067"/>
      <c r="E236" s="1067"/>
      <c r="F236" s="1067"/>
      <c r="G236" s="1067"/>
      <c r="H236" s="1067"/>
      <c r="I236" s="1067"/>
      <c r="J236" s="1067"/>
      <c r="K236" s="1067"/>
      <c r="L236" s="1067"/>
      <c r="M236" s="1067"/>
      <c r="N236" s="1067"/>
      <c r="O236" s="1067"/>
      <c r="P236" s="1067"/>
      <c r="Q236" s="1067"/>
      <c r="R236" s="1067"/>
      <c r="S236" s="1067"/>
      <c r="T236" s="1067"/>
      <c r="U236" s="1067"/>
      <c r="V236" s="1067"/>
      <c r="W236" s="1067"/>
      <c r="X236" s="1067"/>
      <c r="Y236" s="1067"/>
      <c r="Z236" s="1067"/>
      <c r="AA236" s="1067"/>
      <c r="AB236" s="1067"/>
      <c r="AC236" s="1067"/>
      <c r="AD236" s="1067"/>
      <c r="AE236" s="1067"/>
      <c r="AF236" s="1067"/>
    </row>
    <row r="237" spans="1:32">
      <c r="A237" s="1067"/>
      <c r="B237" s="1067"/>
      <c r="C237" s="1067"/>
      <c r="D237" s="1067"/>
      <c r="E237" s="1067"/>
      <c r="F237" s="1067"/>
      <c r="G237" s="1067"/>
      <c r="H237" s="1067"/>
      <c r="I237" s="1067"/>
      <c r="J237" s="1067"/>
      <c r="K237" s="1067"/>
      <c r="L237" s="1067"/>
      <c r="M237" s="1067"/>
      <c r="N237" s="1067"/>
      <c r="O237" s="1067"/>
      <c r="P237" s="1067"/>
      <c r="Q237" s="1067"/>
      <c r="R237" s="1067"/>
      <c r="S237" s="1067"/>
      <c r="T237" s="1067"/>
      <c r="U237" s="1067"/>
      <c r="V237" s="1067"/>
      <c r="W237" s="1067"/>
      <c r="X237" s="1067"/>
      <c r="Y237" s="1067"/>
      <c r="Z237" s="1067"/>
      <c r="AA237" s="1067"/>
      <c r="AB237" s="1067"/>
      <c r="AC237" s="1067"/>
      <c r="AD237" s="1067"/>
      <c r="AE237" s="1067"/>
      <c r="AF237" s="1067"/>
    </row>
    <row r="238" spans="1:32">
      <c r="A238" s="1067"/>
      <c r="B238" s="1067"/>
      <c r="C238" s="1067"/>
      <c r="D238" s="1067"/>
      <c r="E238" s="1067"/>
      <c r="F238" s="1067"/>
      <c r="G238" s="1067"/>
      <c r="H238" s="1067"/>
      <c r="I238" s="1067"/>
      <c r="J238" s="1067"/>
      <c r="K238" s="1067"/>
      <c r="L238" s="1067"/>
      <c r="M238" s="1067"/>
      <c r="N238" s="1067"/>
      <c r="O238" s="1067"/>
      <c r="P238" s="1067"/>
      <c r="Q238" s="1067"/>
      <c r="R238" s="1067"/>
      <c r="S238" s="1067"/>
      <c r="T238" s="1067"/>
      <c r="U238" s="1067"/>
      <c r="V238" s="1067"/>
      <c r="W238" s="1067"/>
      <c r="X238" s="1067"/>
      <c r="Y238" s="1067"/>
      <c r="Z238" s="1067"/>
      <c r="AA238" s="1067"/>
      <c r="AB238" s="1067"/>
      <c r="AC238" s="1067"/>
      <c r="AD238" s="1067"/>
      <c r="AE238" s="1067"/>
      <c r="AF238" s="1067"/>
    </row>
    <row r="239" spans="1:32">
      <c r="A239" s="1067"/>
      <c r="B239" s="1067"/>
      <c r="C239" s="1067"/>
      <c r="D239" s="1067"/>
      <c r="E239" s="1067"/>
      <c r="F239" s="1067"/>
      <c r="G239" s="1067"/>
      <c r="H239" s="1067"/>
      <c r="I239" s="1067"/>
      <c r="J239" s="1067"/>
      <c r="K239" s="1067"/>
      <c r="L239" s="1067"/>
      <c r="M239" s="1067"/>
      <c r="N239" s="1067"/>
      <c r="O239" s="1067"/>
      <c r="P239" s="1067"/>
      <c r="Q239" s="1067"/>
      <c r="R239" s="1067"/>
      <c r="S239" s="1067"/>
      <c r="T239" s="1067"/>
      <c r="U239" s="1067"/>
      <c r="V239" s="1067"/>
      <c r="W239" s="1067"/>
      <c r="X239" s="1067"/>
      <c r="Y239" s="1067"/>
      <c r="Z239" s="1067"/>
      <c r="AA239" s="1067"/>
      <c r="AB239" s="1067"/>
      <c r="AC239" s="1067"/>
      <c r="AD239" s="1067"/>
      <c r="AE239" s="1067"/>
      <c r="AF239" s="1067"/>
    </row>
    <row r="240" spans="1:32">
      <c r="A240" s="1067"/>
      <c r="B240" s="1067"/>
      <c r="C240" s="1067"/>
      <c r="D240" s="1067"/>
      <c r="E240" s="1067"/>
      <c r="F240" s="1067"/>
      <c r="G240" s="1067"/>
      <c r="H240" s="1067"/>
      <c r="I240" s="1067"/>
      <c r="J240" s="1067"/>
      <c r="K240" s="1067"/>
      <c r="L240" s="1067"/>
      <c r="M240" s="1067"/>
      <c r="N240" s="1067"/>
      <c r="O240" s="1067"/>
      <c r="P240" s="1067"/>
      <c r="Q240" s="1067"/>
      <c r="R240" s="1067"/>
      <c r="S240" s="1067"/>
      <c r="T240" s="1067"/>
      <c r="U240" s="1067"/>
      <c r="V240" s="1067"/>
      <c r="W240" s="1067"/>
      <c r="X240" s="1067"/>
      <c r="Y240" s="1067"/>
      <c r="Z240" s="1067"/>
      <c r="AA240" s="1067"/>
      <c r="AB240" s="1067"/>
      <c r="AC240" s="1067"/>
      <c r="AD240" s="1067"/>
      <c r="AE240" s="1067"/>
      <c r="AF240" s="1067"/>
    </row>
    <row r="241" spans="1:32">
      <c r="A241" s="1067"/>
      <c r="B241" s="1067"/>
      <c r="C241" s="1067"/>
      <c r="D241" s="1067"/>
      <c r="E241" s="1067"/>
      <c r="F241" s="1067"/>
      <c r="G241" s="1067"/>
      <c r="H241" s="1067"/>
      <c r="I241" s="1067"/>
      <c r="J241" s="1067"/>
      <c r="K241" s="1067"/>
      <c r="L241" s="1067"/>
      <c r="M241" s="1067"/>
      <c r="N241" s="1067"/>
      <c r="O241" s="1067"/>
      <c r="P241" s="1067"/>
      <c r="Q241" s="1067"/>
      <c r="R241" s="1067"/>
      <c r="S241" s="1067"/>
      <c r="T241" s="1067"/>
      <c r="U241" s="1067"/>
      <c r="V241" s="1067"/>
      <c r="W241" s="1067"/>
      <c r="X241" s="1067"/>
      <c r="Y241" s="1067"/>
      <c r="Z241" s="1067"/>
      <c r="AA241" s="1067"/>
      <c r="AB241" s="1067"/>
      <c r="AC241" s="1067"/>
      <c r="AD241" s="1067"/>
      <c r="AE241" s="1067"/>
      <c r="AF241" s="1067"/>
    </row>
    <row r="242" spans="1:32">
      <c r="A242" s="1067"/>
      <c r="B242" s="1067"/>
      <c r="C242" s="1067"/>
      <c r="D242" s="1067"/>
      <c r="E242" s="1067"/>
      <c r="F242" s="1067"/>
      <c r="G242" s="1067"/>
      <c r="H242" s="1067"/>
      <c r="I242" s="1067"/>
      <c r="J242" s="1067"/>
      <c r="K242" s="1067"/>
      <c r="L242" s="1067"/>
      <c r="M242" s="1067"/>
      <c r="N242" s="1067"/>
      <c r="O242" s="1067"/>
      <c r="P242" s="1067"/>
      <c r="Q242" s="1067"/>
      <c r="R242" s="1067"/>
      <c r="S242" s="1067"/>
      <c r="T242" s="1067"/>
      <c r="U242" s="1067"/>
      <c r="V242" s="1067"/>
      <c r="W242" s="1067"/>
      <c r="X242" s="1067"/>
      <c r="Y242" s="1067"/>
      <c r="Z242" s="1067"/>
      <c r="AA242" s="1067"/>
      <c r="AB242" s="1067"/>
      <c r="AC242" s="1067"/>
      <c r="AD242" s="1067"/>
      <c r="AE242" s="1067"/>
      <c r="AF242" s="1067"/>
    </row>
    <row r="243" spans="1:32">
      <c r="A243" s="1067"/>
      <c r="B243" s="1067"/>
      <c r="C243" s="1067"/>
      <c r="D243" s="1067"/>
      <c r="E243" s="1067"/>
      <c r="F243" s="1067"/>
      <c r="G243" s="1067"/>
      <c r="H243" s="1067"/>
      <c r="I243" s="1067"/>
      <c r="J243" s="1067"/>
      <c r="K243" s="1067"/>
      <c r="L243" s="1067"/>
      <c r="M243" s="1067"/>
      <c r="N243" s="1067"/>
      <c r="O243" s="1067"/>
      <c r="P243" s="1067"/>
      <c r="Q243" s="1067"/>
      <c r="R243" s="1067"/>
      <c r="S243" s="1067"/>
      <c r="T243" s="1067"/>
      <c r="U243" s="1067"/>
      <c r="V243" s="1067"/>
      <c r="W243" s="1067"/>
      <c r="X243" s="1067"/>
      <c r="Y243" s="1067"/>
      <c r="Z243" s="1067"/>
      <c r="AA243" s="1067"/>
      <c r="AB243" s="1067"/>
      <c r="AC243" s="1067"/>
      <c r="AD243" s="1067"/>
      <c r="AE243" s="1067"/>
      <c r="AF243" s="1067"/>
    </row>
    <row r="244" spans="1:32">
      <c r="A244" s="1067"/>
      <c r="B244" s="1067"/>
      <c r="C244" s="1067"/>
      <c r="D244" s="1067"/>
      <c r="E244" s="1067"/>
      <c r="F244" s="1067"/>
      <c r="G244" s="1067"/>
      <c r="H244" s="1067"/>
      <c r="I244" s="1067"/>
      <c r="J244" s="1067"/>
      <c r="K244" s="1067"/>
      <c r="L244" s="1067"/>
      <c r="M244" s="1067"/>
      <c r="N244" s="1067"/>
      <c r="O244" s="1067"/>
      <c r="P244" s="1067"/>
      <c r="Q244" s="1067"/>
      <c r="R244" s="1067"/>
      <c r="S244" s="1067"/>
      <c r="T244" s="1067"/>
      <c r="U244" s="1067"/>
      <c r="V244" s="1067"/>
      <c r="W244" s="1067"/>
      <c r="X244" s="1067"/>
      <c r="Y244" s="1067"/>
      <c r="Z244" s="1067"/>
      <c r="AA244" s="1067"/>
      <c r="AB244" s="1067"/>
      <c r="AC244" s="1067"/>
      <c r="AD244" s="1067"/>
      <c r="AE244" s="1067"/>
      <c r="AF244" s="1067"/>
    </row>
    <row r="245" spans="1:32">
      <c r="A245" s="1067"/>
      <c r="B245" s="1067"/>
      <c r="C245" s="1067"/>
      <c r="D245" s="1067"/>
      <c r="E245" s="1067"/>
      <c r="F245" s="1067"/>
      <c r="G245" s="1067"/>
      <c r="H245" s="1067"/>
      <c r="I245" s="1067"/>
      <c r="J245" s="1067"/>
      <c r="K245" s="1067"/>
      <c r="L245" s="1067"/>
      <c r="M245" s="1067"/>
      <c r="N245" s="1067"/>
      <c r="O245" s="1067"/>
      <c r="P245" s="1067"/>
      <c r="Q245" s="1067"/>
      <c r="R245" s="1067"/>
      <c r="S245" s="1067"/>
      <c r="T245" s="1067"/>
      <c r="U245" s="1067"/>
      <c r="V245" s="1067"/>
      <c r="W245" s="1067"/>
      <c r="X245" s="1067"/>
      <c r="Y245" s="1067"/>
      <c r="Z245" s="1067"/>
      <c r="AA245" s="1067"/>
      <c r="AB245" s="1067"/>
      <c r="AC245" s="1067"/>
      <c r="AD245" s="1067"/>
      <c r="AE245" s="1067"/>
      <c r="AF245" s="1067"/>
    </row>
    <row r="246" spans="1:32">
      <c r="A246" s="1067"/>
      <c r="B246" s="1067"/>
      <c r="C246" s="1067"/>
      <c r="D246" s="1067"/>
      <c r="E246" s="1067"/>
      <c r="F246" s="1067"/>
      <c r="G246" s="1067"/>
      <c r="H246" s="1067"/>
      <c r="I246" s="1067"/>
      <c r="J246" s="1067"/>
      <c r="K246" s="1067"/>
      <c r="L246" s="1067"/>
      <c r="M246" s="1067"/>
      <c r="N246" s="1067"/>
      <c r="O246" s="1067"/>
      <c r="P246" s="1067"/>
      <c r="Q246" s="1067"/>
      <c r="R246" s="1067"/>
      <c r="S246" s="1067"/>
      <c r="T246" s="1067"/>
      <c r="U246" s="1067"/>
      <c r="V246" s="1067"/>
      <c r="W246" s="1067"/>
      <c r="X246" s="1067"/>
      <c r="Y246" s="1067"/>
      <c r="Z246" s="1067"/>
      <c r="AA246" s="1067"/>
      <c r="AB246" s="1067"/>
      <c r="AC246" s="1067"/>
      <c r="AD246" s="1067"/>
      <c r="AE246" s="1067"/>
      <c r="AF246" s="1067"/>
    </row>
    <row r="247" spans="1:32">
      <c r="A247" s="1067"/>
      <c r="B247" s="1067"/>
      <c r="C247" s="1067"/>
      <c r="D247" s="1067"/>
      <c r="E247" s="1067"/>
      <c r="F247" s="1067"/>
      <c r="G247" s="1067"/>
      <c r="H247" s="1067"/>
      <c r="I247" s="1067"/>
      <c r="J247" s="1067"/>
      <c r="K247" s="1067"/>
      <c r="L247" s="1067"/>
      <c r="M247" s="1067"/>
      <c r="N247" s="1067"/>
      <c r="O247" s="1067"/>
      <c r="P247" s="1067"/>
      <c r="Q247" s="1067"/>
      <c r="R247" s="1067"/>
      <c r="S247" s="1067"/>
      <c r="T247" s="1067"/>
      <c r="U247" s="1067"/>
      <c r="V247" s="1067"/>
      <c r="W247" s="1067"/>
      <c r="X247" s="1067"/>
      <c r="Y247" s="1067"/>
      <c r="Z247" s="1067"/>
      <c r="AA247" s="1067"/>
      <c r="AB247" s="1067"/>
      <c r="AC247" s="1067"/>
      <c r="AD247" s="1067"/>
      <c r="AE247" s="1067"/>
      <c r="AF247" s="1067"/>
    </row>
    <row r="248" spans="1:32">
      <c r="A248" s="1067"/>
      <c r="B248" s="1067"/>
      <c r="C248" s="1067"/>
      <c r="D248" s="1067"/>
      <c r="E248" s="1067"/>
      <c r="F248" s="1067"/>
      <c r="G248" s="1067"/>
      <c r="H248" s="1067"/>
      <c r="I248" s="1067"/>
      <c r="J248" s="1067"/>
      <c r="K248" s="1067"/>
      <c r="L248" s="1067"/>
      <c r="M248" s="1067"/>
      <c r="N248" s="1067"/>
      <c r="O248" s="1067"/>
      <c r="P248" s="1067"/>
      <c r="Q248" s="1067"/>
      <c r="R248" s="1067"/>
      <c r="S248" s="1067"/>
      <c r="T248" s="1067"/>
      <c r="U248" s="1067"/>
      <c r="V248" s="1067"/>
      <c r="W248" s="1067"/>
      <c r="X248" s="1067"/>
      <c r="Y248" s="1067"/>
      <c r="Z248" s="1067"/>
      <c r="AA248" s="1067"/>
      <c r="AB248" s="1067"/>
      <c r="AC248" s="1067"/>
      <c r="AD248" s="1067"/>
      <c r="AE248" s="1067"/>
      <c r="AF248" s="1067"/>
    </row>
    <row r="249" spans="1:32">
      <c r="A249" s="1067"/>
      <c r="B249" s="1067"/>
      <c r="C249" s="1067"/>
      <c r="D249" s="1067"/>
      <c r="E249" s="1067"/>
      <c r="F249" s="1067"/>
      <c r="G249" s="1067"/>
      <c r="H249" s="1067"/>
      <c r="I249" s="1067"/>
      <c r="J249" s="1067"/>
      <c r="K249" s="1067"/>
      <c r="L249" s="1067"/>
      <c r="M249" s="1067"/>
      <c r="N249" s="1067"/>
      <c r="O249" s="1067"/>
      <c r="P249" s="1067"/>
      <c r="Q249" s="1067"/>
      <c r="R249" s="1067"/>
      <c r="S249" s="1067"/>
      <c r="T249" s="1067"/>
      <c r="U249" s="1067"/>
      <c r="V249" s="1067"/>
      <c r="W249" s="1067"/>
      <c r="X249" s="1067"/>
      <c r="Y249" s="1067"/>
      <c r="Z249" s="1067"/>
      <c r="AA249" s="1067"/>
      <c r="AB249" s="1067"/>
      <c r="AC249" s="1067"/>
      <c r="AD249" s="1067"/>
      <c r="AE249" s="1067"/>
      <c r="AF249" s="1067"/>
    </row>
    <row r="250" spans="1:32">
      <c r="A250" s="1067"/>
      <c r="B250" s="1067"/>
      <c r="C250" s="1067"/>
      <c r="D250" s="1067"/>
      <c r="E250" s="1067"/>
      <c r="F250" s="1067"/>
      <c r="G250" s="1067"/>
      <c r="H250" s="1067"/>
      <c r="I250" s="1067"/>
      <c r="J250" s="1067"/>
      <c r="K250" s="1067"/>
      <c r="L250" s="1067"/>
      <c r="M250" s="1067"/>
      <c r="N250" s="1067"/>
      <c r="O250" s="1067"/>
      <c r="P250" s="1067"/>
      <c r="Q250" s="1067"/>
      <c r="R250" s="1067"/>
      <c r="S250" s="1067"/>
      <c r="T250" s="1067"/>
      <c r="U250" s="1067"/>
      <c r="V250" s="1067"/>
      <c r="W250" s="1067"/>
      <c r="X250" s="1067"/>
      <c r="Y250" s="1067"/>
      <c r="Z250" s="1067"/>
      <c r="AA250" s="1067"/>
      <c r="AB250" s="1067"/>
      <c r="AC250" s="1067"/>
      <c r="AD250" s="1067"/>
      <c r="AE250" s="1067"/>
      <c r="AF250" s="1067"/>
    </row>
    <row r="251" spans="1:32">
      <c r="A251" s="1067"/>
      <c r="B251" s="1067"/>
      <c r="C251" s="1067"/>
      <c r="D251" s="1067"/>
      <c r="E251" s="1067"/>
      <c r="F251" s="1067"/>
      <c r="G251" s="1067"/>
      <c r="H251" s="1067"/>
      <c r="I251" s="1067"/>
      <c r="J251" s="1067"/>
      <c r="K251" s="1067"/>
      <c r="L251" s="1067"/>
      <c r="M251" s="1067"/>
      <c r="N251" s="1067"/>
      <c r="O251" s="1067"/>
      <c r="P251" s="1067"/>
      <c r="Q251" s="1067"/>
      <c r="R251" s="1067"/>
      <c r="S251" s="1067"/>
      <c r="T251" s="1067"/>
      <c r="U251" s="1067"/>
      <c r="V251" s="1067"/>
      <c r="W251" s="1067"/>
      <c r="X251" s="1067"/>
      <c r="Y251" s="1067"/>
      <c r="Z251" s="1067"/>
      <c r="AA251" s="1067"/>
      <c r="AB251" s="1067"/>
      <c r="AC251" s="1067"/>
      <c r="AD251" s="1067"/>
      <c r="AE251" s="1067"/>
      <c r="AF251" s="1067"/>
    </row>
    <row r="252" spans="1:32">
      <c r="A252" s="1067"/>
      <c r="B252" s="1067"/>
      <c r="C252" s="1067"/>
      <c r="D252" s="1067"/>
      <c r="E252" s="1067"/>
      <c r="F252" s="1067"/>
      <c r="G252" s="1067"/>
      <c r="H252" s="1067"/>
      <c r="I252" s="1067"/>
      <c r="J252" s="1067"/>
      <c r="K252" s="1067"/>
      <c r="L252" s="1067"/>
      <c r="M252" s="1067"/>
      <c r="N252" s="1067"/>
      <c r="O252" s="1067"/>
      <c r="P252" s="1067"/>
      <c r="Q252" s="1067"/>
      <c r="R252" s="1067"/>
      <c r="S252" s="1067"/>
      <c r="T252" s="1067"/>
      <c r="U252" s="1067"/>
      <c r="V252" s="1067"/>
      <c r="W252" s="1067"/>
      <c r="X252" s="1067"/>
      <c r="Y252" s="1067"/>
      <c r="Z252" s="1067"/>
      <c r="AA252" s="1067"/>
      <c r="AB252" s="1067"/>
      <c r="AC252" s="1067"/>
      <c r="AD252" s="1067"/>
      <c r="AE252" s="1067"/>
      <c r="AF252" s="1067"/>
    </row>
    <row r="253" spans="1:32">
      <c r="A253" s="1067"/>
      <c r="B253" s="1067"/>
      <c r="C253" s="1067"/>
      <c r="D253" s="1067"/>
      <c r="E253" s="1067"/>
      <c r="F253" s="1067"/>
      <c r="G253" s="1067"/>
      <c r="H253" s="1067"/>
      <c r="I253" s="1067"/>
      <c r="J253" s="1067"/>
      <c r="K253" s="1067"/>
      <c r="L253" s="1067"/>
      <c r="M253" s="1067"/>
      <c r="N253" s="1067"/>
      <c r="O253" s="1067"/>
      <c r="P253" s="1067"/>
      <c r="Q253" s="1067"/>
      <c r="R253" s="1067"/>
      <c r="S253" s="1067"/>
      <c r="T253" s="1067"/>
      <c r="U253" s="1067"/>
      <c r="V253" s="1067"/>
      <c r="W253" s="1067"/>
      <c r="X253" s="1067"/>
      <c r="Y253" s="1067"/>
      <c r="Z253" s="1067"/>
      <c r="AA253" s="1067"/>
      <c r="AB253" s="1067"/>
      <c r="AC253" s="1067"/>
      <c r="AD253" s="1067"/>
      <c r="AE253" s="1067"/>
      <c r="AF253" s="1067"/>
    </row>
    <row r="254" spans="1:32">
      <c r="A254" s="1067"/>
      <c r="B254" s="1067"/>
      <c r="C254" s="1067"/>
      <c r="D254" s="1067"/>
      <c r="E254" s="1067"/>
      <c r="F254" s="1067"/>
      <c r="G254" s="1067"/>
      <c r="H254" s="1067"/>
      <c r="I254" s="1067"/>
      <c r="J254" s="1067"/>
      <c r="K254" s="1067"/>
      <c r="L254" s="1067"/>
      <c r="M254" s="1067"/>
      <c r="N254" s="1067"/>
      <c r="O254" s="1067"/>
      <c r="P254" s="1067"/>
      <c r="Q254" s="1067"/>
      <c r="R254" s="1067"/>
      <c r="S254" s="1067"/>
      <c r="T254" s="1067"/>
      <c r="U254" s="1067"/>
      <c r="V254" s="1067"/>
      <c r="W254" s="1067"/>
      <c r="X254" s="1067"/>
      <c r="Y254" s="1067"/>
      <c r="Z254" s="1067"/>
      <c r="AA254" s="1067"/>
      <c r="AB254" s="1067"/>
      <c r="AC254" s="1067"/>
      <c r="AD254" s="1067"/>
      <c r="AE254" s="1067"/>
      <c r="AF254" s="1067"/>
    </row>
    <row r="255" spans="1:32">
      <c r="A255" s="1067"/>
      <c r="B255" s="1067"/>
      <c r="C255" s="1067"/>
      <c r="D255" s="1067"/>
      <c r="E255" s="1067"/>
      <c r="F255" s="1067"/>
      <c r="G255" s="1067"/>
      <c r="H255" s="1067"/>
      <c r="I255" s="1067"/>
      <c r="J255" s="1067"/>
      <c r="K255" s="1067"/>
      <c r="L255" s="1067"/>
      <c r="M255" s="1067"/>
      <c r="N255" s="1067"/>
      <c r="O255" s="1067"/>
      <c r="P255" s="1067"/>
      <c r="Q255" s="1067"/>
      <c r="R255" s="1067"/>
      <c r="S255" s="1067"/>
      <c r="T255" s="1067"/>
      <c r="U255" s="1067"/>
      <c r="V255" s="1067"/>
      <c r="W255" s="1067"/>
      <c r="X255" s="1067"/>
      <c r="Y255" s="1067"/>
      <c r="Z255" s="1067"/>
      <c r="AA255" s="1067"/>
      <c r="AB255" s="1067"/>
      <c r="AC255" s="1067"/>
      <c r="AD255" s="1067"/>
      <c r="AE255" s="1067"/>
      <c r="AF255" s="1067"/>
    </row>
    <row r="256" spans="1:32">
      <c r="A256" s="1067"/>
      <c r="B256" s="1067"/>
      <c r="C256" s="1067"/>
      <c r="D256" s="1067"/>
      <c r="E256" s="1067"/>
      <c r="F256" s="1067"/>
      <c r="G256" s="1067"/>
      <c r="H256" s="1067"/>
      <c r="I256" s="1067"/>
      <c r="J256" s="1067"/>
      <c r="K256" s="1067"/>
      <c r="L256" s="1067"/>
      <c r="M256" s="1067"/>
      <c r="N256" s="1067"/>
      <c r="O256" s="1067"/>
      <c r="P256" s="1067"/>
      <c r="Q256" s="1067"/>
      <c r="R256" s="1067"/>
      <c r="S256" s="1067"/>
      <c r="T256" s="1067"/>
      <c r="U256" s="1067"/>
      <c r="V256" s="1067"/>
      <c r="W256" s="1067"/>
      <c r="X256" s="1067"/>
      <c r="Y256" s="1067"/>
      <c r="Z256" s="1067"/>
      <c r="AA256" s="1067"/>
      <c r="AB256" s="1067"/>
      <c r="AC256" s="1067"/>
      <c r="AD256" s="1067"/>
      <c r="AE256" s="1067"/>
      <c r="AF256" s="1067"/>
    </row>
    <row r="257" spans="1:32">
      <c r="A257" s="1067"/>
      <c r="B257" s="1067"/>
      <c r="C257" s="1067"/>
      <c r="D257" s="1067"/>
      <c r="E257" s="1067"/>
      <c r="F257" s="1067"/>
      <c r="G257" s="1067"/>
      <c r="H257" s="1067"/>
      <c r="I257" s="1067"/>
      <c r="J257" s="1067"/>
      <c r="K257" s="1067"/>
      <c r="L257" s="1067"/>
      <c r="M257" s="1067"/>
      <c r="N257" s="1067"/>
      <c r="O257" s="1067"/>
      <c r="P257" s="1067"/>
      <c r="Q257" s="1067"/>
      <c r="R257" s="1067"/>
      <c r="S257" s="1067"/>
      <c r="T257" s="1067"/>
      <c r="U257" s="1067"/>
      <c r="V257" s="1067"/>
      <c r="W257" s="1067"/>
      <c r="X257" s="1067"/>
      <c r="Y257" s="1067"/>
      <c r="Z257" s="1067"/>
      <c r="AA257" s="1067"/>
      <c r="AB257" s="1067"/>
      <c r="AC257" s="1067"/>
      <c r="AD257" s="1067"/>
      <c r="AE257" s="1067"/>
      <c r="AF257" s="1067"/>
    </row>
    <row r="258" spans="1:32">
      <c r="A258" s="1067"/>
      <c r="B258" s="1067"/>
      <c r="C258" s="1067"/>
      <c r="D258" s="1067"/>
      <c r="E258" s="1067"/>
      <c r="F258" s="1067"/>
      <c r="G258" s="1067"/>
      <c r="H258" s="1067"/>
      <c r="I258" s="1067"/>
      <c r="J258" s="1067"/>
      <c r="K258" s="1067"/>
      <c r="L258" s="1067"/>
      <c r="M258" s="1067"/>
      <c r="N258" s="1067"/>
      <c r="O258" s="1067"/>
      <c r="P258" s="1067"/>
      <c r="Q258" s="1067"/>
      <c r="R258" s="1067"/>
      <c r="S258" s="1067"/>
      <c r="T258" s="1067"/>
      <c r="U258" s="1067"/>
      <c r="V258" s="1067"/>
      <c r="W258" s="1067"/>
      <c r="X258" s="1067"/>
      <c r="Y258" s="1067"/>
      <c r="Z258" s="1067"/>
      <c r="AA258" s="1067"/>
      <c r="AB258" s="1067"/>
      <c r="AC258" s="1067"/>
      <c r="AD258" s="1067"/>
      <c r="AE258" s="1067"/>
      <c r="AF258" s="1067"/>
    </row>
    <row r="259" spans="1:32">
      <c r="A259" s="1067"/>
      <c r="B259" s="1067"/>
      <c r="C259" s="1067"/>
      <c r="D259" s="1067"/>
      <c r="E259" s="1067"/>
      <c r="F259" s="1067"/>
      <c r="G259" s="1067"/>
      <c r="H259" s="1067"/>
      <c r="I259" s="1067"/>
      <c r="J259" s="1067"/>
      <c r="K259" s="1067"/>
      <c r="L259" s="1067"/>
      <c r="M259" s="1067"/>
      <c r="N259" s="1067"/>
      <c r="O259" s="1067"/>
      <c r="P259" s="1067"/>
      <c r="Q259" s="1067"/>
      <c r="R259" s="1067"/>
      <c r="S259" s="1067"/>
      <c r="T259" s="1067"/>
      <c r="U259" s="1067"/>
      <c r="V259" s="1067"/>
      <c r="W259" s="1067"/>
      <c r="X259" s="1067"/>
      <c r="Y259" s="1067"/>
      <c r="Z259" s="1067"/>
      <c r="AA259" s="1067"/>
      <c r="AB259" s="1067"/>
      <c r="AC259" s="1067"/>
      <c r="AD259" s="1067"/>
      <c r="AE259" s="1067"/>
      <c r="AF259" s="1067"/>
    </row>
    <row r="260" spans="1:32">
      <c r="A260" s="1067"/>
      <c r="B260" s="1067"/>
      <c r="C260" s="1067"/>
      <c r="D260" s="1067"/>
      <c r="E260" s="1067"/>
      <c r="F260" s="1067"/>
      <c r="G260" s="1067"/>
      <c r="H260" s="1067"/>
      <c r="I260" s="1067"/>
      <c r="J260" s="1067"/>
      <c r="K260" s="1067"/>
      <c r="L260" s="1067"/>
      <c r="M260" s="1067"/>
      <c r="N260" s="1067"/>
      <c r="O260" s="1067"/>
      <c r="P260" s="1067"/>
      <c r="Q260" s="1067"/>
      <c r="R260" s="1067"/>
      <c r="S260" s="1067"/>
      <c r="T260" s="1067"/>
      <c r="U260" s="1067"/>
      <c r="V260" s="1067"/>
      <c r="W260" s="1067"/>
      <c r="X260" s="1067"/>
      <c r="Y260" s="1067"/>
      <c r="Z260" s="1067"/>
      <c r="AA260" s="1067"/>
      <c r="AB260" s="1067"/>
      <c r="AC260" s="1067"/>
      <c r="AD260" s="1067"/>
      <c r="AE260" s="1067"/>
      <c r="AF260" s="1067"/>
    </row>
    <row r="261" spans="1:32">
      <c r="A261" s="1067"/>
      <c r="B261" s="1067"/>
      <c r="C261" s="1067"/>
      <c r="D261" s="1067"/>
      <c r="E261" s="1067"/>
      <c r="F261" s="1067"/>
      <c r="G261" s="1067"/>
      <c r="H261" s="1067"/>
      <c r="I261" s="1067"/>
      <c r="J261" s="1067"/>
      <c r="K261" s="1067"/>
      <c r="L261" s="1067"/>
      <c r="M261" s="1067"/>
      <c r="N261" s="1067"/>
      <c r="O261" s="1067"/>
      <c r="P261" s="1067"/>
      <c r="Q261" s="1067"/>
      <c r="R261" s="1067"/>
      <c r="S261" s="1067"/>
      <c r="T261" s="1067"/>
      <c r="U261" s="1067"/>
      <c r="V261" s="1067"/>
      <c r="W261" s="1067"/>
      <c r="X261" s="1067"/>
      <c r="Y261" s="1067"/>
      <c r="Z261" s="1067"/>
      <c r="AA261" s="1067"/>
      <c r="AB261" s="1067"/>
      <c r="AC261" s="1067"/>
      <c r="AD261" s="1067"/>
      <c r="AE261" s="1067"/>
      <c r="AF261" s="1067"/>
    </row>
    <row r="262" spans="1:32">
      <c r="A262" s="1067"/>
      <c r="B262" s="1067"/>
      <c r="C262" s="1067"/>
      <c r="D262" s="1067"/>
      <c r="E262" s="1067"/>
      <c r="F262" s="1067"/>
      <c r="G262" s="1067"/>
      <c r="H262" s="1067"/>
      <c r="I262" s="1067"/>
      <c r="J262" s="1067"/>
      <c r="K262" s="1067"/>
      <c r="L262" s="1067"/>
      <c r="M262" s="1067"/>
      <c r="N262" s="1067"/>
      <c r="O262" s="1067"/>
      <c r="P262" s="1067"/>
      <c r="Q262" s="1067"/>
      <c r="R262" s="1067"/>
      <c r="S262" s="1067"/>
      <c r="T262" s="1067"/>
      <c r="U262" s="1067"/>
      <c r="V262" s="1067"/>
      <c r="W262" s="1067"/>
      <c r="X262" s="1067"/>
      <c r="Y262" s="1067"/>
      <c r="Z262" s="1067"/>
      <c r="AA262" s="1067"/>
      <c r="AB262" s="1067"/>
      <c r="AC262" s="1067"/>
      <c r="AD262" s="1067"/>
      <c r="AE262" s="1067"/>
      <c r="AF262" s="1067"/>
    </row>
    <row r="263" spans="1:32">
      <c r="A263" s="1067"/>
      <c r="B263" s="1067"/>
      <c r="C263" s="1067"/>
      <c r="D263" s="1067"/>
      <c r="E263" s="1067"/>
      <c r="F263" s="1067"/>
      <c r="G263" s="1067"/>
      <c r="H263" s="1067"/>
      <c r="I263" s="1067"/>
      <c r="J263" s="1067"/>
      <c r="K263" s="1067"/>
      <c r="L263" s="1067"/>
      <c r="M263" s="1067"/>
      <c r="N263" s="1067"/>
      <c r="O263" s="1067"/>
      <c r="P263" s="1067"/>
      <c r="Q263" s="1067"/>
      <c r="R263" s="1067"/>
      <c r="S263" s="1067"/>
      <c r="T263" s="1067"/>
      <c r="U263" s="1067"/>
      <c r="V263" s="1067"/>
      <c r="W263" s="1067"/>
      <c r="X263" s="1067"/>
      <c r="Y263" s="1067"/>
      <c r="Z263" s="1067"/>
      <c r="AA263" s="1067"/>
      <c r="AB263" s="1067"/>
      <c r="AC263" s="1067"/>
      <c r="AD263" s="1067"/>
      <c r="AE263" s="1067"/>
      <c r="AF263" s="1067"/>
    </row>
    <row r="264" spans="1:32">
      <c r="A264" s="1067"/>
      <c r="B264" s="1067"/>
      <c r="C264" s="1067"/>
      <c r="D264" s="1067"/>
      <c r="E264" s="1067"/>
      <c r="F264" s="1067"/>
      <c r="G264" s="1067"/>
      <c r="H264" s="1067"/>
      <c r="I264" s="1067"/>
      <c r="J264" s="1067"/>
      <c r="K264" s="1067"/>
      <c r="L264" s="1067"/>
      <c r="M264" s="1067"/>
      <c r="N264" s="1067"/>
      <c r="O264" s="1067"/>
      <c r="P264" s="1067"/>
      <c r="Q264" s="1067"/>
      <c r="R264" s="1067"/>
      <c r="S264" s="1067"/>
      <c r="T264" s="1067"/>
      <c r="U264" s="1067"/>
      <c r="V264" s="1067"/>
      <c r="W264" s="1067"/>
      <c r="X264" s="1067"/>
      <c r="Y264" s="1067"/>
      <c r="Z264" s="1067"/>
      <c r="AA264" s="1067"/>
      <c r="AB264" s="1067"/>
      <c r="AC264" s="1067"/>
      <c r="AD264" s="1067"/>
      <c r="AE264" s="1067"/>
      <c r="AF264" s="1067"/>
    </row>
    <row r="265" spans="1:32">
      <c r="A265" s="1067"/>
      <c r="B265" s="1067"/>
      <c r="C265" s="1067"/>
      <c r="D265" s="1067"/>
      <c r="E265" s="1067"/>
      <c r="F265" s="1067"/>
      <c r="G265" s="1067"/>
      <c r="H265" s="1067"/>
      <c r="I265" s="1067"/>
      <c r="J265" s="1067"/>
      <c r="K265" s="1067"/>
      <c r="L265" s="1067"/>
      <c r="M265" s="1067"/>
      <c r="N265" s="1067"/>
      <c r="O265" s="1067"/>
      <c r="P265" s="1067"/>
      <c r="Q265" s="1067"/>
      <c r="R265" s="1067"/>
      <c r="S265" s="1067"/>
      <c r="T265" s="1067"/>
      <c r="U265" s="1067"/>
      <c r="V265" s="1067"/>
      <c r="W265" s="1067"/>
      <c r="X265" s="1067"/>
      <c r="Y265" s="1067"/>
      <c r="Z265" s="1067"/>
      <c r="AA265" s="1067"/>
      <c r="AB265" s="1067"/>
      <c r="AC265" s="1067"/>
      <c r="AD265" s="1067"/>
      <c r="AE265" s="1067"/>
      <c r="AF265" s="1067"/>
    </row>
    <row r="266" spans="1:32">
      <c r="A266" s="1067"/>
      <c r="B266" s="1067"/>
      <c r="C266" s="1067"/>
      <c r="D266" s="1067"/>
      <c r="E266" s="1067"/>
      <c r="F266" s="1067"/>
      <c r="G266" s="1067"/>
      <c r="H266" s="1067"/>
      <c r="I266" s="1067"/>
      <c r="J266" s="1067"/>
      <c r="K266" s="1067"/>
      <c r="L266" s="1067"/>
      <c r="M266" s="1067"/>
      <c r="N266" s="1067"/>
      <c r="O266" s="1067"/>
      <c r="P266" s="1067"/>
      <c r="Q266" s="1067"/>
      <c r="R266" s="1067"/>
      <c r="S266" s="1067"/>
      <c r="T266" s="1067"/>
      <c r="U266" s="1067"/>
      <c r="V266" s="1067"/>
      <c r="W266" s="1067"/>
      <c r="X266" s="1067"/>
      <c r="Y266" s="1067"/>
      <c r="Z266" s="1067"/>
      <c r="AA266" s="1067"/>
      <c r="AB266" s="1067"/>
      <c r="AC266" s="1067"/>
      <c r="AD266" s="1067"/>
      <c r="AE266" s="1067"/>
      <c r="AF266" s="1067"/>
    </row>
    <row r="267" spans="1:32">
      <c r="A267" s="1067"/>
      <c r="B267" s="1067"/>
      <c r="C267" s="1067"/>
      <c r="D267" s="1067"/>
      <c r="E267" s="1067"/>
      <c r="F267" s="1067"/>
      <c r="G267" s="1067"/>
      <c r="H267" s="1067"/>
      <c r="I267" s="1067"/>
      <c r="J267" s="1067"/>
      <c r="K267" s="1067"/>
      <c r="L267" s="1067"/>
      <c r="M267" s="1067"/>
      <c r="N267" s="1067"/>
      <c r="O267" s="1067"/>
      <c r="P267" s="1067"/>
      <c r="Q267" s="1067"/>
      <c r="R267" s="1067"/>
      <c r="S267" s="1067"/>
      <c r="T267" s="1067"/>
      <c r="U267" s="1067"/>
      <c r="V267" s="1067"/>
      <c r="W267" s="1067"/>
      <c r="X267" s="1067"/>
      <c r="Y267" s="1067"/>
      <c r="Z267" s="1067"/>
      <c r="AA267" s="1067"/>
      <c r="AB267" s="1067"/>
      <c r="AC267" s="1067"/>
      <c r="AD267" s="1067"/>
      <c r="AE267" s="1067"/>
      <c r="AF267" s="1067"/>
    </row>
    <row r="268" spans="1:32">
      <c r="A268" s="1067"/>
      <c r="B268" s="1067"/>
      <c r="C268" s="1067"/>
      <c r="D268" s="1067"/>
      <c r="E268" s="1067"/>
      <c r="F268" s="1067"/>
      <c r="G268" s="1067"/>
      <c r="H268" s="1067"/>
      <c r="I268" s="1067"/>
      <c r="J268" s="1067"/>
      <c r="K268" s="1067"/>
      <c r="L268" s="1067"/>
      <c r="M268" s="1067"/>
      <c r="N268" s="1067"/>
      <c r="O268" s="1067"/>
      <c r="P268" s="1067"/>
      <c r="Q268" s="1067"/>
      <c r="R268" s="1067"/>
      <c r="S268" s="1067"/>
      <c r="T268" s="1067"/>
      <c r="U268" s="1067"/>
      <c r="V268" s="1067"/>
      <c r="W268" s="1067"/>
      <c r="X268" s="1067"/>
      <c r="Y268" s="1067"/>
      <c r="Z268" s="1067"/>
      <c r="AA268" s="1067"/>
      <c r="AB268" s="1067"/>
      <c r="AC268" s="1067"/>
      <c r="AD268" s="1067"/>
      <c r="AE268" s="1067"/>
      <c r="AF268" s="1067"/>
    </row>
    <row r="269" spans="1:32">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row>
    <row r="270" spans="1:32">
      <c r="A270" s="1067"/>
      <c r="B270" s="1067"/>
      <c r="C270" s="1067"/>
      <c r="D270" s="1067"/>
      <c r="E270" s="1067"/>
      <c r="F270" s="1067"/>
      <c r="G270" s="1067"/>
      <c r="H270" s="1067"/>
      <c r="I270" s="1067"/>
      <c r="J270" s="1067"/>
      <c r="K270" s="1067"/>
      <c r="L270" s="1067"/>
      <c r="M270" s="1067"/>
      <c r="N270" s="1067"/>
      <c r="O270" s="1067"/>
      <c r="P270" s="1067"/>
      <c r="Q270" s="1067"/>
      <c r="R270" s="1067"/>
      <c r="S270" s="1067"/>
      <c r="T270" s="1067"/>
      <c r="U270" s="1067"/>
      <c r="V270" s="1067"/>
      <c r="W270" s="1067"/>
      <c r="X270" s="1067"/>
      <c r="Y270" s="1067"/>
      <c r="Z270" s="1067"/>
      <c r="AA270" s="1067"/>
      <c r="AB270" s="1067"/>
      <c r="AC270" s="1067"/>
      <c r="AD270" s="1067"/>
      <c r="AE270" s="1067"/>
      <c r="AF270" s="1067"/>
    </row>
    <row r="271" spans="1:32">
      <c r="A271" s="1067"/>
      <c r="B271" s="1067"/>
      <c r="C271" s="1067"/>
      <c r="D271" s="1067"/>
      <c r="E271" s="1067"/>
      <c r="F271" s="1067"/>
      <c r="G271" s="1067"/>
      <c r="H271" s="1067"/>
      <c r="I271" s="1067"/>
      <c r="J271" s="1067"/>
      <c r="K271" s="1067"/>
      <c r="L271" s="1067"/>
      <c r="M271" s="1067"/>
      <c r="N271" s="1067"/>
      <c r="O271" s="1067"/>
      <c r="P271" s="1067"/>
      <c r="Q271" s="1067"/>
      <c r="R271" s="1067"/>
      <c r="S271" s="1067"/>
      <c r="T271" s="1067"/>
      <c r="U271" s="1067"/>
      <c r="V271" s="1067"/>
      <c r="W271" s="1067"/>
      <c r="X271" s="1067"/>
      <c r="Y271" s="1067"/>
      <c r="Z271" s="1067"/>
      <c r="AA271" s="1067"/>
      <c r="AB271" s="1067"/>
      <c r="AC271" s="1067"/>
      <c r="AD271" s="1067"/>
      <c r="AE271" s="1067"/>
      <c r="AF271" s="1067"/>
    </row>
    <row r="272" spans="1:32">
      <c r="A272" s="1067"/>
      <c r="B272" s="1067"/>
      <c r="C272" s="1067"/>
      <c r="D272" s="1067"/>
      <c r="E272" s="1067"/>
      <c r="F272" s="1067"/>
      <c r="G272" s="1067"/>
      <c r="H272" s="1067"/>
      <c r="I272" s="1067"/>
      <c r="J272" s="1067"/>
      <c r="K272" s="1067"/>
      <c r="L272" s="1067"/>
      <c r="M272" s="1067"/>
      <c r="N272" s="1067"/>
      <c r="O272" s="1067"/>
      <c r="P272" s="1067"/>
      <c r="Q272" s="1067"/>
      <c r="R272" s="1067"/>
      <c r="S272" s="1067"/>
      <c r="T272" s="1067"/>
      <c r="U272" s="1067"/>
      <c r="V272" s="1067"/>
      <c r="W272" s="1067"/>
      <c r="X272" s="1067"/>
      <c r="Y272" s="1067"/>
      <c r="Z272" s="1067"/>
      <c r="AA272" s="1067"/>
      <c r="AB272" s="1067"/>
      <c r="AC272" s="1067"/>
      <c r="AD272" s="1067"/>
      <c r="AE272" s="1067"/>
      <c r="AF272" s="1067"/>
    </row>
    <row r="273" spans="1:32">
      <c r="A273" s="1067"/>
      <c r="B273" s="1067"/>
      <c r="C273" s="1067"/>
      <c r="D273" s="1067"/>
      <c r="E273" s="1067"/>
      <c r="F273" s="1067"/>
      <c r="G273" s="1067"/>
      <c r="H273" s="1067"/>
      <c r="I273" s="1067"/>
      <c r="J273" s="1067"/>
      <c r="K273" s="1067"/>
      <c r="L273" s="1067"/>
      <c r="M273" s="1067"/>
      <c r="N273" s="1067"/>
      <c r="O273" s="1067"/>
      <c r="P273" s="1067"/>
      <c r="Q273" s="1067"/>
      <c r="R273" s="1067"/>
      <c r="S273" s="1067"/>
      <c r="T273" s="1067"/>
      <c r="U273" s="1067"/>
      <c r="V273" s="1067"/>
      <c r="W273" s="1067"/>
      <c r="X273" s="1067"/>
      <c r="Y273" s="1067"/>
      <c r="Z273" s="1067"/>
      <c r="AA273" s="1067"/>
      <c r="AB273" s="1067"/>
      <c r="AC273" s="1067"/>
      <c r="AD273" s="1067"/>
      <c r="AE273" s="1067"/>
      <c r="AF273" s="1067"/>
    </row>
    <row r="274" spans="1:32">
      <c r="A274" s="1067"/>
      <c r="B274" s="1067"/>
      <c r="C274" s="1067"/>
      <c r="D274" s="1067"/>
      <c r="E274" s="1067"/>
      <c r="F274" s="1067"/>
      <c r="G274" s="1067"/>
      <c r="H274" s="1067"/>
      <c r="I274" s="1067"/>
      <c r="J274" s="1067"/>
      <c r="K274" s="1067"/>
      <c r="L274" s="1067"/>
      <c r="M274" s="1067"/>
      <c r="N274" s="1067"/>
      <c r="O274" s="1067"/>
      <c r="P274" s="1067"/>
      <c r="Q274" s="1067"/>
      <c r="R274" s="1067"/>
      <c r="S274" s="1067"/>
      <c r="T274" s="1067"/>
      <c r="U274" s="1067"/>
      <c r="V274" s="1067"/>
      <c r="W274" s="1067"/>
      <c r="X274" s="1067"/>
      <c r="Y274" s="1067"/>
      <c r="Z274" s="1067"/>
      <c r="AA274" s="1067"/>
      <c r="AB274" s="1067"/>
      <c r="AC274" s="1067"/>
      <c r="AD274" s="1067"/>
      <c r="AE274" s="1067"/>
      <c r="AF274" s="1067"/>
    </row>
    <row r="275" spans="1:32">
      <c r="A275" s="1067"/>
      <c r="B275" s="1067"/>
      <c r="C275" s="1067"/>
      <c r="D275" s="1067"/>
      <c r="E275" s="1067"/>
      <c r="F275" s="1067"/>
      <c r="G275" s="1067"/>
      <c r="H275" s="1067"/>
      <c r="I275" s="1067"/>
      <c r="J275" s="1067"/>
      <c r="K275" s="1067"/>
      <c r="L275" s="1067"/>
      <c r="M275" s="1067"/>
      <c r="N275" s="1067"/>
      <c r="O275" s="1067"/>
      <c r="P275" s="1067"/>
      <c r="Q275" s="1067"/>
      <c r="R275" s="1067"/>
      <c r="S275" s="1067"/>
      <c r="T275" s="1067"/>
      <c r="U275" s="1067"/>
      <c r="V275" s="1067"/>
      <c r="W275" s="1067"/>
      <c r="X275" s="1067"/>
      <c r="Y275" s="1067"/>
      <c r="Z275" s="1067"/>
      <c r="AA275" s="1067"/>
      <c r="AB275" s="1067"/>
      <c r="AC275" s="1067"/>
      <c r="AD275" s="1067"/>
      <c r="AE275" s="1067"/>
      <c r="AF275" s="1067"/>
    </row>
    <row r="276" spans="1:32">
      <c r="A276" s="1067"/>
      <c r="B276" s="1067"/>
      <c r="C276" s="1067"/>
      <c r="D276" s="1067"/>
      <c r="E276" s="1067"/>
      <c r="F276" s="1067"/>
      <c r="G276" s="1067"/>
      <c r="H276" s="1067"/>
      <c r="I276" s="1067"/>
      <c r="J276" s="1067"/>
      <c r="K276" s="1067"/>
      <c r="L276" s="1067"/>
      <c r="M276" s="1067"/>
      <c r="N276" s="1067"/>
      <c r="O276" s="1067"/>
      <c r="P276" s="1067"/>
      <c r="Q276" s="1067"/>
      <c r="R276" s="1067"/>
      <c r="S276" s="1067"/>
      <c r="T276" s="1067"/>
      <c r="U276" s="1067"/>
      <c r="V276" s="1067"/>
      <c r="W276" s="1067"/>
      <c r="X276" s="1067"/>
      <c r="Y276" s="1067"/>
      <c r="Z276" s="1067"/>
      <c r="AA276" s="1067"/>
      <c r="AB276" s="1067"/>
      <c r="AC276" s="1067"/>
      <c r="AD276" s="1067"/>
      <c r="AE276" s="1067"/>
      <c r="AF276" s="1067"/>
    </row>
    <row r="277" spans="1:32">
      <c r="A277" s="1067"/>
      <c r="B277" s="1067"/>
      <c r="C277" s="1067"/>
      <c r="D277" s="1067"/>
      <c r="E277" s="1067"/>
      <c r="F277" s="1067"/>
      <c r="G277" s="1067"/>
      <c r="H277" s="1067"/>
      <c r="I277" s="1067"/>
      <c r="J277" s="1067"/>
      <c r="K277" s="1067"/>
      <c r="L277" s="1067"/>
      <c r="M277" s="1067"/>
      <c r="N277" s="1067"/>
      <c r="O277" s="1067"/>
      <c r="P277" s="1067"/>
      <c r="Q277" s="1067"/>
      <c r="R277" s="1067"/>
      <c r="S277" s="1067"/>
      <c r="T277" s="1067"/>
      <c r="U277" s="1067"/>
      <c r="V277" s="1067"/>
      <c r="W277" s="1067"/>
      <c r="X277" s="1067"/>
      <c r="Y277" s="1067"/>
      <c r="Z277" s="1067"/>
      <c r="AA277" s="1067"/>
      <c r="AB277" s="1067"/>
      <c r="AC277" s="1067"/>
      <c r="AD277" s="1067"/>
      <c r="AE277" s="1067"/>
      <c r="AF277" s="1067"/>
    </row>
    <row r="278" spans="1:32">
      <c r="A278" s="1067"/>
      <c r="B278" s="1067"/>
      <c r="C278" s="1067"/>
      <c r="D278" s="1067"/>
      <c r="E278" s="1067"/>
      <c r="F278" s="1067"/>
      <c r="G278" s="1067"/>
      <c r="H278" s="1067"/>
      <c r="I278" s="1067"/>
      <c r="J278" s="1067"/>
      <c r="K278" s="1067"/>
      <c r="L278" s="1067"/>
      <c r="M278" s="1067"/>
      <c r="N278" s="1067"/>
      <c r="O278" s="1067"/>
      <c r="P278" s="1067"/>
      <c r="Q278" s="1067"/>
      <c r="R278" s="1067"/>
      <c r="S278" s="1067"/>
      <c r="T278" s="1067"/>
      <c r="U278" s="1067"/>
      <c r="V278" s="1067"/>
      <c r="W278" s="1067"/>
      <c r="X278" s="1067"/>
      <c r="Y278" s="1067"/>
      <c r="Z278" s="1067"/>
      <c r="AA278" s="1067"/>
      <c r="AB278" s="1067"/>
      <c r="AC278" s="1067"/>
      <c r="AD278" s="1067"/>
      <c r="AE278" s="1067"/>
      <c r="AF278" s="1067"/>
    </row>
    <row r="279" spans="1:32">
      <c r="A279" s="1067"/>
      <c r="B279" s="1067"/>
      <c r="C279" s="1067"/>
      <c r="D279" s="1067"/>
      <c r="E279" s="1067"/>
      <c r="F279" s="1067"/>
      <c r="G279" s="1067"/>
      <c r="H279" s="1067"/>
      <c r="I279" s="1067"/>
      <c r="J279" s="1067"/>
      <c r="K279" s="1067"/>
      <c r="L279" s="1067"/>
      <c r="M279" s="1067"/>
      <c r="N279" s="1067"/>
      <c r="O279" s="1067"/>
      <c r="P279" s="1067"/>
      <c r="Q279" s="1067"/>
      <c r="R279" s="1067"/>
      <c r="S279" s="1067"/>
      <c r="T279" s="1067"/>
      <c r="U279" s="1067"/>
      <c r="V279" s="1067"/>
      <c r="W279" s="1067"/>
      <c r="X279" s="1067"/>
      <c r="Y279" s="1067"/>
      <c r="Z279" s="1067"/>
      <c r="AA279" s="1067"/>
      <c r="AB279" s="1067"/>
      <c r="AC279" s="1067"/>
      <c r="AD279" s="1067"/>
      <c r="AE279" s="1067"/>
      <c r="AF279" s="1067"/>
    </row>
    <row r="280" spans="1:32">
      <c r="A280" s="1067"/>
      <c r="B280" s="1067"/>
      <c r="C280" s="1067"/>
      <c r="D280" s="1067"/>
      <c r="E280" s="1067"/>
      <c r="F280" s="1067"/>
      <c r="G280" s="1067"/>
      <c r="H280" s="1067"/>
      <c r="I280" s="1067"/>
      <c r="J280" s="1067"/>
      <c r="K280" s="1067"/>
      <c r="L280" s="1067"/>
      <c r="M280" s="1067"/>
      <c r="N280" s="1067"/>
      <c r="O280" s="1067"/>
      <c r="P280" s="1067"/>
      <c r="Q280" s="1067"/>
      <c r="R280" s="1067"/>
      <c r="S280" s="1067"/>
      <c r="T280" s="1067"/>
      <c r="U280" s="1067"/>
      <c r="V280" s="1067"/>
      <c r="W280" s="1067"/>
      <c r="X280" s="1067"/>
      <c r="Y280" s="1067"/>
      <c r="Z280" s="1067"/>
      <c r="AA280" s="1067"/>
      <c r="AB280" s="1067"/>
      <c r="AC280" s="1067"/>
      <c r="AD280" s="1067"/>
      <c r="AE280" s="1067"/>
      <c r="AF280" s="1067"/>
    </row>
    <row r="281" spans="1:32">
      <c r="A281" s="1067"/>
      <c r="B281" s="1067"/>
      <c r="C281" s="1067"/>
      <c r="D281" s="1067"/>
      <c r="E281" s="1067"/>
      <c r="F281" s="1067"/>
      <c r="G281" s="1067"/>
      <c r="H281" s="1067"/>
      <c r="I281" s="1067"/>
      <c r="J281" s="1067"/>
      <c r="K281" s="1067"/>
      <c r="L281" s="1067"/>
      <c r="M281" s="1067"/>
      <c r="N281" s="1067"/>
      <c r="O281" s="1067"/>
      <c r="P281" s="1067"/>
      <c r="Q281" s="1067"/>
      <c r="R281" s="1067"/>
      <c r="S281" s="1067"/>
      <c r="T281" s="1067"/>
      <c r="U281" s="1067"/>
      <c r="V281" s="1067"/>
      <c r="W281" s="1067"/>
      <c r="X281" s="1067"/>
      <c r="Y281" s="1067"/>
      <c r="Z281" s="1067"/>
      <c r="AA281" s="1067"/>
      <c r="AB281" s="1067"/>
      <c r="AC281" s="1067"/>
      <c r="AD281" s="1067"/>
      <c r="AE281" s="1067"/>
      <c r="AF281" s="1067"/>
    </row>
    <row r="282" spans="1:32">
      <c r="A282" s="1067"/>
      <c r="B282" s="1067"/>
      <c r="C282" s="1067"/>
      <c r="D282" s="1067"/>
      <c r="E282" s="1067"/>
      <c r="F282" s="1067"/>
      <c r="G282" s="1067"/>
      <c r="H282" s="1067"/>
      <c r="I282" s="1067"/>
      <c r="J282" s="1067"/>
      <c r="K282" s="1067"/>
      <c r="L282" s="1067"/>
      <c r="M282" s="1067"/>
      <c r="N282" s="1067"/>
      <c r="O282" s="1067"/>
      <c r="P282" s="1067"/>
      <c r="Q282" s="1067"/>
      <c r="R282" s="1067"/>
      <c r="S282" s="1067"/>
      <c r="T282" s="1067"/>
      <c r="U282" s="1067"/>
      <c r="V282" s="1067"/>
      <c r="W282" s="1067"/>
      <c r="X282" s="1067"/>
      <c r="Y282" s="1067"/>
      <c r="Z282" s="1067"/>
      <c r="AA282" s="1067"/>
      <c r="AB282" s="1067"/>
      <c r="AC282" s="1067"/>
      <c r="AD282" s="1067"/>
      <c r="AE282" s="1067"/>
      <c r="AF282" s="1067"/>
    </row>
    <row r="283" spans="1:32">
      <c r="A283" s="1067"/>
      <c r="B283" s="1067"/>
      <c r="C283" s="1067"/>
      <c r="D283" s="1067"/>
      <c r="E283" s="1067"/>
      <c r="F283" s="1067"/>
      <c r="G283" s="1067"/>
      <c r="H283" s="1067"/>
      <c r="I283" s="1067"/>
      <c r="J283" s="1067"/>
      <c r="K283" s="1067"/>
      <c r="L283" s="1067"/>
      <c r="M283" s="1067"/>
      <c r="N283" s="1067"/>
      <c r="O283" s="1067"/>
      <c r="P283" s="1067"/>
      <c r="Q283" s="1067"/>
      <c r="R283" s="1067"/>
      <c r="S283" s="1067"/>
      <c r="T283" s="1067"/>
      <c r="U283" s="1067"/>
      <c r="V283" s="1067"/>
      <c r="W283" s="1067"/>
      <c r="X283" s="1067"/>
      <c r="Y283" s="1067"/>
      <c r="Z283" s="1067"/>
      <c r="AA283" s="1067"/>
      <c r="AB283" s="1067"/>
      <c r="AC283" s="1067"/>
      <c r="AD283" s="1067"/>
      <c r="AE283" s="1067"/>
      <c r="AF283" s="1067"/>
    </row>
    <row r="284" spans="1:32">
      <c r="A284" s="1067"/>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row>
    <row r="285" spans="1:32">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row>
    <row r="286" spans="1:32">
      <c r="A286" s="1067"/>
      <c r="B286" s="1067"/>
      <c r="C286" s="1067"/>
      <c r="D286" s="1067"/>
      <c r="E286" s="1067"/>
      <c r="F286" s="1067"/>
      <c r="G286" s="1067"/>
      <c r="H286" s="1067"/>
      <c r="I286" s="1067"/>
      <c r="J286" s="1067"/>
      <c r="K286" s="1067"/>
      <c r="L286" s="1067"/>
      <c r="M286" s="1067"/>
      <c r="N286" s="1067"/>
      <c r="O286" s="1067"/>
      <c r="P286" s="1067"/>
      <c r="Q286" s="1067"/>
      <c r="R286" s="1067"/>
      <c r="S286" s="1067"/>
      <c r="T286" s="1067"/>
      <c r="U286" s="1067"/>
      <c r="V286" s="1067"/>
      <c r="W286" s="1067"/>
      <c r="X286" s="1067"/>
      <c r="Y286" s="1067"/>
      <c r="Z286" s="1067"/>
      <c r="AA286" s="1067"/>
      <c r="AB286" s="1067"/>
      <c r="AC286" s="1067"/>
      <c r="AD286" s="1067"/>
      <c r="AE286" s="1067"/>
      <c r="AF286" s="1067"/>
    </row>
    <row r="287" spans="1:32">
      <c r="A287" s="1067"/>
      <c r="B287" s="1067"/>
      <c r="C287" s="1067"/>
      <c r="D287" s="1067"/>
      <c r="E287" s="1067"/>
      <c r="F287" s="1067"/>
      <c r="G287" s="1067"/>
      <c r="H287" s="1067"/>
      <c r="I287" s="1067"/>
      <c r="J287" s="1067"/>
      <c r="K287" s="1067"/>
      <c r="L287" s="1067"/>
      <c r="M287" s="1067"/>
      <c r="N287" s="1067"/>
      <c r="O287" s="1067"/>
      <c r="P287" s="1067"/>
      <c r="Q287" s="1067"/>
      <c r="R287" s="1067"/>
      <c r="S287" s="1067"/>
      <c r="T287" s="1067"/>
      <c r="U287" s="1067"/>
      <c r="V287" s="1067"/>
      <c r="W287" s="1067"/>
      <c r="X287" s="1067"/>
      <c r="Y287" s="1067"/>
      <c r="Z287" s="1067"/>
      <c r="AA287" s="1067"/>
      <c r="AB287" s="1067"/>
      <c r="AC287" s="1067"/>
      <c r="AD287" s="1067"/>
      <c r="AE287" s="1067"/>
      <c r="AF287" s="1067"/>
    </row>
    <row r="288" spans="1:32">
      <c r="A288" s="1067"/>
      <c r="B288" s="1067"/>
      <c r="C288" s="1067"/>
      <c r="D288" s="1067"/>
      <c r="E288" s="1067"/>
      <c r="F288" s="1067"/>
      <c r="G288" s="1067"/>
      <c r="H288" s="1067"/>
      <c r="I288" s="1067"/>
      <c r="J288" s="1067"/>
      <c r="K288" s="1067"/>
      <c r="L288" s="1067"/>
      <c r="M288" s="1067"/>
      <c r="N288" s="1067"/>
      <c r="O288" s="1067"/>
      <c r="P288" s="1067"/>
      <c r="Q288" s="1067"/>
      <c r="R288" s="1067"/>
      <c r="S288" s="1067"/>
      <c r="T288" s="1067"/>
      <c r="U288" s="1067"/>
      <c r="V288" s="1067"/>
      <c r="W288" s="1067"/>
      <c r="X288" s="1067"/>
      <c r="Y288" s="1067"/>
      <c r="Z288" s="1067"/>
      <c r="AA288" s="1067"/>
      <c r="AB288" s="1067"/>
      <c r="AC288" s="1067"/>
      <c r="AD288" s="1067"/>
      <c r="AE288" s="1067"/>
      <c r="AF288" s="1067"/>
    </row>
    <row r="289" spans="1:32">
      <c r="A289" s="1067"/>
      <c r="B289" s="1067"/>
      <c r="C289" s="1067"/>
      <c r="D289" s="1067"/>
      <c r="E289" s="1067"/>
      <c r="F289" s="1067"/>
      <c r="G289" s="1067"/>
      <c r="H289" s="1067"/>
      <c r="I289" s="1067"/>
      <c r="J289" s="1067"/>
      <c r="K289" s="1067"/>
      <c r="L289" s="1067"/>
      <c r="M289" s="1067"/>
      <c r="N289" s="1067"/>
      <c r="O289" s="1067"/>
      <c r="P289" s="1067"/>
      <c r="Q289" s="1067"/>
      <c r="R289" s="1067"/>
      <c r="S289" s="1067"/>
      <c r="T289" s="1067"/>
      <c r="U289" s="1067"/>
      <c r="V289" s="1067"/>
      <c r="W289" s="1067"/>
      <c r="X289" s="1067"/>
      <c r="Y289" s="1067"/>
      <c r="Z289" s="1067"/>
      <c r="AA289" s="1067"/>
      <c r="AB289" s="1067"/>
      <c r="AC289" s="1067"/>
      <c r="AD289" s="1067"/>
      <c r="AE289" s="1067"/>
      <c r="AF289" s="1067"/>
    </row>
    <row r="290" spans="1:32">
      <c r="A290" s="1067"/>
      <c r="B290" s="1067"/>
      <c r="C290" s="1067"/>
      <c r="D290" s="1067"/>
      <c r="E290" s="1067"/>
      <c r="F290" s="1067"/>
      <c r="G290" s="1067"/>
      <c r="H290" s="1067"/>
      <c r="I290" s="1067"/>
      <c r="J290" s="1067"/>
      <c r="K290" s="1067"/>
      <c r="L290" s="1067"/>
      <c r="M290" s="1067"/>
      <c r="N290" s="1067"/>
      <c r="O290" s="1067"/>
      <c r="P290" s="1067"/>
      <c r="Q290" s="1067"/>
      <c r="R290" s="1067"/>
      <c r="S290" s="1067"/>
      <c r="T290" s="1067"/>
      <c r="U290" s="1067"/>
      <c r="V290" s="1067"/>
      <c r="W290" s="1067"/>
      <c r="X290" s="1067"/>
      <c r="Y290" s="1067"/>
      <c r="Z290" s="1067"/>
      <c r="AA290" s="1067"/>
      <c r="AB290" s="1067"/>
      <c r="AC290" s="1067"/>
      <c r="AD290" s="1067"/>
      <c r="AE290" s="1067"/>
      <c r="AF290" s="1067"/>
    </row>
    <row r="291" spans="1:32">
      <c r="A291" s="1067"/>
      <c r="B291" s="1067"/>
      <c r="C291" s="1067"/>
      <c r="D291" s="1067"/>
      <c r="E291" s="1067"/>
      <c r="F291" s="1067"/>
      <c r="G291" s="1067"/>
      <c r="H291" s="1067"/>
      <c r="I291" s="1067"/>
      <c r="J291" s="1067"/>
      <c r="K291" s="1067"/>
      <c r="L291" s="1067"/>
      <c r="M291" s="1067"/>
      <c r="N291" s="1067"/>
      <c r="O291" s="1067"/>
      <c r="P291" s="1067"/>
      <c r="Q291" s="1067"/>
      <c r="R291" s="1067"/>
      <c r="S291" s="1067"/>
      <c r="T291" s="1067"/>
      <c r="U291" s="1067"/>
      <c r="V291" s="1067"/>
      <c r="W291" s="1067"/>
      <c r="X291" s="1067"/>
      <c r="Y291" s="1067"/>
      <c r="Z291" s="1067"/>
      <c r="AA291" s="1067"/>
      <c r="AB291" s="1067"/>
      <c r="AC291" s="1067"/>
      <c r="AD291" s="1067"/>
      <c r="AE291" s="1067"/>
      <c r="AF291" s="1067"/>
    </row>
    <row r="292" spans="1:32">
      <c r="A292" s="1067"/>
      <c r="B292" s="1067"/>
      <c r="C292" s="1067"/>
      <c r="D292" s="1067"/>
      <c r="E292" s="1067"/>
      <c r="F292" s="1067"/>
      <c r="G292" s="1067"/>
      <c r="H292" s="1067"/>
      <c r="I292" s="1067"/>
      <c r="J292" s="1067"/>
      <c r="K292" s="1067"/>
      <c r="L292" s="1067"/>
      <c r="M292" s="1067"/>
      <c r="N292" s="1067"/>
      <c r="O292" s="1067"/>
      <c r="P292" s="1067"/>
      <c r="Q292" s="1067"/>
      <c r="R292" s="1067"/>
      <c r="S292" s="1067"/>
      <c r="T292" s="1067"/>
      <c r="U292" s="1067"/>
      <c r="V292" s="1067"/>
      <c r="W292" s="1067"/>
      <c r="X292" s="1067"/>
      <c r="Y292" s="1067"/>
      <c r="Z292" s="1067"/>
      <c r="AA292" s="1067"/>
      <c r="AB292" s="1067"/>
      <c r="AC292" s="1067"/>
      <c r="AD292" s="1067"/>
      <c r="AE292" s="1067"/>
      <c r="AF292" s="1067"/>
    </row>
    <row r="293" spans="1:32">
      <c r="A293" s="1067"/>
      <c r="B293" s="1067"/>
      <c r="C293" s="1067"/>
      <c r="D293" s="1067"/>
      <c r="E293" s="1067"/>
      <c r="F293" s="1067"/>
      <c r="G293" s="1067"/>
      <c r="H293" s="1067"/>
      <c r="I293" s="1067"/>
      <c r="J293" s="1067"/>
      <c r="K293" s="1067"/>
      <c r="L293" s="1067"/>
      <c r="M293" s="1067"/>
      <c r="N293" s="1067"/>
      <c r="O293" s="1067"/>
      <c r="P293" s="1067"/>
      <c r="Q293" s="1067"/>
      <c r="R293" s="1067"/>
      <c r="S293" s="1067"/>
      <c r="T293" s="1067"/>
      <c r="U293" s="1067"/>
      <c r="V293" s="1067"/>
      <c r="W293" s="1067"/>
      <c r="X293" s="1067"/>
      <c r="Y293" s="1067"/>
      <c r="Z293" s="1067"/>
      <c r="AA293" s="1067"/>
      <c r="AB293" s="1067"/>
      <c r="AC293" s="1067"/>
      <c r="AD293" s="1067"/>
      <c r="AE293" s="1067"/>
      <c r="AF293" s="1067"/>
    </row>
    <row r="294" spans="1:32">
      <c r="A294" s="1067"/>
      <c r="B294" s="1067"/>
      <c r="C294" s="1067"/>
      <c r="D294" s="1067"/>
      <c r="E294" s="1067"/>
      <c r="F294" s="1067"/>
      <c r="G294" s="1067"/>
      <c r="H294" s="1067"/>
      <c r="I294" s="1067"/>
      <c r="J294" s="1067"/>
      <c r="K294" s="1067"/>
      <c r="L294" s="1067"/>
      <c r="M294" s="1067"/>
      <c r="N294" s="1067"/>
      <c r="O294" s="1067"/>
      <c r="P294" s="1067"/>
      <c r="Q294" s="1067"/>
      <c r="R294" s="1067"/>
      <c r="S294" s="1067"/>
      <c r="T294" s="1067"/>
      <c r="U294" s="1067"/>
      <c r="V294" s="1067"/>
      <c r="W294" s="1067"/>
      <c r="X294" s="1067"/>
      <c r="Y294" s="1067"/>
      <c r="Z294" s="1067"/>
      <c r="AA294" s="1067"/>
      <c r="AB294" s="1067"/>
      <c r="AC294" s="1067"/>
      <c r="AD294" s="1067"/>
      <c r="AE294" s="1067"/>
      <c r="AF294" s="1067"/>
    </row>
    <row r="295" spans="1:32">
      <c r="A295" s="1067"/>
      <c r="B295" s="1067"/>
      <c r="C295" s="1067"/>
      <c r="D295" s="1067"/>
      <c r="E295" s="1067"/>
      <c r="F295" s="1067"/>
      <c r="G295" s="1067"/>
      <c r="H295" s="1067"/>
      <c r="I295" s="1067"/>
      <c r="J295" s="1067"/>
      <c r="K295" s="1067"/>
      <c r="L295" s="1067"/>
      <c r="M295" s="1067"/>
      <c r="N295" s="1067"/>
      <c r="O295" s="1067"/>
      <c r="P295" s="1067"/>
      <c r="Q295" s="1067"/>
      <c r="R295" s="1067"/>
      <c r="S295" s="1067"/>
      <c r="T295" s="1067"/>
      <c r="U295" s="1067"/>
      <c r="V295" s="1067"/>
      <c r="W295" s="1067"/>
      <c r="X295" s="1067"/>
      <c r="Y295" s="1067"/>
      <c r="Z295" s="1067"/>
      <c r="AA295" s="1067"/>
      <c r="AB295" s="1067"/>
      <c r="AC295" s="1067"/>
      <c r="AD295" s="1067"/>
      <c r="AE295" s="1067"/>
      <c r="AF295" s="1067"/>
    </row>
    <row r="296" spans="1:32">
      <c r="A296" s="1067"/>
      <c r="B296" s="1067"/>
      <c r="C296" s="1067"/>
      <c r="D296" s="1067"/>
      <c r="E296" s="1067"/>
      <c r="F296" s="1067"/>
      <c r="G296" s="1067"/>
      <c r="H296" s="1067"/>
      <c r="I296" s="1067"/>
      <c r="J296" s="1067"/>
      <c r="K296" s="1067"/>
      <c r="L296" s="1067"/>
      <c r="M296" s="1067"/>
      <c r="N296" s="1067"/>
      <c r="O296" s="1067"/>
      <c r="P296" s="1067"/>
      <c r="Q296" s="1067"/>
      <c r="R296" s="1067"/>
      <c r="S296" s="1067"/>
      <c r="T296" s="1067"/>
      <c r="U296" s="1067"/>
      <c r="V296" s="1067"/>
      <c r="W296" s="1067"/>
      <c r="X296" s="1067"/>
      <c r="Y296" s="1067"/>
      <c r="Z296" s="1067"/>
      <c r="AA296" s="1067"/>
      <c r="AB296" s="1067"/>
      <c r="AC296" s="1067"/>
      <c r="AD296" s="1067"/>
      <c r="AE296" s="1067"/>
      <c r="AF296" s="1067"/>
    </row>
    <row r="297" spans="1:32">
      <c r="A297" s="1067"/>
      <c r="B297" s="1067"/>
      <c r="C297" s="1067"/>
      <c r="D297" s="1067"/>
      <c r="E297" s="1067"/>
      <c r="F297" s="1067"/>
      <c r="G297" s="1067"/>
      <c r="H297" s="1067"/>
      <c r="I297" s="1067"/>
      <c r="J297" s="1067"/>
      <c r="K297" s="1067"/>
      <c r="L297" s="1067"/>
      <c r="M297" s="1067"/>
      <c r="N297" s="1067"/>
      <c r="O297" s="1067"/>
      <c r="P297" s="1067"/>
      <c r="Q297" s="1067"/>
      <c r="R297" s="1067"/>
      <c r="S297" s="1067"/>
      <c r="T297" s="1067"/>
      <c r="U297" s="1067"/>
      <c r="V297" s="1067"/>
      <c r="W297" s="1067"/>
      <c r="X297" s="1067"/>
      <c r="Y297" s="1067"/>
      <c r="Z297" s="1067"/>
      <c r="AA297" s="1067"/>
      <c r="AB297" s="1067"/>
      <c r="AC297" s="1067"/>
      <c r="AD297" s="1067"/>
      <c r="AE297" s="1067"/>
      <c r="AF297" s="1067"/>
    </row>
    <row r="298" spans="1:32">
      <c r="A298" s="1067"/>
      <c r="B298" s="1067"/>
      <c r="C298" s="1067"/>
      <c r="D298" s="1067"/>
      <c r="E298" s="1067"/>
      <c r="F298" s="1067"/>
      <c r="G298" s="1067"/>
      <c r="H298" s="1067"/>
      <c r="I298" s="1067"/>
      <c r="J298" s="1067"/>
      <c r="K298" s="1067"/>
      <c r="L298" s="1067"/>
      <c r="M298" s="1067"/>
      <c r="N298" s="1067"/>
      <c r="O298" s="1067"/>
      <c r="P298" s="1067"/>
      <c r="Q298" s="1067"/>
      <c r="R298" s="1067"/>
      <c r="S298" s="1067"/>
      <c r="T298" s="1067"/>
      <c r="U298" s="1067"/>
      <c r="V298" s="1067"/>
      <c r="W298" s="1067"/>
      <c r="X298" s="1067"/>
      <c r="Y298" s="1067"/>
      <c r="Z298" s="1067"/>
      <c r="AA298" s="1067"/>
      <c r="AB298" s="1067"/>
      <c r="AC298" s="1067"/>
      <c r="AD298" s="1067"/>
      <c r="AE298" s="1067"/>
      <c r="AF298" s="1067"/>
    </row>
    <row r="299" spans="1:32">
      <c r="A299" s="1067"/>
      <c r="B299" s="1067"/>
      <c r="C299" s="1067"/>
      <c r="D299" s="1067"/>
      <c r="E299" s="1067"/>
      <c r="F299" s="1067"/>
      <c r="G299" s="1067"/>
      <c r="H299" s="1067"/>
      <c r="I299" s="1067"/>
      <c r="J299" s="1067"/>
      <c r="K299" s="1067"/>
      <c r="L299" s="1067"/>
      <c r="M299" s="1067"/>
      <c r="N299" s="1067"/>
      <c r="O299" s="1067"/>
      <c r="P299" s="1067"/>
      <c r="Q299" s="1067"/>
      <c r="R299" s="1067"/>
      <c r="S299" s="1067"/>
      <c r="T299" s="1067"/>
      <c r="U299" s="1067"/>
      <c r="V299" s="1067"/>
      <c r="W299" s="1067"/>
      <c r="X299" s="1067"/>
      <c r="Y299" s="1067"/>
      <c r="Z299" s="1067"/>
      <c r="AA299" s="1067"/>
      <c r="AB299" s="1067"/>
      <c r="AC299" s="1067"/>
      <c r="AD299" s="1067"/>
      <c r="AE299" s="1067"/>
      <c r="AF299" s="1067"/>
    </row>
    <row r="300" spans="1:32">
      <c r="A300" s="1067"/>
      <c r="B300" s="1067"/>
      <c r="C300" s="1067"/>
      <c r="D300" s="1067"/>
      <c r="E300" s="1067"/>
      <c r="F300" s="1067"/>
      <c r="G300" s="1067"/>
      <c r="H300" s="1067"/>
      <c r="I300" s="1067"/>
      <c r="J300" s="1067"/>
      <c r="K300" s="1067"/>
      <c r="L300" s="1067"/>
      <c r="M300" s="1067"/>
      <c r="N300" s="1067"/>
      <c r="O300" s="1067"/>
      <c r="P300" s="1067"/>
      <c r="Q300" s="1067"/>
      <c r="R300" s="1067"/>
      <c r="S300" s="1067"/>
      <c r="T300" s="1067"/>
      <c r="U300" s="1067"/>
      <c r="V300" s="1067"/>
      <c r="W300" s="1067"/>
      <c r="X300" s="1067"/>
      <c r="Y300" s="1067"/>
      <c r="Z300" s="1067"/>
      <c r="AA300" s="1067"/>
      <c r="AB300" s="1067"/>
      <c r="AC300" s="1067"/>
      <c r="AD300" s="1067"/>
      <c r="AE300" s="1067"/>
      <c r="AF300" s="1067"/>
    </row>
    <row r="301" spans="1:32">
      <c r="A301" s="1067"/>
      <c r="B301" s="1067"/>
      <c r="C301" s="1067"/>
      <c r="D301" s="1067"/>
      <c r="E301" s="1067"/>
      <c r="F301" s="1067"/>
      <c r="G301" s="1067"/>
      <c r="H301" s="1067"/>
      <c r="I301" s="1067"/>
      <c r="J301" s="1067"/>
      <c r="K301" s="1067"/>
      <c r="L301" s="1067"/>
      <c r="M301" s="1067"/>
      <c r="N301" s="1067"/>
      <c r="O301" s="1067"/>
      <c r="P301" s="1067"/>
      <c r="Q301" s="1067"/>
      <c r="R301" s="1067"/>
      <c r="S301" s="1067"/>
      <c r="T301" s="1067"/>
      <c r="U301" s="1067"/>
      <c r="V301" s="1067"/>
      <c r="W301" s="1067"/>
      <c r="X301" s="1067"/>
      <c r="Y301" s="1067"/>
      <c r="Z301" s="1067"/>
      <c r="AA301" s="1067"/>
      <c r="AB301" s="1067"/>
      <c r="AC301" s="1067"/>
      <c r="AD301" s="1067"/>
      <c r="AE301" s="1067"/>
      <c r="AF301" s="1067"/>
    </row>
    <row r="302" spans="1:32">
      <c r="A302" s="1067"/>
      <c r="B302" s="1067"/>
      <c r="C302" s="1067"/>
      <c r="D302" s="1067"/>
      <c r="E302" s="1067"/>
      <c r="F302" s="1067"/>
      <c r="G302" s="1067"/>
      <c r="H302" s="1067"/>
      <c r="I302" s="1067"/>
      <c r="J302" s="1067"/>
      <c r="K302" s="1067"/>
      <c r="L302" s="1067"/>
      <c r="M302" s="1067"/>
      <c r="N302" s="1067"/>
      <c r="O302" s="1067"/>
      <c r="P302" s="1067"/>
      <c r="Q302" s="1067"/>
      <c r="R302" s="1067"/>
      <c r="S302" s="1067"/>
      <c r="T302" s="1067"/>
      <c r="U302" s="1067"/>
      <c r="V302" s="1067"/>
      <c r="W302" s="1067"/>
      <c r="X302" s="1067"/>
      <c r="Y302" s="1067"/>
      <c r="Z302" s="1067"/>
      <c r="AA302" s="1067"/>
      <c r="AB302" s="1067"/>
      <c r="AC302" s="1067"/>
      <c r="AD302" s="1067"/>
      <c r="AE302" s="1067"/>
      <c r="AF302" s="1067"/>
    </row>
    <row r="303" spans="1:32">
      <c r="A303" s="1067"/>
      <c r="B303" s="1067"/>
      <c r="C303" s="1067"/>
      <c r="D303" s="1067"/>
      <c r="E303" s="1067"/>
      <c r="F303" s="1067"/>
      <c r="G303" s="1067"/>
      <c r="H303" s="1067"/>
      <c r="I303" s="1067"/>
      <c r="J303" s="1067"/>
      <c r="K303" s="1067"/>
      <c r="L303" s="1067"/>
      <c r="M303" s="1067"/>
      <c r="N303" s="1067"/>
      <c r="O303" s="1067"/>
      <c r="P303" s="1067"/>
      <c r="Q303" s="1067"/>
      <c r="R303" s="1067"/>
      <c r="S303" s="1067"/>
      <c r="T303" s="1067"/>
      <c r="U303" s="1067"/>
      <c r="V303" s="1067"/>
      <c r="W303" s="1067"/>
      <c r="X303" s="1067"/>
      <c r="Y303" s="1067"/>
      <c r="Z303" s="1067"/>
      <c r="AA303" s="1067"/>
      <c r="AB303" s="1067"/>
      <c r="AC303" s="1067"/>
      <c r="AD303" s="1067"/>
      <c r="AE303" s="1067"/>
      <c r="AF303" s="1067"/>
    </row>
    <row r="304" spans="1:32">
      <c r="A304" s="1067"/>
      <c r="B304" s="1067"/>
      <c r="C304" s="1067"/>
      <c r="D304" s="1067"/>
      <c r="E304" s="1067"/>
      <c r="F304" s="1067"/>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67"/>
      <c r="AE304" s="1067"/>
      <c r="AF304" s="1067"/>
    </row>
    <row r="305" spans="1:32">
      <c r="A305" s="1067"/>
      <c r="B305" s="1067"/>
      <c r="C305" s="1067"/>
      <c r="D305" s="1067"/>
      <c r="E305" s="1067"/>
      <c r="F305" s="1067"/>
      <c r="G305" s="1067"/>
      <c r="H305" s="1067"/>
      <c r="I305" s="1067"/>
      <c r="J305" s="1067"/>
      <c r="K305" s="1067"/>
      <c r="L305" s="1067"/>
      <c r="M305" s="1067"/>
      <c r="N305" s="1067"/>
      <c r="O305" s="1067"/>
      <c r="P305" s="1067"/>
      <c r="Q305" s="1067"/>
      <c r="R305" s="1067"/>
      <c r="S305" s="1067"/>
      <c r="T305" s="1067"/>
      <c r="U305" s="1067"/>
      <c r="V305" s="1067"/>
      <c r="W305" s="1067"/>
      <c r="X305" s="1067"/>
      <c r="Y305" s="1067"/>
      <c r="Z305" s="1067"/>
      <c r="AA305" s="1067"/>
      <c r="AB305" s="1067"/>
      <c r="AC305" s="1067"/>
      <c r="AD305" s="1067"/>
      <c r="AE305" s="1067"/>
      <c r="AF305" s="1067"/>
    </row>
    <row r="306" spans="1:32">
      <c r="A306" s="1067"/>
      <c r="B306" s="1067"/>
      <c r="C306" s="1067"/>
      <c r="D306" s="1067"/>
      <c r="E306" s="1067"/>
      <c r="F306" s="1067"/>
      <c r="G306" s="1067"/>
      <c r="H306" s="1067"/>
      <c r="I306" s="1067"/>
      <c r="J306" s="1067"/>
      <c r="K306" s="1067"/>
      <c r="L306" s="1067"/>
      <c r="M306" s="1067"/>
      <c r="N306" s="1067"/>
      <c r="O306" s="1067"/>
      <c r="P306" s="1067"/>
      <c r="Q306" s="1067"/>
      <c r="R306" s="1067"/>
      <c r="S306" s="1067"/>
      <c r="T306" s="1067"/>
      <c r="U306" s="1067"/>
      <c r="V306" s="1067"/>
      <c r="W306" s="1067"/>
      <c r="X306" s="1067"/>
      <c r="Y306" s="1067"/>
      <c r="Z306" s="1067"/>
      <c r="AA306" s="1067"/>
      <c r="AB306" s="1067"/>
      <c r="AC306" s="1067"/>
      <c r="AD306" s="1067"/>
      <c r="AE306" s="1067"/>
      <c r="AF306" s="1067"/>
    </row>
    <row r="307" spans="1:32">
      <c r="A307" s="1067"/>
      <c r="B307" s="1067"/>
      <c r="C307" s="1067"/>
      <c r="D307" s="1067"/>
      <c r="E307" s="1067"/>
      <c r="F307" s="1067"/>
      <c r="G307" s="1067"/>
      <c r="H307" s="1067"/>
      <c r="I307" s="1067"/>
      <c r="J307" s="1067"/>
      <c r="K307" s="1067"/>
      <c r="L307" s="1067"/>
      <c r="M307" s="1067"/>
      <c r="N307" s="1067"/>
      <c r="O307" s="1067"/>
      <c r="P307" s="1067"/>
      <c r="Q307" s="1067"/>
      <c r="R307" s="1067"/>
      <c r="S307" s="1067"/>
      <c r="T307" s="1067"/>
      <c r="U307" s="1067"/>
      <c r="V307" s="1067"/>
      <c r="W307" s="1067"/>
      <c r="X307" s="1067"/>
      <c r="Y307" s="1067"/>
      <c r="Z307" s="1067"/>
      <c r="AA307" s="1067"/>
      <c r="AB307" s="1067"/>
      <c r="AC307" s="1067"/>
      <c r="AD307" s="1067"/>
      <c r="AE307" s="1067"/>
      <c r="AF307" s="1067"/>
    </row>
    <row r="308" spans="1:32">
      <c r="A308" s="1067"/>
      <c r="B308" s="1067"/>
      <c r="C308" s="1067"/>
      <c r="D308" s="1067"/>
      <c r="E308" s="1067"/>
      <c r="F308" s="1067"/>
      <c r="G308" s="1067"/>
      <c r="H308" s="1067"/>
      <c r="I308" s="1067"/>
      <c r="J308" s="1067"/>
      <c r="K308" s="1067"/>
      <c r="L308" s="1067"/>
      <c r="M308" s="1067"/>
      <c r="N308" s="1067"/>
      <c r="O308" s="1067"/>
      <c r="P308" s="1067"/>
      <c r="Q308" s="1067"/>
      <c r="R308" s="1067"/>
      <c r="S308" s="1067"/>
      <c r="T308" s="1067"/>
      <c r="U308" s="1067"/>
      <c r="V308" s="1067"/>
      <c r="W308" s="1067"/>
      <c r="X308" s="1067"/>
      <c r="Y308" s="1067"/>
      <c r="Z308" s="1067"/>
      <c r="AA308" s="1067"/>
      <c r="AB308" s="1067"/>
      <c r="AC308" s="1067"/>
      <c r="AD308" s="1067"/>
      <c r="AE308" s="1067"/>
      <c r="AF308" s="1067"/>
    </row>
    <row r="309" spans="1:32">
      <c r="A309" s="1067"/>
      <c r="B309" s="1067"/>
      <c r="C309" s="1067"/>
      <c r="D309" s="1067"/>
      <c r="E309" s="1067"/>
      <c r="F309" s="1067"/>
      <c r="G309" s="1067"/>
      <c r="H309" s="1067"/>
      <c r="I309" s="1067"/>
      <c r="J309" s="1067"/>
      <c r="K309" s="1067"/>
      <c r="L309" s="1067"/>
      <c r="M309" s="1067"/>
      <c r="N309" s="1067"/>
      <c r="O309" s="1067"/>
      <c r="P309" s="1067"/>
      <c r="Q309" s="1067"/>
      <c r="R309" s="1067"/>
      <c r="S309" s="1067"/>
      <c r="T309" s="1067"/>
      <c r="U309" s="1067"/>
      <c r="V309" s="1067"/>
      <c r="W309" s="1067"/>
      <c r="X309" s="1067"/>
      <c r="Y309" s="1067"/>
      <c r="Z309" s="1067"/>
      <c r="AA309" s="1067"/>
      <c r="AB309" s="1067"/>
      <c r="AC309" s="1067"/>
      <c r="AD309" s="1067"/>
      <c r="AE309" s="1067"/>
      <c r="AF309" s="1067"/>
    </row>
    <row r="310" spans="1:32">
      <c r="A310" s="1067"/>
      <c r="B310" s="1067"/>
      <c r="C310" s="1067"/>
      <c r="D310" s="1067"/>
      <c r="E310" s="1067"/>
      <c r="F310" s="1067"/>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67"/>
      <c r="AE310" s="1067"/>
      <c r="AF310" s="1067"/>
    </row>
    <row r="311" spans="1:32">
      <c r="A311" s="1067"/>
      <c r="B311" s="1067"/>
      <c r="C311" s="1067"/>
      <c r="D311" s="1067"/>
      <c r="E311" s="1067"/>
      <c r="F311" s="1067"/>
      <c r="G311" s="1067"/>
      <c r="H311" s="1067"/>
      <c r="I311" s="1067"/>
      <c r="J311" s="1067"/>
      <c r="K311" s="1067"/>
      <c r="L311" s="1067"/>
      <c r="M311" s="1067"/>
      <c r="N311" s="1067"/>
      <c r="O311" s="1067"/>
      <c r="P311" s="1067"/>
      <c r="Q311" s="1067"/>
      <c r="R311" s="1067"/>
      <c r="S311" s="1067"/>
      <c r="T311" s="1067"/>
      <c r="U311" s="1067"/>
      <c r="V311" s="1067"/>
      <c r="W311" s="1067"/>
      <c r="X311" s="1067"/>
      <c r="Y311" s="1067"/>
      <c r="Z311" s="1067"/>
      <c r="AA311" s="1067"/>
      <c r="AB311" s="1067"/>
      <c r="AC311" s="1067"/>
      <c r="AD311" s="1067"/>
      <c r="AE311" s="1067"/>
      <c r="AF311" s="1067"/>
    </row>
    <row r="312" spans="1:32">
      <c r="A312" s="1067"/>
      <c r="B312" s="1067"/>
      <c r="C312" s="1067"/>
      <c r="D312" s="1067"/>
      <c r="E312" s="1067"/>
      <c r="F312" s="1067"/>
      <c r="G312" s="1067"/>
      <c r="H312" s="1067"/>
      <c r="I312" s="1067"/>
      <c r="J312" s="1067"/>
      <c r="K312" s="1067"/>
      <c r="L312" s="1067"/>
      <c r="M312" s="1067"/>
      <c r="N312" s="1067"/>
      <c r="O312" s="1067"/>
      <c r="P312" s="1067"/>
      <c r="Q312" s="1067"/>
      <c r="R312" s="1067"/>
      <c r="S312" s="1067"/>
      <c r="T312" s="1067"/>
      <c r="U312" s="1067"/>
      <c r="V312" s="1067"/>
      <c r="W312" s="1067"/>
      <c r="X312" s="1067"/>
      <c r="Y312" s="1067"/>
      <c r="Z312" s="1067"/>
      <c r="AA312" s="1067"/>
      <c r="AB312" s="1067"/>
      <c r="AC312" s="1067"/>
      <c r="AD312" s="1067"/>
      <c r="AE312" s="1067"/>
      <c r="AF312" s="1067"/>
    </row>
    <row r="313" spans="1:32">
      <c r="A313" s="1067"/>
      <c r="B313" s="1067"/>
      <c r="C313" s="1067"/>
      <c r="D313" s="1067"/>
      <c r="E313" s="1067"/>
      <c r="F313" s="1067"/>
      <c r="G313" s="1067"/>
      <c r="H313" s="1067"/>
      <c r="I313" s="1067"/>
      <c r="J313" s="1067"/>
      <c r="K313" s="1067"/>
      <c r="L313" s="1067"/>
      <c r="M313" s="1067"/>
      <c r="N313" s="1067"/>
      <c r="O313" s="1067"/>
      <c r="P313" s="1067"/>
      <c r="Q313" s="1067"/>
      <c r="R313" s="1067"/>
      <c r="S313" s="1067"/>
      <c r="T313" s="1067"/>
      <c r="U313" s="1067"/>
      <c r="V313" s="1067"/>
      <c r="W313" s="1067"/>
      <c r="X313" s="1067"/>
      <c r="Y313" s="1067"/>
      <c r="Z313" s="1067"/>
      <c r="AA313" s="1067"/>
      <c r="AB313" s="1067"/>
      <c r="AC313" s="1067"/>
      <c r="AD313" s="1067"/>
      <c r="AE313" s="1067"/>
      <c r="AF313" s="1067"/>
    </row>
    <row r="314" spans="1:32">
      <c r="A314" s="1067"/>
      <c r="B314" s="1067"/>
      <c r="C314" s="1067"/>
      <c r="D314" s="1067"/>
      <c r="E314" s="1067"/>
      <c r="F314" s="1067"/>
      <c r="G314" s="1067"/>
      <c r="H314" s="1067"/>
      <c r="I314" s="1067"/>
      <c r="J314" s="1067"/>
      <c r="K314" s="1067"/>
      <c r="L314" s="1067"/>
      <c r="M314" s="1067"/>
      <c r="N314" s="1067"/>
      <c r="O314" s="1067"/>
      <c r="P314" s="1067"/>
      <c r="Q314" s="1067"/>
      <c r="R314" s="1067"/>
      <c r="S314" s="1067"/>
      <c r="T314" s="1067"/>
      <c r="U314" s="1067"/>
      <c r="V314" s="1067"/>
      <c r="W314" s="1067"/>
      <c r="X314" s="1067"/>
      <c r="Y314" s="1067"/>
      <c r="Z314" s="1067"/>
      <c r="AA314" s="1067"/>
      <c r="AB314" s="1067"/>
      <c r="AC314" s="1067"/>
      <c r="AD314" s="1067"/>
      <c r="AE314" s="1067"/>
      <c r="AF314" s="1067"/>
    </row>
    <row r="315" spans="1:32">
      <c r="A315" s="1067"/>
      <c r="B315" s="1067"/>
      <c r="C315" s="1067"/>
      <c r="D315" s="1067"/>
      <c r="E315" s="1067"/>
      <c r="F315" s="1067"/>
      <c r="G315" s="1067"/>
      <c r="H315" s="1067"/>
      <c r="I315" s="1067"/>
      <c r="J315" s="1067"/>
      <c r="K315" s="1067"/>
      <c r="L315" s="1067"/>
      <c r="M315" s="1067"/>
      <c r="N315" s="1067"/>
      <c r="O315" s="1067"/>
      <c r="P315" s="1067"/>
      <c r="Q315" s="1067"/>
      <c r="R315" s="1067"/>
      <c r="S315" s="1067"/>
      <c r="T315" s="1067"/>
      <c r="U315" s="1067"/>
      <c r="V315" s="1067"/>
      <c r="W315" s="1067"/>
      <c r="X315" s="1067"/>
      <c r="Y315" s="1067"/>
      <c r="Z315" s="1067"/>
      <c r="AA315" s="1067"/>
      <c r="AB315" s="1067"/>
      <c r="AC315" s="1067"/>
      <c r="AD315" s="1067"/>
      <c r="AE315" s="1067"/>
      <c r="AF315" s="1067"/>
    </row>
    <row r="316" spans="1:32">
      <c r="A316" s="1067"/>
      <c r="B316" s="1067"/>
      <c r="C316" s="1067"/>
      <c r="D316" s="1067"/>
      <c r="E316" s="1067"/>
      <c r="F316" s="1067"/>
      <c r="G316" s="1067"/>
      <c r="H316" s="1067"/>
      <c r="I316" s="1067"/>
      <c r="J316" s="1067"/>
      <c r="K316" s="1067"/>
      <c r="L316" s="1067"/>
      <c r="M316" s="1067"/>
      <c r="N316" s="1067"/>
      <c r="O316" s="1067"/>
      <c r="P316" s="1067"/>
      <c r="Q316" s="1067"/>
      <c r="R316" s="1067"/>
      <c r="S316" s="1067"/>
      <c r="T316" s="1067"/>
      <c r="U316" s="1067"/>
      <c r="V316" s="1067"/>
      <c r="W316" s="1067"/>
      <c r="X316" s="1067"/>
      <c r="Y316" s="1067"/>
      <c r="Z316" s="1067"/>
      <c r="AA316" s="1067"/>
      <c r="AB316" s="1067"/>
      <c r="AC316" s="1067"/>
      <c r="AD316" s="1067"/>
      <c r="AE316" s="1067"/>
      <c r="AF316" s="1067"/>
    </row>
    <row r="317" spans="1:32">
      <c r="A317" s="1067"/>
      <c r="B317" s="1067"/>
      <c r="C317" s="1067"/>
      <c r="D317" s="1067"/>
      <c r="E317" s="1067"/>
      <c r="F317" s="1067"/>
      <c r="G317" s="1067"/>
      <c r="H317" s="1067"/>
      <c r="I317" s="1067"/>
      <c r="J317" s="1067"/>
      <c r="K317" s="1067"/>
      <c r="L317" s="1067"/>
      <c r="M317" s="1067"/>
      <c r="N317" s="1067"/>
      <c r="O317" s="1067"/>
      <c r="P317" s="1067"/>
      <c r="Q317" s="1067"/>
      <c r="R317" s="1067"/>
      <c r="S317" s="1067"/>
      <c r="T317" s="1067"/>
      <c r="U317" s="1067"/>
      <c r="V317" s="1067"/>
      <c r="W317" s="1067"/>
      <c r="X317" s="1067"/>
      <c r="Y317" s="1067"/>
      <c r="Z317" s="1067"/>
      <c r="AA317" s="1067"/>
      <c r="AB317" s="1067"/>
      <c r="AC317" s="1067"/>
      <c r="AD317" s="1067"/>
      <c r="AE317" s="1067"/>
      <c r="AF317" s="1067"/>
    </row>
    <row r="318" spans="1:32">
      <c r="A318" s="1067"/>
      <c r="B318" s="1067"/>
      <c r="C318" s="1067"/>
      <c r="D318" s="1067"/>
      <c r="E318" s="1067"/>
      <c r="F318" s="1067"/>
      <c r="G318" s="1067"/>
      <c r="H318" s="1067"/>
      <c r="I318" s="1067"/>
      <c r="J318" s="1067"/>
      <c r="K318" s="1067"/>
      <c r="L318" s="1067"/>
      <c r="M318" s="1067"/>
      <c r="N318" s="1067"/>
      <c r="O318" s="1067"/>
      <c r="P318" s="1067"/>
      <c r="Q318" s="1067"/>
      <c r="R318" s="1067"/>
      <c r="S318" s="1067"/>
      <c r="T318" s="1067"/>
      <c r="U318" s="1067"/>
      <c r="V318" s="1067"/>
      <c r="W318" s="1067"/>
      <c r="X318" s="1067"/>
      <c r="Y318" s="1067"/>
      <c r="Z318" s="1067"/>
      <c r="AA318" s="1067"/>
      <c r="AB318" s="1067"/>
      <c r="AC318" s="1067"/>
      <c r="AD318" s="1067"/>
      <c r="AE318" s="1067"/>
      <c r="AF318" s="1067"/>
    </row>
    <row r="319" spans="1:32">
      <c r="A319" s="1067"/>
      <c r="B319" s="1067"/>
      <c r="C319" s="1067"/>
      <c r="D319" s="1067"/>
      <c r="E319" s="1067"/>
      <c r="F319" s="1067"/>
      <c r="G319" s="1067"/>
      <c r="H319" s="1067"/>
      <c r="I319" s="1067"/>
      <c r="J319" s="1067"/>
      <c r="K319" s="1067"/>
      <c r="L319" s="1067"/>
      <c r="M319" s="1067"/>
      <c r="N319" s="1067"/>
      <c r="O319" s="1067"/>
      <c r="P319" s="1067"/>
      <c r="Q319" s="1067"/>
      <c r="R319" s="1067"/>
      <c r="S319" s="1067"/>
      <c r="T319" s="1067"/>
      <c r="U319" s="1067"/>
      <c r="V319" s="1067"/>
      <c r="W319" s="1067"/>
      <c r="X319" s="1067"/>
      <c r="Y319" s="1067"/>
      <c r="Z319" s="1067"/>
      <c r="AA319" s="1067"/>
      <c r="AB319" s="1067"/>
      <c r="AC319" s="1067"/>
      <c r="AD319" s="1067"/>
      <c r="AE319" s="1067"/>
      <c r="AF319" s="1067"/>
    </row>
    <row r="320" spans="1:32">
      <c r="A320" s="1067"/>
      <c r="B320" s="1067"/>
      <c r="C320" s="1067"/>
      <c r="D320" s="1067"/>
      <c r="E320" s="1067"/>
      <c r="F320" s="1067"/>
      <c r="G320" s="1067"/>
      <c r="H320" s="1067"/>
      <c r="I320" s="1067"/>
      <c r="J320" s="1067"/>
      <c r="K320" s="1067"/>
      <c r="L320" s="1067"/>
      <c r="M320" s="1067"/>
      <c r="N320" s="1067"/>
      <c r="O320" s="1067"/>
      <c r="P320" s="1067"/>
      <c r="Q320" s="1067"/>
      <c r="R320" s="1067"/>
      <c r="S320" s="1067"/>
      <c r="T320" s="1067"/>
      <c r="U320" s="1067"/>
      <c r="V320" s="1067"/>
      <c r="W320" s="1067"/>
      <c r="X320" s="1067"/>
      <c r="Y320" s="1067"/>
      <c r="Z320" s="1067"/>
      <c r="AA320" s="1067"/>
      <c r="AB320" s="1067"/>
      <c r="AC320" s="1067"/>
      <c r="AD320" s="1067"/>
      <c r="AE320" s="1067"/>
      <c r="AF320" s="1067"/>
    </row>
    <row r="321" spans="1:32">
      <c r="A321" s="1067"/>
      <c r="B321" s="1067"/>
      <c r="C321" s="1067"/>
      <c r="D321" s="1067"/>
      <c r="E321" s="1067"/>
      <c r="F321" s="1067"/>
      <c r="G321" s="1067"/>
      <c r="H321" s="1067"/>
      <c r="I321" s="1067"/>
      <c r="J321" s="1067"/>
      <c r="K321" s="1067"/>
      <c r="L321" s="1067"/>
      <c r="M321" s="1067"/>
      <c r="N321" s="1067"/>
      <c r="O321" s="1067"/>
      <c r="P321" s="1067"/>
      <c r="Q321" s="1067"/>
      <c r="R321" s="1067"/>
      <c r="S321" s="1067"/>
      <c r="T321" s="1067"/>
      <c r="U321" s="1067"/>
      <c r="V321" s="1067"/>
      <c r="W321" s="1067"/>
      <c r="X321" s="1067"/>
      <c r="Y321" s="1067"/>
      <c r="Z321" s="1067"/>
      <c r="AA321" s="1067"/>
      <c r="AB321" s="1067"/>
      <c r="AC321" s="1067"/>
      <c r="AD321" s="1067"/>
      <c r="AE321" s="1067"/>
      <c r="AF321" s="1067"/>
    </row>
    <row r="322" spans="1:32">
      <c r="A322" s="1067"/>
      <c r="B322" s="1067"/>
      <c r="C322" s="1067"/>
      <c r="D322" s="1067"/>
      <c r="E322" s="1067"/>
      <c r="F322" s="1067"/>
      <c r="G322" s="1067"/>
      <c r="H322" s="1067"/>
      <c r="I322" s="1067"/>
      <c r="J322" s="1067"/>
      <c r="K322" s="1067"/>
      <c r="L322" s="1067"/>
      <c r="M322" s="1067"/>
      <c r="N322" s="1067"/>
      <c r="O322" s="1067"/>
      <c r="P322" s="1067"/>
      <c r="Q322" s="1067"/>
      <c r="R322" s="1067"/>
      <c r="S322" s="1067"/>
      <c r="T322" s="1067"/>
      <c r="U322" s="1067"/>
      <c r="V322" s="1067"/>
      <c r="W322" s="1067"/>
      <c r="X322" s="1067"/>
      <c r="Y322" s="1067"/>
      <c r="Z322" s="1067"/>
      <c r="AA322" s="1067"/>
      <c r="AB322" s="1067"/>
      <c r="AC322" s="1067"/>
      <c r="AD322" s="1067"/>
      <c r="AE322" s="1067"/>
      <c r="AF322" s="1067"/>
    </row>
    <row r="323" spans="1:32">
      <c r="A323" s="1067"/>
      <c r="B323" s="1067"/>
      <c r="C323" s="1067"/>
      <c r="D323" s="1067"/>
      <c r="E323" s="1067"/>
      <c r="F323" s="1067"/>
      <c r="G323" s="1067"/>
      <c r="H323" s="1067"/>
      <c r="I323" s="1067"/>
      <c r="J323" s="1067"/>
      <c r="K323" s="1067"/>
      <c r="L323" s="1067"/>
      <c r="M323" s="1067"/>
      <c r="N323" s="1067"/>
      <c r="O323" s="1067"/>
      <c r="P323" s="1067"/>
      <c r="Q323" s="1067"/>
      <c r="R323" s="1067"/>
      <c r="S323" s="1067"/>
      <c r="T323" s="1067"/>
      <c r="U323" s="1067"/>
      <c r="V323" s="1067"/>
      <c r="W323" s="1067"/>
      <c r="X323" s="1067"/>
      <c r="Y323" s="1067"/>
      <c r="Z323" s="1067"/>
      <c r="AA323" s="1067"/>
      <c r="AB323" s="1067"/>
      <c r="AC323" s="1067"/>
      <c r="AD323" s="1067"/>
      <c r="AE323" s="1067"/>
      <c r="AF323" s="1067"/>
    </row>
    <row r="324" spans="1:32">
      <c r="A324" s="1067"/>
      <c r="B324" s="1067"/>
      <c r="C324" s="1067"/>
      <c r="D324" s="1067"/>
      <c r="E324" s="1067"/>
      <c r="F324" s="1067"/>
      <c r="G324" s="1067"/>
      <c r="H324" s="1067"/>
      <c r="I324" s="1067"/>
      <c r="J324" s="1067"/>
      <c r="K324" s="1067"/>
      <c r="L324" s="1067"/>
      <c r="M324" s="1067"/>
      <c r="N324" s="1067"/>
      <c r="O324" s="1067"/>
      <c r="P324" s="1067"/>
      <c r="Q324" s="1067"/>
      <c r="R324" s="1067"/>
      <c r="S324" s="1067"/>
      <c r="T324" s="1067"/>
      <c r="U324" s="1067"/>
      <c r="V324" s="1067"/>
      <c r="W324" s="1067"/>
      <c r="X324" s="1067"/>
      <c r="Y324" s="1067"/>
      <c r="Z324" s="1067"/>
      <c r="AA324" s="1067"/>
      <c r="AB324" s="1067"/>
      <c r="AC324" s="1067"/>
      <c r="AD324" s="1067"/>
      <c r="AE324" s="1067"/>
      <c r="AF324" s="1067"/>
    </row>
    <row r="325" spans="1:32">
      <c r="A325" s="1067"/>
      <c r="B325" s="1067"/>
      <c r="C325" s="1067"/>
      <c r="D325" s="1067"/>
      <c r="E325" s="1067"/>
      <c r="F325" s="1067"/>
      <c r="G325" s="1067"/>
      <c r="H325" s="1067"/>
      <c r="I325" s="1067"/>
      <c r="J325" s="1067"/>
      <c r="K325" s="1067"/>
      <c r="L325" s="1067"/>
      <c r="M325" s="1067"/>
      <c r="N325" s="1067"/>
      <c r="O325" s="1067"/>
      <c r="P325" s="1067"/>
      <c r="Q325" s="1067"/>
      <c r="R325" s="1067"/>
      <c r="S325" s="1067"/>
      <c r="T325" s="1067"/>
      <c r="U325" s="1067"/>
      <c r="V325" s="1067"/>
      <c r="W325" s="1067"/>
      <c r="X325" s="1067"/>
      <c r="Y325" s="1067"/>
      <c r="Z325" s="1067"/>
      <c r="AA325" s="1067"/>
      <c r="AB325" s="1067"/>
      <c r="AC325" s="1067"/>
      <c r="AD325" s="1067"/>
      <c r="AE325" s="1067"/>
      <c r="AF325" s="1067"/>
    </row>
    <row r="326" spans="1:32">
      <c r="A326" s="1067"/>
      <c r="B326" s="1067"/>
      <c r="C326" s="1067"/>
      <c r="D326" s="1067"/>
      <c r="E326" s="1067"/>
      <c r="F326" s="1067"/>
      <c r="G326" s="1067"/>
      <c r="H326" s="1067"/>
      <c r="I326" s="1067"/>
      <c r="J326" s="1067"/>
      <c r="K326" s="1067"/>
      <c r="L326" s="1067"/>
      <c r="M326" s="1067"/>
      <c r="N326" s="1067"/>
      <c r="O326" s="1067"/>
      <c r="P326" s="1067"/>
      <c r="Q326" s="1067"/>
      <c r="R326" s="1067"/>
      <c r="S326" s="1067"/>
      <c r="T326" s="1067"/>
      <c r="U326" s="1067"/>
      <c r="V326" s="1067"/>
      <c r="W326" s="1067"/>
      <c r="X326" s="1067"/>
      <c r="Y326" s="1067"/>
      <c r="Z326" s="1067"/>
      <c r="AA326" s="1067"/>
      <c r="AB326" s="1067"/>
      <c r="AC326" s="1067"/>
      <c r="AD326" s="1067"/>
      <c r="AE326" s="1067"/>
      <c r="AF326" s="1067"/>
    </row>
    <row r="327" spans="1:32">
      <c r="A327" s="1067"/>
      <c r="B327" s="1067"/>
      <c r="C327" s="1067"/>
      <c r="D327" s="1067"/>
      <c r="E327" s="1067"/>
      <c r="F327" s="1067"/>
      <c r="G327" s="1067"/>
      <c r="H327" s="1067"/>
      <c r="I327" s="1067"/>
      <c r="J327" s="1067"/>
      <c r="K327" s="1067"/>
      <c r="L327" s="1067"/>
      <c r="M327" s="1067"/>
      <c r="N327" s="1067"/>
      <c r="O327" s="1067"/>
      <c r="P327" s="1067"/>
      <c r="Q327" s="1067"/>
      <c r="R327" s="1067"/>
      <c r="S327" s="1067"/>
      <c r="T327" s="1067"/>
      <c r="U327" s="1067"/>
      <c r="V327" s="1067"/>
      <c r="W327" s="1067"/>
      <c r="X327" s="1067"/>
      <c r="Y327" s="1067"/>
      <c r="Z327" s="1067"/>
      <c r="AA327" s="1067"/>
      <c r="AB327" s="1067"/>
      <c r="AC327" s="1067"/>
      <c r="AD327" s="1067"/>
      <c r="AE327" s="1067"/>
      <c r="AF327" s="1067"/>
    </row>
    <row r="328" spans="1:32">
      <c r="A328" s="1067"/>
      <c r="B328" s="1067"/>
      <c r="C328" s="1067"/>
      <c r="D328" s="1067"/>
      <c r="E328" s="1067"/>
      <c r="F328" s="1067"/>
      <c r="G328" s="1067"/>
      <c r="H328" s="1067"/>
      <c r="I328" s="1067"/>
      <c r="J328" s="1067"/>
      <c r="K328" s="1067"/>
      <c r="L328" s="1067"/>
      <c r="M328" s="1067"/>
      <c r="N328" s="1067"/>
      <c r="O328" s="1067"/>
      <c r="P328" s="1067"/>
      <c r="Q328" s="1067"/>
      <c r="R328" s="1067"/>
      <c r="S328" s="1067"/>
      <c r="T328" s="1067"/>
      <c r="U328" s="1067"/>
      <c r="V328" s="1067"/>
      <c r="W328" s="1067"/>
      <c r="X328" s="1067"/>
      <c r="Y328" s="1067"/>
      <c r="Z328" s="1067"/>
      <c r="AA328" s="1067"/>
      <c r="AB328" s="1067"/>
      <c r="AC328" s="1067"/>
      <c r="AD328" s="1067"/>
      <c r="AE328" s="1067"/>
      <c r="AF328" s="1067"/>
    </row>
    <row r="329" spans="1:32">
      <c r="A329" s="1067"/>
      <c r="B329" s="1067"/>
      <c r="C329" s="1067"/>
      <c r="D329" s="1067"/>
      <c r="E329" s="1067"/>
      <c r="F329" s="1067"/>
      <c r="G329" s="1067"/>
      <c r="H329" s="1067"/>
      <c r="I329" s="1067"/>
      <c r="J329" s="1067"/>
      <c r="K329" s="1067"/>
      <c r="L329" s="1067"/>
      <c r="M329" s="1067"/>
      <c r="N329" s="1067"/>
      <c r="O329" s="1067"/>
      <c r="P329" s="1067"/>
      <c r="Q329" s="1067"/>
      <c r="R329" s="1067"/>
      <c r="S329" s="1067"/>
      <c r="T329" s="1067"/>
      <c r="U329" s="1067"/>
      <c r="V329" s="1067"/>
      <c r="W329" s="1067"/>
      <c r="X329" s="1067"/>
      <c r="Y329" s="1067"/>
      <c r="Z329" s="1067"/>
      <c r="AA329" s="1067"/>
      <c r="AB329" s="1067"/>
      <c r="AC329" s="1067"/>
      <c r="AD329" s="1067"/>
      <c r="AE329" s="1067"/>
      <c r="AF329" s="1067"/>
    </row>
    <row r="330" spans="1:32">
      <c r="A330" s="1067"/>
      <c r="B330" s="1067"/>
      <c r="C330" s="1067"/>
      <c r="D330" s="1067"/>
      <c r="E330" s="1067"/>
      <c r="F330" s="1067"/>
      <c r="G330" s="1067"/>
      <c r="H330" s="1067"/>
      <c r="I330" s="1067"/>
      <c r="J330" s="1067"/>
      <c r="K330" s="1067"/>
      <c r="L330" s="1067"/>
      <c r="M330" s="1067"/>
      <c r="N330" s="1067"/>
      <c r="O330" s="1067"/>
      <c r="P330" s="1067"/>
      <c r="Q330" s="1067"/>
      <c r="R330" s="1067"/>
      <c r="S330" s="1067"/>
      <c r="T330" s="1067"/>
      <c r="U330" s="1067"/>
      <c r="V330" s="1067"/>
      <c r="W330" s="1067"/>
      <c r="X330" s="1067"/>
      <c r="Y330" s="1067"/>
      <c r="Z330" s="1067"/>
      <c r="AA330" s="1067"/>
      <c r="AB330" s="1067"/>
      <c r="AC330" s="1067"/>
      <c r="AD330" s="1067"/>
      <c r="AE330" s="1067"/>
      <c r="AF330" s="1067"/>
    </row>
    <row r="331" spans="1:32">
      <c r="A331" s="1067"/>
      <c r="B331" s="1067"/>
      <c r="C331" s="1067"/>
      <c r="D331" s="1067"/>
      <c r="E331" s="1067"/>
      <c r="F331" s="1067"/>
      <c r="G331" s="1067"/>
      <c r="H331" s="1067"/>
      <c r="I331" s="1067"/>
      <c r="J331" s="1067"/>
      <c r="K331" s="1067"/>
      <c r="L331" s="1067"/>
      <c r="M331" s="1067"/>
      <c r="N331" s="1067"/>
      <c r="O331" s="1067"/>
      <c r="P331" s="1067"/>
      <c r="Q331" s="1067"/>
      <c r="R331" s="1067"/>
      <c r="S331" s="1067"/>
      <c r="T331" s="1067"/>
      <c r="U331" s="1067"/>
      <c r="V331" s="1067"/>
      <c r="W331" s="1067"/>
      <c r="X331" s="1067"/>
      <c r="Y331" s="1067"/>
      <c r="Z331" s="1067"/>
      <c r="AA331" s="1067"/>
      <c r="AB331" s="1067"/>
      <c r="AC331" s="1067"/>
      <c r="AD331" s="1067"/>
      <c r="AE331" s="1067"/>
      <c r="AF331" s="1067"/>
    </row>
    <row r="332" spans="1:32">
      <c r="A332" s="1067"/>
      <c r="B332" s="1067"/>
      <c r="C332" s="1067"/>
      <c r="D332" s="1067"/>
      <c r="E332" s="1067"/>
      <c r="F332" s="1067"/>
      <c r="G332" s="1067"/>
      <c r="H332" s="1067"/>
      <c r="I332" s="1067"/>
      <c r="J332" s="1067"/>
      <c r="K332" s="1067"/>
      <c r="L332" s="1067"/>
      <c r="M332" s="1067"/>
      <c r="N332" s="1067"/>
      <c r="O332" s="1067"/>
      <c r="P332" s="1067"/>
      <c r="Q332" s="1067"/>
      <c r="R332" s="1067"/>
      <c r="S332" s="1067"/>
      <c r="T332" s="1067"/>
      <c r="U332" s="1067"/>
      <c r="V332" s="1067"/>
      <c r="W332" s="1067"/>
      <c r="X332" s="1067"/>
      <c r="Y332" s="1067"/>
      <c r="Z332" s="1067"/>
      <c r="AA332" s="1067"/>
      <c r="AB332" s="1067"/>
      <c r="AC332" s="1067"/>
      <c r="AD332" s="1067"/>
      <c r="AE332" s="1067"/>
      <c r="AF332" s="1067"/>
    </row>
    <row r="333" spans="1:32">
      <c r="A333" s="1067"/>
      <c r="B333" s="1067"/>
      <c r="C333" s="1067"/>
      <c r="D333" s="1067"/>
      <c r="E333" s="1067"/>
      <c r="F333" s="1067"/>
      <c r="G333" s="1067"/>
      <c r="H333" s="1067"/>
      <c r="I333" s="1067"/>
      <c r="J333" s="1067"/>
      <c r="K333" s="1067"/>
      <c r="L333" s="1067"/>
      <c r="M333" s="1067"/>
      <c r="N333" s="1067"/>
      <c r="O333" s="1067"/>
      <c r="P333" s="1067"/>
      <c r="Q333" s="1067"/>
      <c r="R333" s="1067"/>
      <c r="S333" s="1067"/>
      <c r="T333" s="1067"/>
      <c r="U333" s="1067"/>
      <c r="V333" s="1067"/>
      <c r="W333" s="1067"/>
      <c r="X333" s="1067"/>
      <c r="Y333" s="1067"/>
      <c r="Z333" s="1067"/>
      <c r="AA333" s="1067"/>
      <c r="AB333" s="1067"/>
      <c r="AC333" s="1067"/>
      <c r="AD333" s="1067"/>
      <c r="AE333" s="1067"/>
      <c r="AF333" s="1067"/>
    </row>
    <row r="334" spans="1:32">
      <c r="A334" s="1067"/>
      <c r="B334" s="1067"/>
      <c r="C334" s="1067"/>
      <c r="D334" s="1067"/>
      <c r="E334" s="1067"/>
      <c r="F334" s="1067"/>
      <c r="G334" s="1067"/>
      <c r="H334" s="1067"/>
      <c r="I334" s="1067"/>
      <c r="J334" s="1067"/>
      <c r="K334" s="1067"/>
      <c r="L334" s="1067"/>
      <c r="M334" s="1067"/>
      <c r="N334" s="1067"/>
      <c r="O334" s="1067"/>
      <c r="P334" s="1067"/>
      <c r="Q334" s="1067"/>
      <c r="R334" s="1067"/>
      <c r="S334" s="1067"/>
      <c r="T334" s="1067"/>
      <c r="U334" s="1067"/>
      <c r="V334" s="1067"/>
      <c r="W334" s="1067"/>
      <c r="X334" s="1067"/>
      <c r="Y334" s="1067"/>
      <c r="Z334" s="1067"/>
      <c r="AA334" s="1067"/>
      <c r="AB334" s="1067"/>
      <c r="AC334" s="1067"/>
      <c r="AD334" s="1067"/>
      <c r="AE334" s="1067"/>
      <c r="AF334" s="1067"/>
    </row>
    <row r="335" spans="1:32">
      <c r="A335" s="1067"/>
      <c r="B335" s="1067"/>
      <c r="C335" s="1067"/>
      <c r="D335" s="1067"/>
      <c r="E335" s="1067"/>
      <c r="F335" s="1067"/>
      <c r="G335" s="1067"/>
      <c r="H335" s="1067"/>
      <c r="I335" s="1067"/>
      <c r="J335" s="1067"/>
      <c r="K335" s="1067"/>
      <c r="L335" s="1067"/>
      <c r="M335" s="1067"/>
      <c r="N335" s="1067"/>
      <c r="O335" s="1067"/>
      <c r="P335" s="1067"/>
      <c r="Q335" s="1067"/>
      <c r="R335" s="1067"/>
      <c r="S335" s="1067"/>
      <c r="T335" s="1067"/>
      <c r="U335" s="1067"/>
      <c r="V335" s="1067"/>
      <c r="W335" s="1067"/>
      <c r="X335" s="1067"/>
      <c r="Y335" s="1067"/>
      <c r="Z335" s="1067"/>
      <c r="AA335" s="1067"/>
      <c r="AB335" s="1067"/>
      <c r="AC335" s="1067"/>
      <c r="AD335" s="1067"/>
      <c r="AE335" s="1067"/>
      <c r="AF335" s="1067"/>
    </row>
    <row r="336" spans="1:32">
      <c r="A336" s="1067"/>
      <c r="B336" s="1067"/>
      <c r="C336" s="1067"/>
      <c r="D336" s="1067"/>
      <c r="E336" s="1067"/>
      <c r="F336" s="1067"/>
      <c r="G336" s="1067"/>
      <c r="H336" s="1067"/>
      <c r="I336" s="1067"/>
      <c r="J336" s="1067"/>
      <c r="K336" s="1067"/>
      <c r="L336" s="1067"/>
      <c r="M336" s="1067"/>
      <c r="N336" s="1067"/>
      <c r="O336" s="1067"/>
      <c r="P336" s="1067"/>
      <c r="Q336" s="1067"/>
      <c r="R336" s="1067"/>
      <c r="S336" s="1067"/>
      <c r="T336" s="1067"/>
      <c r="U336" s="1067"/>
      <c r="V336" s="1067"/>
      <c r="W336" s="1067"/>
      <c r="X336" s="1067"/>
      <c r="Y336" s="1067"/>
      <c r="Z336" s="1067"/>
      <c r="AA336" s="1067"/>
      <c r="AB336" s="1067"/>
      <c r="AC336" s="1067"/>
      <c r="AD336" s="1067"/>
      <c r="AE336" s="1067"/>
      <c r="AF336" s="1067"/>
    </row>
    <row r="337" spans="1:32">
      <c r="A337" s="1067"/>
      <c r="B337" s="1067"/>
      <c r="C337" s="1067"/>
      <c r="D337" s="1067"/>
      <c r="E337" s="1067"/>
      <c r="F337" s="1067"/>
      <c r="G337" s="1067"/>
      <c r="H337" s="1067"/>
      <c r="I337" s="1067"/>
      <c r="J337" s="1067"/>
      <c r="K337" s="1067"/>
      <c r="L337" s="1067"/>
      <c r="M337" s="1067"/>
      <c r="N337" s="1067"/>
      <c r="O337" s="1067"/>
      <c r="P337" s="1067"/>
      <c r="Q337" s="1067"/>
      <c r="R337" s="1067"/>
      <c r="S337" s="1067"/>
      <c r="T337" s="1067"/>
      <c r="U337" s="1067"/>
      <c r="V337" s="1067"/>
      <c r="W337" s="1067"/>
      <c r="X337" s="1067"/>
      <c r="Y337" s="1067"/>
      <c r="Z337" s="1067"/>
      <c r="AA337" s="1067"/>
      <c r="AB337" s="1067"/>
      <c r="AC337" s="1067"/>
      <c r="AD337" s="1067"/>
      <c r="AE337" s="1067"/>
      <c r="AF337" s="1067"/>
    </row>
    <row r="338" spans="1:32">
      <c r="A338" s="1067"/>
      <c r="B338" s="1067"/>
      <c r="C338" s="1067"/>
      <c r="D338" s="1067"/>
      <c r="E338" s="1067"/>
      <c r="F338" s="1067"/>
      <c r="G338" s="1067"/>
      <c r="H338" s="1067"/>
      <c r="I338" s="1067"/>
      <c r="J338" s="1067"/>
      <c r="K338" s="1067"/>
      <c r="L338" s="1067"/>
      <c r="M338" s="1067"/>
      <c r="N338" s="1067"/>
      <c r="O338" s="1067"/>
      <c r="P338" s="1067"/>
      <c r="Q338" s="1067"/>
      <c r="R338" s="1067"/>
      <c r="S338" s="1067"/>
      <c r="T338" s="1067"/>
      <c r="U338" s="1067"/>
      <c r="V338" s="1067"/>
      <c r="W338" s="1067"/>
      <c r="X338" s="1067"/>
      <c r="Y338" s="1067"/>
      <c r="Z338" s="1067"/>
      <c r="AA338" s="1067"/>
      <c r="AB338" s="1067"/>
      <c r="AC338" s="1067"/>
      <c r="AD338" s="1067"/>
      <c r="AE338" s="1067"/>
      <c r="AF338" s="1067"/>
    </row>
    <row r="339" spans="1:32">
      <c r="A339" s="1067"/>
      <c r="B339" s="1067"/>
      <c r="C339" s="1067"/>
      <c r="D339" s="1067"/>
      <c r="E339" s="1067"/>
      <c r="F339" s="1067"/>
      <c r="G339" s="1067"/>
      <c r="H339" s="1067"/>
      <c r="I339" s="1067"/>
      <c r="J339" s="1067"/>
      <c r="K339" s="1067"/>
      <c r="L339" s="1067"/>
      <c r="M339" s="1067"/>
      <c r="N339" s="1067"/>
      <c r="O339" s="1067"/>
      <c r="P339" s="1067"/>
      <c r="Q339" s="1067"/>
      <c r="R339" s="1067"/>
      <c r="S339" s="1067"/>
      <c r="T339" s="1067"/>
      <c r="U339" s="1067"/>
      <c r="V339" s="1067"/>
      <c r="W339" s="1067"/>
      <c r="X339" s="1067"/>
      <c r="Y339" s="1067"/>
      <c r="Z339" s="1067"/>
      <c r="AA339" s="1067"/>
      <c r="AB339" s="1067"/>
      <c r="AC339" s="1067"/>
      <c r="AD339" s="1067"/>
      <c r="AE339" s="1067"/>
      <c r="AF339" s="1067"/>
    </row>
    <row r="340" spans="1:32">
      <c r="A340" s="1067"/>
      <c r="B340" s="1067"/>
      <c r="C340" s="1067"/>
      <c r="D340" s="1067"/>
      <c r="E340" s="1067"/>
      <c r="F340" s="1067"/>
      <c r="G340" s="1067"/>
      <c r="H340" s="1067"/>
      <c r="I340" s="1067"/>
      <c r="J340" s="1067"/>
      <c r="K340" s="1067"/>
      <c r="L340" s="1067"/>
      <c r="M340" s="1067"/>
      <c r="N340" s="1067"/>
      <c r="O340" s="1067"/>
      <c r="P340" s="1067"/>
      <c r="Q340" s="1067"/>
      <c r="R340" s="1067"/>
      <c r="S340" s="1067"/>
      <c r="T340" s="1067"/>
      <c r="U340" s="1067"/>
      <c r="V340" s="1067"/>
      <c r="W340" s="1067"/>
      <c r="X340" s="1067"/>
      <c r="Y340" s="1067"/>
      <c r="Z340" s="1067"/>
      <c r="AA340" s="1067"/>
      <c r="AB340" s="1067"/>
      <c r="AC340" s="1067"/>
      <c r="AD340" s="1067"/>
      <c r="AE340" s="1067"/>
      <c r="AF340" s="1067"/>
    </row>
    <row r="341" spans="1:32">
      <c r="A341" s="1067"/>
      <c r="B341" s="1067"/>
      <c r="C341" s="1067"/>
      <c r="D341" s="1067"/>
      <c r="E341" s="1067"/>
      <c r="F341" s="1067"/>
      <c r="G341" s="1067"/>
      <c r="H341" s="1067"/>
      <c r="I341" s="1067"/>
      <c r="J341" s="1067"/>
      <c r="K341" s="1067"/>
      <c r="L341" s="1067"/>
      <c r="M341" s="1067"/>
      <c r="N341" s="1067"/>
      <c r="O341" s="1067"/>
      <c r="P341" s="1067"/>
      <c r="Q341" s="1067"/>
      <c r="R341" s="1067"/>
      <c r="S341" s="1067"/>
      <c r="T341" s="1067"/>
      <c r="U341" s="1067"/>
      <c r="V341" s="1067"/>
      <c r="W341" s="1067"/>
      <c r="X341" s="1067"/>
      <c r="Y341" s="1067"/>
      <c r="Z341" s="1067"/>
      <c r="AA341" s="1067"/>
      <c r="AB341" s="1067"/>
      <c r="AC341" s="1067"/>
      <c r="AD341" s="1067"/>
      <c r="AE341" s="1067"/>
      <c r="AF341" s="1067"/>
    </row>
    <row r="342" spans="1:32">
      <c r="A342" s="1067"/>
      <c r="B342" s="1067"/>
      <c r="C342" s="1067"/>
      <c r="D342" s="1067"/>
      <c r="E342" s="1067"/>
      <c r="F342" s="1067"/>
      <c r="G342" s="1067"/>
      <c r="H342" s="1067"/>
      <c r="I342" s="1067"/>
      <c r="J342" s="1067"/>
      <c r="K342" s="1067"/>
      <c r="L342" s="1067"/>
      <c r="M342" s="1067"/>
      <c r="N342" s="1067"/>
      <c r="O342" s="1067"/>
      <c r="P342" s="1067"/>
      <c r="Q342" s="1067"/>
      <c r="R342" s="1067"/>
      <c r="S342" s="1067"/>
      <c r="T342" s="1067"/>
      <c r="U342" s="1067"/>
      <c r="V342" s="1067"/>
      <c r="W342" s="1067"/>
      <c r="X342" s="1067"/>
      <c r="Y342" s="1067"/>
      <c r="Z342" s="1067"/>
      <c r="AA342" s="1067"/>
      <c r="AB342" s="1067"/>
      <c r="AC342" s="1067"/>
      <c r="AD342" s="1067"/>
      <c r="AE342" s="1067"/>
      <c r="AF342" s="1067"/>
    </row>
    <row r="343" spans="1:32">
      <c r="A343" s="1067"/>
      <c r="B343" s="1067"/>
      <c r="C343" s="1067"/>
      <c r="D343" s="1067"/>
      <c r="E343" s="1067"/>
      <c r="F343" s="1067"/>
      <c r="G343" s="1067"/>
      <c r="H343" s="1067"/>
      <c r="I343" s="1067"/>
      <c r="J343" s="1067"/>
      <c r="K343" s="1067"/>
      <c r="L343" s="1067"/>
      <c r="M343" s="1067"/>
      <c r="N343" s="1067"/>
      <c r="O343" s="1067"/>
      <c r="P343" s="1067"/>
      <c r="Q343" s="1067"/>
      <c r="R343" s="1067"/>
      <c r="S343" s="1067"/>
      <c r="T343" s="1067"/>
      <c r="U343" s="1067"/>
      <c r="V343" s="1067"/>
      <c r="W343" s="1067"/>
      <c r="X343" s="1067"/>
      <c r="Y343" s="1067"/>
      <c r="Z343" s="1067"/>
      <c r="AA343" s="1067"/>
      <c r="AB343" s="1067"/>
      <c r="AC343" s="1067"/>
      <c r="AD343" s="1067"/>
      <c r="AE343" s="1067"/>
      <c r="AF343" s="1067"/>
    </row>
    <row r="344" spans="1:32">
      <c r="A344" s="1067"/>
      <c r="B344" s="1067"/>
      <c r="C344" s="1067"/>
      <c r="D344" s="1067"/>
      <c r="E344" s="1067"/>
      <c r="F344" s="1067"/>
      <c r="G344" s="1067"/>
      <c r="H344" s="1067"/>
      <c r="I344" s="1067"/>
      <c r="J344" s="1067"/>
      <c r="K344" s="1067"/>
      <c r="L344" s="1067"/>
      <c r="M344" s="1067"/>
      <c r="N344" s="1067"/>
      <c r="O344" s="1067"/>
      <c r="P344" s="1067"/>
      <c r="Q344" s="1067"/>
      <c r="R344" s="1067"/>
      <c r="S344" s="1067"/>
      <c r="T344" s="1067"/>
      <c r="U344" s="1067"/>
      <c r="V344" s="1067"/>
      <c r="W344" s="1067"/>
      <c r="X344" s="1067"/>
      <c r="Y344" s="1067"/>
      <c r="Z344" s="1067"/>
      <c r="AA344" s="1067"/>
      <c r="AB344" s="1067"/>
      <c r="AC344" s="1067"/>
      <c r="AD344" s="1067"/>
      <c r="AE344" s="1067"/>
      <c r="AF344" s="1067"/>
    </row>
    <row r="345" spans="1:32">
      <c r="A345" s="1067"/>
      <c r="B345" s="1067"/>
      <c r="C345" s="1067"/>
      <c r="D345" s="1067"/>
      <c r="E345" s="1067"/>
      <c r="F345" s="1067"/>
      <c r="G345" s="1067"/>
      <c r="H345" s="1067"/>
      <c r="I345" s="1067"/>
      <c r="J345" s="1067"/>
      <c r="K345" s="1067"/>
      <c r="L345" s="1067"/>
      <c r="M345" s="1067"/>
      <c r="N345" s="1067"/>
      <c r="O345" s="1067"/>
      <c r="P345" s="1067"/>
      <c r="Q345" s="1067"/>
      <c r="R345" s="1067"/>
      <c r="S345" s="1067"/>
      <c r="T345" s="1067"/>
      <c r="U345" s="1067"/>
      <c r="V345" s="1067"/>
      <c r="W345" s="1067"/>
      <c r="X345" s="1067"/>
      <c r="Y345" s="1067"/>
      <c r="Z345" s="1067"/>
      <c r="AA345" s="1067"/>
      <c r="AB345" s="1067"/>
      <c r="AC345" s="1067"/>
      <c r="AD345" s="1067"/>
      <c r="AE345" s="1067"/>
      <c r="AF345" s="1067"/>
    </row>
    <row r="346" spans="1:32">
      <c r="A346" s="1067"/>
      <c r="B346" s="1067"/>
      <c r="C346" s="1067"/>
      <c r="D346" s="1067"/>
      <c r="E346" s="1067"/>
      <c r="F346" s="1067"/>
      <c r="G346" s="1067"/>
      <c r="H346" s="1067"/>
      <c r="I346" s="1067"/>
      <c r="J346" s="1067"/>
      <c r="K346" s="1067"/>
      <c r="L346" s="1067"/>
      <c r="M346" s="1067"/>
      <c r="N346" s="1067"/>
      <c r="O346" s="1067"/>
      <c r="P346" s="1067"/>
      <c r="Q346" s="1067"/>
      <c r="R346" s="1067"/>
      <c r="S346" s="1067"/>
      <c r="T346" s="1067"/>
      <c r="U346" s="1067"/>
      <c r="V346" s="1067"/>
      <c r="W346" s="1067"/>
      <c r="X346" s="1067"/>
      <c r="Y346" s="1067"/>
      <c r="Z346" s="1067"/>
      <c r="AA346" s="1067"/>
      <c r="AB346" s="1067"/>
      <c r="AC346" s="1067"/>
      <c r="AD346" s="1067"/>
      <c r="AE346" s="1067"/>
      <c r="AF346" s="1067"/>
    </row>
    <row r="347" spans="1:32">
      <c r="A347" s="1067"/>
      <c r="B347" s="1067"/>
      <c r="C347" s="1067"/>
      <c r="D347" s="1067"/>
      <c r="E347" s="1067"/>
      <c r="F347" s="1067"/>
      <c r="G347" s="1067"/>
      <c r="H347" s="1067"/>
      <c r="I347" s="1067"/>
      <c r="J347" s="1067"/>
      <c r="K347" s="1067"/>
      <c r="L347" s="1067"/>
      <c r="M347" s="1067"/>
      <c r="N347" s="1067"/>
      <c r="O347" s="1067"/>
      <c r="P347" s="1067"/>
      <c r="Q347" s="1067"/>
      <c r="R347" s="1067"/>
      <c r="S347" s="1067"/>
      <c r="T347" s="1067"/>
      <c r="U347" s="1067"/>
      <c r="V347" s="1067"/>
      <c r="W347" s="1067"/>
      <c r="X347" s="1067"/>
      <c r="Y347" s="1067"/>
      <c r="Z347" s="1067"/>
      <c r="AA347" s="1067"/>
      <c r="AB347" s="1067"/>
      <c r="AC347" s="1067"/>
      <c r="AD347" s="1067"/>
      <c r="AE347" s="1067"/>
      <c r="AF347" s="1067"/>
    </row>
    <row r="348" spans="1:32">
      <c r="A348" s="1067"/>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row>
    <row r="349" spans="1:32">
      <c r="A349" s="1067"/>
      <c r="B349" s="1067"/>
      <c r="C349" s="1067"/>
      <c r="D349" s="1067"/>
      <c r="E349" s="1067"/>
      <c r="F349" s="1067"/>
      <c r="G349" s="1067"/>
      <c r="H349" s="1067"/>
      <c r="I349" s="1067"/>
      <c r="J349" s="1067"/>
      <c r="K349" s="1067"/>
      <c r="L349" s="1067"/>
      <c r="M349" s="1067"/>
      <c r="N349" s="1067"/>
      <c r="O349" s="1067"/>
      <c r="P349" s="1067"/>
      <c r="Q349" s="1067"/>
      <c r="R349" s="1067"/>
      <c r="S349" s="1067"/>
      <c r="T349" s="1067"/>
      <c r="U349" s="1067"/>
      <c r="V349" s="1067"/>
      <c r="W349" s="1067"/>
      <c r="X349" s="1067"/>
      <c r="Y349" s="1067"/>
      <c r="Z349" s="1067"/>
      <c r="AA349" s="1067"/>
      <c r="AB349" s="1067"/>
      <c r="AC349" s="1067"/>
      <c r="AD349" s="1067"/>
      <c r="AE349" s="1067"/>
      <c r="AF349" s="1067"/>
    </row>
    <row r="350" spans="1:32">
      <c r="A350" s="1067"/>
      <c r="B350" s="1067"/>
      <c r="C350" s="1067"/>
      <c r="D350" s="1067"/>
      <c r="E350" s="1067"/>
      <c r="F350" s="1067"/>
      <c r="G350" s="1067"/>
      <c r="H350" s="1067"/>
      <c r="I350" s="1067"/>
      <c r="J350" s="1067"/>
      <c r="K350" s="1067"/>
      <c r="L350" s="1067"/>
      <c r="M350" s="1067"/>
      <c r="N350" s="1067"/>
      <c r="O350" s="1067"/>
      <c r="P350" s="1067"/>
      <c r="Q350" s="1067"/>
      <c r="R350" s="1067"/>
      <c r="S350" s="1067"/>
      <c r="T350" s="1067"/>
      <c r="U350" s="1067"/>
      <c r="V350" s="1067"/>
      <c r="W350" s="1067"/>
      <c r="X350" s="1067"/>
      <c r="Y350" s="1067"/>
      <c r="Z350" s="1067"/>
      <c r="AA350" s="1067"/>
      <c r="AB350" s="1067"/>
      <c r="AC350" s="1067"/>
      <c r="AD350" s="1067"/>
      <c r="AE350" s="1067"/>
      <c r="AF350" s="1067"/>
    </row>
    <row r="351" spans="1:32">
      <c r="A351" s="1067"/>
      <c r="B351" s="1067"/>
      <c r="C351" s="1067"/>
      <c r="D351" s="1067"/>
      <c r="E351" s="1067"/>
      <c r="F351" s="1067"/>
      <c r="G351" s="1067"/>
      <c r="H351" s="1067"/>
      <c r="I351" s="1067"/>
      <c r="J351" s="1067"/>
      <c r="K351" s="1067"/>
      <c r="L351" s="1067"/>
      <c r="M351" s="1067"/>
      <c r="N351" s="1067"/>
      <c r="O351" s="1067"/>
      <c r="P351" s="1067"/>
      <c r="Q351" s="1067"/>
      <c r="R351" s="1067"/>
      <c r="S351" s="1067"/>
      <c r="T351" s="1067"/>
      <c r="U351" s="1067"/>
      <c r="V351" s="1067"/>
      <c r="W351" s="1067"/>
      <c r="X351" s="1067"/>
      <c r="Y351" s="1067"/>
      <c r="Z351" s="1067"/>
      <c r="AA351" s="1067"/>
      <c r="AB351" s="1067"/>
      <c r="AC351" s="1067"/>
      <c r="AD351" s="1067"/>
      <c r="AE351" s="1067"/>
      <c r="AF351" s="1067"/>
    </row>
    <row r="352" spans="1:32">
      <c r="A352" s="1067"/>
      <c r="B352" s="1067"/>
      <c r="C352" s="1067"/>
      <c r="D352" s="1067"/>
      <c r="E352" s="1067"/>
      <c r="F352" s="1067"/>
      <c r="G352" s="1067"/>
      <c r="H352" s="1067"/>
      <c r="I352" s="1067"/>
      <c r="J352" s="1067"/>
      <c r="K352" s="1067"/>
      <c r="L352" s="1067"/>
      <c r="M352" s="1067"/>
      <c r="N352" s="1067"/>
      <c r="O352" s="1067"/>
      <c r="P352" s="1067"/>
      <c r="Q352" s="1067"/>
      <c r="R352" s="1067"/>
      <c r="S352" s="1067"/>
      <c r="T352" s="1067"/>
      <c r="U352" s="1067"/>
      <c r="V352" s="1067"/>
      <c r="W352" s="1067"/>
      <c r="X352" s="1067"/>
      <c r="Y352" s="1067"/>
      <c r="Z352" s="1067"/>
      <c r="AA352" s="1067"/>
      <c r="AB352" s="1067"/>
      <c r="AC352" s="1067"/>
      <c r="AD352" s="1067"/>
      <c r="AE352" s="1067"/>
      <c r="AF352" s="1067"/>
    </row>
    <row r="353" spans="1:32">
      <c r="A353" s="1067"/>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row>
    <row r="354" spans="1:32">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row>
    <row r="355" spans="1:32">
      <c r="A355" s="1067"/>
      <c r="B355" s="1067"/>
      <c r="C355" s="1067"/>
      <c r="D355" s="1067"/>
      <c r="E355" s="1067"/>
      <c r="F355" s="1067"/>
      <c r="G355" s="1067"/>
      <c r="H355" s="1067"/>
      <c r="I355" s="1067"/>
      <c r="J355" s="1067"/>
      <c r="K355" s="1067"/>
      <c r="L355" s="1067"/>
      <c r="M355" s="1067"/>
      <c r="N355" s="1067"/>
      <c r="O355" s="1067"/>
      <c r="P355" s="1067"/>
      <c r="Q355" s="1067"/>
      <c r="R355" s="1067"/>
      <c r="S355" s="1067"/>
      <c r="T355" s="1067"/>
      <c r="U355" s="1067"/>
      <c r="V355" s="1067"/>
      <c r="W355" s="1067"/>
      <c r="X355" s="1067"/>
      <c r="Y355" s="1067"/>
      <c r="Z355" s="1067"/>
      <c r="AA355" s="1067"/>
      <c r="AB355" s="1067"/>
      <c r="AC355" s="1067"/>
      <c r="AD355" s="1067"/>
      <c r="AE355" s="1067"/>
      <c r="AF355" s="1067"/>
    </row>
    <row r="356" spans="1:32">
      <c r="A356" s="1067"/>
      <c r="B356" s="1067"/>
      <c r="C356" s="1067"/>
      <c r="D356" s="1067"/>
      <c r="E356" s="1067"/>
      <c r="F356" s="1067"/>
      <c r="G356" s="1067"/>
      <c r="H356" s="1067"/>
      <c r="I356" s="1067"/>
      <c r="J356" s="1067"/>
      <c r="K356" s="1067"/>
      <c r="L356" s="1067"/>
      <c r="M356" s="1067"/>
      <c r="N356" s="1067"/>
      <c r="O356" s="1067"/>
      <c r="P356" s="1067"/>
      <c r="Q356" s="1067"/>
      <c r="R356" s="1067"/>
      <c r="S356" s="1067"/>
      <c r="T356" s="1067"/>
      <c r="U356" s="1067"/>
      <c r="V356" s="1067"/>
      <c r="W356" s="1067"/>
      <c r="X356" s="1067"/>
      <c r="Y356" s="1067"/>
      <c r="Z356" s="1067"/>
      <c r="AA356" s="1067"/>
      <c r="AB356" s="1067"/>
      <c r="AC356" s="1067"/>
      <c r="AD356" s="1067"/>
      <c r="AE356" s="1067"/>
      <c r="AF356" s="1067"/>
    </row>
    <row r="357" spans="1:32">
      <c r="A357" s="1067"/>
      <c r="B357" s="1067"/>
      <c r="C357" s="1067"/>
      <c r="D357" s="1067"/>
      <c r="E357" s="1067"/>
      <c r="F357" s="1067"/>
      <c r="G357" s="1067"/>
      <c r="H357" s="1067"/>
      <c r="I357" s="1067"/>
      <c r="J357" s="1067"/>
      <c r="K357" s="1067"/>
      <c r="L357" s="1067"/>
      <c r="M357" s="1067"/>
      <c r="N357" s="1067"/>
      <c r="O357" s="1067"/>
      <c r="P357" s="1067"/>
      <c r="Q357" s="1067"/>
      <c r="R357" s="1067"/>
      <c r="S357" s="1067"/>
      <c r="T357" s="1067"/>
      <c r="U357" s="1067"/>
      <c r="V357" s="1067"/>
      <c r="W357" s="1067"/>
      <c r="X357" s="1067"/>
      <c r="Y357" s="1067"/>
      <c r="Z357" s="1067"/>
      <c r="AA357" s="1067"/>
      <c r="AB357" s="1067"/>
      <c r="AC357" s="1067"/>
      <c r="AD357" s="1067"/>
      <c r="AE357" s="1067"/>
      <c r="AF357" s="1067"/>
    </row>
    <row r="358" spans="1:32">
      <c r="A358" s="1067"/>
      <c r="B358" s="1067"/>
      <c r="C358" s="1067"/>
      <c r="D358" s="1067"/>
      <c r="E358" s="1067"/>
      <c r="F358" s="1067"/>
      <c r="G358" s="1067"/>
      <c r="H358" s="1067"/>
      <c r="I358" s="1067"/>
      <c r="J358" s="1067"/>
      <c r="K358" s="1067"/>
      <c r="L358" s="1067"/>
      <c r="M358" s="1067"/>
      <c r="N358" s="1067"/>
      <c r="O358" s="1067"/>
      <c r="P358" s="1067"/>
      <c r="Q358" s="1067"/>
      <c r="R358" s="1067"/>
      <c r="S358" s="1067"/>
      <c r="T358" s="1067"/>
      <c r="U358" s="1067"/>
      <c r="V358" s="1067"/>
      <c r="W358" s="1067"/>
      <c r="X358" s="1067"/>
      <c r="Y358" s="1067"/>
      <c r="Z358" s="1067"/>
      <c r="AA358" s="1067"/>
      <c r="AB358" s="1067"/>
      <c r="AC358" s="1067"/>
      <c r="AD358" s="1067"/>
      <c r="AE358" s="1067"/>
      <c r="AF358" s="1067"/>
    </row>
    <row r="359" spans="1:32">
      <c r="A359" s="1067"/>
      <c r="B359" s="1067"/>
      <c r="C359" s="1067"/>
      <c r="D359" s="1067"/>
      <c r="E359" s="1067"/>
      <c r="F359" s="1067"/>
      <c r="G359" s="1067"/>
      <c r="H359" s="1067"/>
      <c r="I359" s="1067"/>
      <c r="J359" s="1067"/>
      <c r="K359" s="1067"/>
      <c r="L359" s="1067"/>
      <c r="M359" s="1067"/>
      <c r="N359" s="1067"/>
      <c r="O359" s="1067"/>
      <c r="P359" s="1067"/>
      <c r="Q359" s="1067"/>
      <c r="R359" s="1067"/>
      <c r="S359" s="1067"/>
      <c r="T359" s="1067"/>
      <c r="U359" s="1067"/>
      <c r="V359" s="1067"/>
      <c r="W359" s="1067"/>
      <c r="X359" s="1067"/>
      <c r="Y359" s="1067"/>
      <c r="Z359" s="1067"/>
      <c r="AA359" s="1067"/>
      <c r="AB359" s="1067"/>
      <c r="AC359" s="1067"/>
      <c r="AD359" s="1067"/>
      <c r="AE359" s="1067"/>
      <c r="AF359" s="1067"/>
    </row>
    <row r="360" spans="1:32">
      <c r="A360" s="1067"/>
      <c r="B360" s="1067"/>
      <c r="C360" s="1067"/>
      <c r="D360" s="1067"/>
      <c r="E360" s="1067"/>
      <c r="F360" s="1067"/>
      <c r="G360" s="1067"/>
      <c r="H360" s="1067"/>
      <c r="I360" s="1067"/>
      <c r="J360" s="1067"/>
      <c r="K360" s="1067"/>
      <c r="L360" s="1067"/>
      <c r="M360" s="1067"/>
      <c r="N360" s="1067"/>
      <c r="O360" s="1067"/>
      <c r="P360" s="1067"/>
      <c r="Q360" s="1067"/>
      <c r="R360" s="1067"/>
      <c r="S360" s="1067"/>
      <c r="T360" s="1067"/>
      <c r="U360" s="1067"/>
      <c r="V360" s="1067"/>
      <c r="W360" s="1067"/>
      <c r="X360" s="1067"/>
      <c r="Y360" s="1067"/>
      <c r="Z360" s="1067"/>
      <c r="AA360" s="1067"/>
      <c r="AB360" s="1067"/>
      <c r="AC360" s="1067"/>
      <c r="AD360" s="1067"/>
      <c r="AE360" s="1067"/>
      <c r="AF360" s="1067"/>
    </row>
    <row r="361" spans="1:32">
      <c r="A361" s="1067"/>
      <c r="B361" s="1067"/>
      <c r="C361" s="1067"/>
      <c r="D361" s="1067"/>
      <c r="E361" s="1067"/>
      <c r="F361" s="1067"/>
      <c r="G361" s="1067"/>
      <c r="H361" s="1067"/>
      <c r="I361" s="1067"/>
      <c r="J361" s="1067"/>
      <c r="K361" s="1067"/>
      <c r="L361" s="1067"/>
      <c r="M361" s="1067"/>
      <c r="N361" s="1067"/>
      <c r="O361" s="1067"/>
      <c r="P361" s="1067"/>
      <c r="Q361" s="1067"/>
      <c r="R361" s="1067"/>
      <c r="S361" s="1067"/>
      <c r="T361" s="1067"/>
      <c r="U361" s="1067"/>
      <c r="V361" s="1067"/>
      <c r="W361" s="1067"/>
      <c r="X361" s="1067"/>
      <c r="Y361" s="1067"/>
      <c r="Z361" s="1067"/>
      <c r="AA361" s="1067"/>
      <c r="AB361" s="1067"/>
      <c r="AC361" s="1067"/>
      <c r="AD361" s="1067"/>
      <c r="AE361" s="1067"/>
      <c r="AF361" s="1067"/>
    </row>
    <row r="362" spans="1:32">
      <c r="A362" s="1067"/>
      <c r="B362" s="1067"/>
      <c r="C362" s="1067"/>
      <c r="D362" s="1067"/>
      <c r="E362" s="1067"/>
      <c r="F362" s="1067"/>
      <c r="G362" s="1067"/>
      <c r="H362" s="1067"/>
      <c r="I362" s="1067"/>
      <c r="J362" s="1067"/>
      <c r="K362" s="1067"/>
      <c r="L362" s="1067"/>
      <c r="M362" s="1067"/>
      <c r="N362" s="1067"/>
      <c r="O362" s="1067"/>
      <c r="P362" s="1067"/>
      <c r="Q362" s="1067"/>
      <c r="R362" s="1067"/>
      <c r="S362" s="1067"/>
      <c r="T362" s="1067"/>
      <c r="U362" s="1067"/>
      <c r="V362" s="1067"/>
      <c r="W362" s="1067"/>
      <c r="X362" s="1067"/>
      <c r="Y362" s="1067"/>
      <c r="Z362" s="1067"/>
      <c r="AA362" s="1067"/>
      <c r="AB362" s="1067"/>
      <c r="AC362" s="1067"/>
      <c r="AD362" s="1067"/>
      <c r="AE362" s="1067"/>
      <c r="AF362" s="1067"/>
    </row>
    <row r="363" spans="1:32">
      <c r="A363" s="1067"/>
      <c r="B363" s="1067"/>
      <c r="C363" s="1067"/>
      <c r="D363" s="1067"/>
      <c r="E363" s="1067"/>
      <c r="F363" s="1067"/>
      <c r="G363" s="1067"/>
      <c r="H363" s="1067"/>
      <c r="I363" s="1067"/>
      <c r="J363" s="1067"/>
      <c r="K363" s="1067"/>
      <c r="L363" s="1067"/>
      <c r="M363" s="1067"/>
      <c r="N363" s="1067"/>
      <c r="O363" s="1067"/>
      <c r="P363" s="1067"/>
      <c r="Q363" s="1067"/>
      <c r="R363" s="1067"/>
      <c r="S363" s="1067"/>
      <c r="T363" s="1067"/>
      <c r="U363" s="1067"/>
      <c r="V363" s="1067"/>
      <c r="W363" s="1067"/>
      <c r="X363" s="1067"/>
      <c r="Y363" s="1067"/>
      <c r="Z363" s="1067"/>
      <c r="AA363" s="1067"/>
      <c r="AB363" s="1067"/>
      <c r="AC363" s="1067"/>
      <c r="AD363" s="1067"/>
      <c r="AE363" s="1067"/>
      <c r="AF363" s="1067"/>
    </row>
    <row r="364" spans="1:32">
      <c r="A364" s="1067"/>
      <c r="B364" s="1067"/>
      <c r="C364" s="1067"/>
      <c r="D364" s="1067"/>
      <c r="E364" s="1067"/>
      <c r="F364" s="1067"/>
      <c r="G364" s="1067"/>
      <c r="H364" s="1067"/>
      <c r="I364" s="1067"/>
      <c r="J364" s="1067"/>
      <c r="K364" s="1067"/>
      <c r="L364" s="1067"/>
      <c r="M364" s="1067"/>
      <c r="N364" s="1067"/>
      <c r="O364" s="1067"/>
      <c r="P364" s="1067"/>
      <c r="Q364" s="1067"/>
      <c r="R364" s="1067"/>
      <c r="S364" s="1067"/>
      <c r="T364" s="1067"/>
      <c r="U364" s="1067"/>
      <c r="V364" s="1067"/>
      <c r="W364" s="1067"/>
      <c r="X364" s="1067"/>
      <c r="Y364" s="1067"/>
      <c r="Z364" s="1067"/>
      <c r="AA364" s="1067"/>
      <c r="AB364" s="1067"/>
      <c r="AC364" s="1067"/>
      <c r="AD364" s="1067"/>
      <c r="AE364" s="1067"/>
      <c r="AF364" s="1067"/>
    </row>
    <row r="365" spans="1:32">
      <c r="A365" s="1067"/>
      <c r="B365" s="1067"/>
      <c r="C365" s="1067"/>
      <c r="D365" s="1067"/>
      <c r="E365" s="1067"/>
      <c r="F365" s="1067"/>
      <c r="G365" s="1067"/>
      <c r="H365" s="1067"/>
      <c r="I365" s="1067"/>
      <c r="J365" s="1067"/>
      <c r="K365" s="1067"/>
      <c r="L365" s="1067"/>
      <c r="M365" s="1067"/>
      <c r="N365" s="1067"/>
      <c r="O365" s="1067"/>
      <c r="P365" s="1067"/>
      <c r="Q365" s="1067"/>
      <c r="R365" s="1067"/>
      <c r="S365" s="1067"/>
      <c r="T365" s="1067"/>
      <c r="U365" s="1067"/>
      <c r="V365" s="1067"/>
      <c r="W365" s="1067"/>
      <c r="X365" s="1067"/>
      <c r="Y365" s="1067"/>
      <c r="Z365" s="1067"/>
      <c r="AA365" s="1067"/>
      <c r="AB365" s="1067"/>
      <c r="AC365" s="1067"/>
      <c r="AD365" s="1067"/>
      <c r="AE365" s="1067"/>
      <c r="AF365" s="1067"/>
    </row>
    <row r="366" spans="1:32">
      <c r="A366" s="1067"/>
      <c r="B366" s="1067"/>
      <c r="C366" s="1067"/>
      <c r="D366" s="1067"/>
      <c r="E366" s="1067"/>
      <c r="F366" s="1067"/>
      <c r="G366" s="1067"/>
      <c r="H366" s="1067"/>
      <c r="I366" s="1067"/>
      <c r="J366" s="1067"/>
      <c r="K366" s="1067"/>
      <c r="L366" s="1067"/>
      <c r="M366" s="1067"/>
      <c r="N366" s="1067"/>
      <c r="O366" s="1067"/>
      <c r="P366" s="1067"/>
      <c r="Q366" s="1067"/>
      <c r="R366" s="1067"/>
      <c r="S366" s="1067"/>
      <c r="T366" s="1067"/>
      <c r="U366" s="1067"/>
      <c r="V366" s="1067"/>
      <c r="W366" s="1067"/>
      <c r="X366" s="1067"/>
      <c r="Y366" s="1067"/>
      <c r="Z366" s="1067"/>
      <c r="AA366" s="1067"/>
      <c r="AB366" s="1067"/>
      <c r="AC366" s="1067"/>
      <c r="AD366" s="1067"/>
      <c r="AE366" s="1067"/>
      <c r="AF366" s="1067"/>
    </row>
    <row r="367" spans="1:32">
      <c r="A367" s="1067"/>
      <c r="B367" s="1067"/>
      <c r="C367" s="1067"/>
      <c r="D367" s="1067"/>
      <c r="E367" s="1067"/>
      <c r="F367" s="1067"/>
      <c r="G367" s="1067"/>
      <c r="H367" s="1067"/>
      <c r="I367" s="1067"/>
      <c r="J367" s="1067"/>
      <c r="K367" s="1067"/>
      <c r="L367" s="1067"/>
      <c r="M367" s="1067"/>
      <c r="N367" s="1067"/>
      <c r="O367" s="1067"/>
      <c r="P367" s="1067"/>
      <c r="Q367" s="1067"/>
      <c r="R367" s="1067"/>
      <c r="S367" s="1067"/>
      <c r="T367" s="1067"/>
      <c r="U367" s="1067"/>
      <c r="V367" s="1067"/>
      <c r="W367" s="1067"/>
      <c r="X367" s="1067"/>
      <c r="Y367" s="1067"/>
      <c r="Z367" s="1067"/>
      <c r="AA367" s="1067"/>
      <c r="AB367" s="1067"/>
      <c r="AC367" s="1067"/>
      <c r="AD367" s="1067"/>
      <c r="AE367" s="1067"/>
      <c r="AF367" s="1067"/>
    </row>
    <row r="368" spans="1:32">
      <c r="A368" s="1067"/>
      <c r="B368" s="1067"/>
      <c r="C368" s="1067"/>
      <c r="D368" s="1067"/>
      <c r="E368" s="1067"/>
      <c r="F368" s="1067"/>
      <c r="G368" s="1067"/>
      <c r="H368" s="1067"/>
      <c r="I368" s="1067"/>
      <c r="J368" s="1067"/>
      <c r="K368" s="1067"/>
      <c r="L368" s="1067"/>
      <c r="M368" s="1067"/>
      <c r="N368" s="1067"/>
      <c r="O368" s="1067"/>
      <c r="P368" s="1067"/>
      <c r="Q368" s="1067"/>
      <c r="R368" s="1067"/>
      <c r="S368" s="1067"/>
      <c r="T368" s="1067"/>
      <c r="U368" s="1067"/>
      <c r="V368" s="1067"/>
      <c r="W368" s="1067"/>
      <c r="X368" s="1067"/>
      <c r="Y368" s="1067"/>
      <c r="Z368" s="1067"/>
      <c r="AA368" s="1067"/>
      <c r="AB368" s="1067"/>
      <c r="AC368" s="1067"/>
      <c r="AD368" s="1067"/>
      <c r="AE368" s="1067"/>
      <c r="AF368" s="1067"/>
    </row>
    <row r="369" spans="1:32">
      <c r="A369" s="1067"/>
      <c r="B369" s="1067"/>
      <c r="C369" s="1067"/>
      <c r="D369" s="1067"/>
      <c r="E369" s="1067"/>
      <c r="F369" s="1067"/>
      <c r="G369" s="1067"/>
      <c r="H369" s="1067"/>
      <c r="I369" s="1067"/>
      <c r="J369" s="1067"/>
      <c r="K369" s="1067"/>
      <c r="L369" s="1067"/>
      <c r="M369" s="1067"/>
      <c r="N369" s="1067"/>
      <c r="O369" s="1067"/>
      <c r="P369" s="1067"/>
      <c r="Q369" s="1067"/>
      <c r="R369" s="1067"/>
      <c r="S369" s="1067"/>
      <c r="T369" s="1067"/>
      <c r="U369" s="1067"/>
      <c r="V369" s="1067"/>
      <c r="W369" s="1067"/>
      <c r="X369" s="1067"/>
      <c r="Y369" s="1067"/>
      <c r="Z369" s="1067"/>
      <c r="AA369" s="1067"/>
      <c r="AB369" s="1067"/>
      <c r="AC369" s="1067"/>
      <c r="AD369" s="1067"/>
      <c r="AE369" s="1067"/>
      <c r="AF369" s="1067"/>
    </row>
    <row r="370" spans="1:32">
      <c r="A370" s="1067"/>
      <c r="B370" s="1067"/>
      <c r="C370" s="1067"/>
      <c r="D370" s="1067"/>
      <c r="E370" s="1067"/>
      <c r="F370" s="1067"/>
      <c r="G370" s="1067"/>
      <c r="H370" s="1067"/>
      <c r="I370" s="1067"/>
      <c r="J370" s="1067"/>
      <c r="K370" s="1067"/>
      <c r="L370" s="1067"/>
      <c r="M370" s="1067"/>
      <c r="N370" s="1067"/>
      <c r="O370" s="1067"/>
      <c r="P370" s="1067"/>
      <c r="Q370" s="1067"/>
      <c r="R370" s="1067"/>
      <c r="S370" s="1067"/>
      <c r="T370" s="1067"/>
      <c r="U370" s="1067"/>
      <c r="V370" s="1067"/>
      <c r="W370" s="1067"/>
      <c r="X370" s="1067"/>
      <c r="Y370" s="1067"/>
      <c r="Z370" s="1067"/>
      <c r="AA370" s="1067"/>
      <c r="AB370" s="1067"/>
      <c r="AC370" s="1067"/>
      <c r="AD370" s="1067"/>
      <c r="AE370" s="1067"/>
      <c r="AF370" s="1067"/>
    </row>
    <row r="371" spans="1:32">
      <c r="A371" s="1067"/>
      <c r="B371" s="1067"/>
      <c r="C371" s="1067"/>
      <c r="D371" s="1067"/>
      <c r="E371" s="1067"/>
      <c r="F371" s="1067"/>
      <c r="G371" s="1067"/>
      <c r="H371" s="1067"/>
      <c r="I371" s="1067"/>
      <c r="J371" s="1067"/>
      <c r="K371" s="1067"/>
      <c r="L371" s="1067"/>
      <c r="M371" s="1067"/>
      <c r="N371" s="1067"/>
      <c r="O371" s="1067"/>
      <c r="P371" s="1067"/>
      <c r="Q371" s="1067"/>
      <c r="R371" s="1067"/>
      <c r="S371" s="1067"/>
      <c r="T371" s="1067"/>
      <c r="U371" s="1067"/>
      <c r="V371" s="1067"/>
      <c r="W371" s="1067"/>
      <c r="X371" s="1067"/>
      <c r="Y371" s="1067"/>
      <c r="Z371" s="1067"/>
      <c r="AA371" s="1067"/>
      <c r="AB371" s="1067"/>
      <c r="AC371" s="1067"/>
      <c r="AD371" s="1067"/>
      <c r="AE371" s="1067"/>
      <c r="AF371" s="1067"/>
    </row>
    <row r="372" spans="1:32">
      <c r="A372" s="1067"/>
      <c r="B372" s="1067"/>
      <c r="C372" s="1067"/>
      <c r="D372" s="1067"/>
      <c r="E372" s="1067"/>
      <c r="F372" s="1067"/>
      <c r="G372" s="1067"/>
      <c r="H372" s="1067"/>
      <c r="I372" s="1067"/>
      <c r="J372" s="1067"/>
      <c r="K372" s="1067"/>
      <c r="L372" s="1067"/>
      <c r="M372" s="1067"/>
      <c r="N372" s="1067"/>
      <c r="O372" s="1067"/>
      <c r="P372" s="1067"/>
      <c r="Q372" s="1067"/>
      <c r="R372" s="1067"/>
      <c r="S372" s="1067"/>
      <c r="T372" s="1067"/>
      <c r="U372" s="1067"/>
      <c r="V372" s="1067"/>
      <c r="W372" s="1067"/>
      <c r="X372" s="1067"/>
      <c r="Y372" s="1067"/>
      <c r="Z372" s="1067"/>
      <c r="AA372" s="1067"/>
      <c r="AB372" s="1067"/>
      <c r="AC372" s="1067"/>
      <c r="AD372" s="1067"/>
      <c r="AE372" s="1067"/>
      <c r="AF372" s="1067"/>
    </row>
    <row r="373" spans="1:32">
      <c r="A373" s="1067"/>
      <c r="B373" s="1067"/>
      <c r="C373" s="1067"/>
      <c r="D373" s="1067"/>
      <c r="E373" s="1067"/>
      <c r="F373" s="1067"/>
      <c r="G373" s="1067"/>
      <c r="H373" s="1067"/>
      <c r="I373" s="1067"/>
      <c r="J373" s="1067"/>
      <c r="K373" s="1067"/>
      <c r="L373" s="1067"/>
      <c r="M373" s="1067"/>
      <c r="N373" s="1067"/>
      <c r="O373" s="1067"/>
      <c r="P373" s="1067"/>
      <c r="Q373" s="1067"/>
      <c r="R373" s="1067"/>
      <c r="S373" s="1067"/>
      <c r="T373" s="1067"/>
      <c r="U373" s="1067"/>
      <c r="V373" s="1067"/>
      <c r="W373" s="1067"/>
      <c r="X373" s="1067"/>
      <c r="Y373" s="1067"/>
      <c r="Z373" s="1067"/>
      <c r="AA373" s="1067"/>
      <c r="AB373" s="1067"/>
      <c r="AC373" s="1067"/>
      <c r="AD373" s="1067"/>
      <c r="AE373" s="1067"/>
      <c r="AF373" s="1067"/>
    </row>
    <row r="374" spans="1:32">
      <c r="A374" s="1067"/>
      <c r="B374" s="1067"/>
      <c r="C374" s="1067"/>
      <c r="D374" s="1067"/>
      <c r="E374" s="1067"/>
      <c r="F374" s="1067"/>
      <c r="G374" s="1067"/>
      <c r="H374" s="1067"/>
      <c r="I374" s="1067"/>
      <c r="J374" s="1067"/>
      <c r="K374" s="1067"/>
      <c r="L374" s="1067"/>
      <c r="M374" s="1067"/>
      <c r="N374" s="1067"/>
      <c r="O374" s="1067"/>
      <c r="P374" s="1067"/>
      <c r="Q374" s="1067"/>
      <c r="R374" s="1067"/>
      <c r="S374" s="1067"/>
      <c r="T374" s="1067"/>
      <c r="U374" s="1067"/>
      <c r="V374" s="1067"/>
      <c r="W374" s="1067"/>
      <c r="X374" s="1067"/>
      <c r="Y374" s="1067"/>
      <c r="Z374" s="1067"/>
      <c r="AA374" s="1067"/>
      <c r="AB374" s="1067"/>
      <c r="AC374" s="1067"/>
      <c r="AD374" s="1067"/>
      <c r="AE374" s="1067"/>
      <c r="AF374" s="1067"/>
    </row>
    <row r="375" spans="1:32">
      <c r="A375" s="1067"/>
      <c r="B375" s="1067"/>
      <c r="C375" s="1067"/>
      <c r="D375" s="1067"/>
      <c r="E375" s="1067"/>
      <c r="F375" s="1067"/>
      <c r="G375" s="1067"/>
      <c r="H375" s="1067"/>
      <c r="I375" s="1067"/>
      <c r="J375" s="1067"/>
      <c r="K375" s="1067"/>
      <c r="L375" s="1067"/>
      <c r="M375" s="1067"/>
      <c r="N375" s="1067"/>
      <c r="O375" s="1067"/>
      <c r="P375" s="1067"/>
      <c r="Q375" s="1067"/>
      <c r="R375" s="1067"/>
      <c r="S375" s="1067"/>
      <c r="T375" s="1067"/>
      <c r="U375" s="1067"/>
      <c r="V375" s="1067"/>
      <c r="W375" s="1067"/>
      <c r="X375" s="1067"/>
      <c r="Y375" s="1067"/>
      <c r="Z375" s="1067"/>
      <c r="AA375" s="1067"/>
      <c r="AB375" s="1067"/>
      <c r="AC375" s="1067"/>
      <c r="AD375" s="1067"/>
      <c r="AE375" s="1067"/>
      <c r="AF375" s="1067"/>
    </row>
    <row r="376" spans="1:32">
      <c r="A376" s="1067"/>
      <c r="B376" s="1067"/>
      <c r="C376" s="1067"/>
      <c r="D376" s="1067"/>
      <c r="E376" s="1067"/>
      <c r="F376" s="1067"/>
      <c r="G376" s="1067"/>
      <c r="H376" s="1067"/>
      <c r="I376" s="1067"/>
      <c r="J376" s="1067"/>
      <c r="K376" s="1067"/>
      <c r="L376" s="1067"/>
      <c r="M376" s="1067"/>
      <c r="N376" s="1067"/>
      <c r="O376" s="1067"/>
      <c r="P376" s="1067"/>
      <c r="Q376" s="1067"/>
      <c r="R376" s="1067"/>
      <c r="S376" s="1067"/>
      <c r="T376" s="1067"/>
      <c r="U376" s="1067"/>
      <c r="V376" s="1067"/>
      <c r="W376" s="1067"/>
      <c r="X376" s="1067"/>
      <c r="Y376" s="1067"/>
      <c r="Z376" s="1067"/>
      <c r="AA376" s="1067"/>
      <c r="AB376" s="1067"/>
      <c r="AC376" s="1067"/>
      <c r="AD376" s="1067"/>
      <c r="AE376" s="1067"/>
      <c r="AF376" s="1067"/>
    </row>
    <row r="377" spans="1:32">
      <c r="A377" s="1067"/>
      <c r="B377" s="1067"/>
      <c r="C377" s="1067"/>
      <c r="D377" s="1067"/>
      <c r="E377" s="1067"/>
      <c r="F377" s="1067"/>
      <c r="G377" s="1067"/>
      <c r="H377" s="1067"/>
      <c r="I377" s="1067"/>
      <c r="J377" s="1067"/>
      <c r="K377" s="1067"/>
      <c r="L377" s="1067"/>
      <c r="M377" s="1067"/>
      <c r="N377" s="1067"/>
      <c r="O377" s="1067"/>
      <c r="P377" s="1067"/>
      <c r="Q377" s="1067"/>
      <c r="R377" s="1067"/>
      <c r="S377" s="1067"/>
      <c r="T377" s="1067"/>
      <c r="U377" s="1067"/>
      <c r="V377" s="1067"/>
      <c r="W377" s="1067"/>
      <c r="X377" s="1067"/>
      <c r="Y377" s="1067"/>
      <c r="Z377" s="1067"/>
      <c r="AA377" s="1067"/>
      <c r="AB377" s="1067"/>
      <c r="AC377" s="1067"/>
      <c r="AD377" s="1067"/>
      <c r="AE377" s="1067"/>
      <c r="AF377" s="1067"/>
    </row>
    <row r="378" spans="1:32">
      <c r="A378" s="1067"/>
      <c r="B378" s="1067"/>
      <c r="C378" s="1067"/>
      <c r="D378" s="1067"/>
      <c r="E378" s="1067"/>
      <c r="F378" s="1067"/>
      <c r="G378" s="1067"/>
      <c r="H378" s="1067"/>
      <c r="I378" s="1067"/>
      <c r="J378" s="1067"/>
      <c r="K378" s="1067"/>
      <c r="L378" s="1067"/>
      <c r="M378" s="1067"/>
      <c r="N378" s="1067"/>
      <c r="O378" s="1067"/>
      <c r="P378" s="1067"/>
      <c r="Q378" s="1067"/>
      <c r="R378" s="1067"/>
      <c r="S378" s="1067"/>
      <c r="T378" s="1067"/>
      <c r="U378" s="1067"/>
      <c r="V378" s="1067"/>
      <c r="W378" s="1067"/>
      <c r="X378" s="1067"/>
      <c r="Y378" s="1067"/>
      <c r="Z378" s="1067"/>
      <c r="AA378" s="1067"/>
      <c r="AB378" s="1067"/>
      <c r="AC378" s="1067"/>
      <c r="AD378" s="1067"/>
      <c r="AE378" s="1067"/>
      <c r="AF378" s="1067"/>
    </row>
    <row r="379" spans="1:32">
      <c r="A379" s="1067"/>
      <c r="B379" s="1067"/>
      <c r="C379" s="1067"/>
      <c r="D379" s="1067"/>
      <c r="E379" s="1067"/>
      <c r="F379" s="1067"/>
      <c r="G379" s="1067"/>
      <c r="H379" s="1067"/>
      <c r="I379" s="1067"/>
      <c r="J379" s="1067"/>
      <c r="K379" s="1067"/>
      <c r="L379" s="1067"/>
      <c r="M379" s="1067"/>
      <c r="N379" s="1067"/>
      <c r="O379" s="1067"/>
      <c r="P379" s="1067"/>
      <c r="Q379" s="1067"/>
      <c r="R379" s="1067"/>
      <c r="S379" s="1067"/>
      <c r="T379" s="1067"/>
      <c r="U379" s="1067"/>
      <c r="V379" s="1067"/>
      <c r="W379" s="1067"/>
      <c r="X379" s="1067"/>
      <c r="Y379" s="1067"/>
      <c r="Z379" s="1067"/>
      <c r="AA379" s="1067"/>
      <c r="AB379" s="1067"/>
      <c r="AC379" s="1067"/>
      <c r="AD379" s="1067"/>
      <c r="AE379" s="1067"/>
      <c r="AF379" s="1067"/>
    </row>
    <row r="380" spans="1:32">
      <c r="A380" s="1067"/>
      <c r="B380" s="1067"/>
      <c r="C380" s="1067"/>
      <c r="D380" s="1067"/>
      <c r="E380" s="1067"/>
      <c r="F380" s="1067"/>
      <c r="G380" s="1067"/>
      <c r="H380" s="1067"/>
      <c r="I380" s="1067"/>
      <c r="J380" s="1067"/>
      <c r="K380" s="1067"/>
      <c r="L380" s="1067"/>
      <c r="M380" s="1067"/>
      <c r="N380" s="1067"/>
      <c r="O380" s="1067"/>
      <c r="P380" s="1067"/>
      <c r="Q380" s="1067"/>
      <c r="R380" s="1067"/>
      <c r="S380" s="1067"/>
      <c r="T380" s="1067"/>
      <c r="U380" s="1067"/>
      <c r="V380" s="1067"/>
      <c r="W380" s="1067"/>
      <c r="X380" s="1067"/>
      <c r="Y380" s="1067"/>
      <c r="Z380" s="1067"/>
      <c r="AA380" s="1067"/>
      <c r="AB380" s="1067"/>
      <c r="AC380" s="1067"/>
      <c r="AD380" s="1067"/>
      <c r="AE380" s="1067"/>
      <c r="AF380" s="1067"/>
    </row>
    <row r="381" spans="1:32">
      <c r="A381" s="1067"/>
      <c r="B381" s="1067"/>
      <c r="C381" s="1067"/>
      <c r="D381" s="1067"/>
      <c r="E381" s="1067"/>
      <c r="F381" s="1067"/>
      <c r="G381" s="1067"/>
      <c r="H381" s="1067"/>
      <c r="I381" s="1067"/>
      <c r="J381" s="1067"/>
      <c r="K381" s="1067"/>
      <c r="L381" s="1067"/>
      <c r="M381" s="1067"/>
      <c r="N381" s="1067"/>
      <c r="O381" s="1067"/>
      <c r="P381" s="1067"/>
      <c r="Q381" s="1067"/>
      <c r="R381" s="1067"/>
      <c r="S381" s="1067"/>
      <c r="T381" s="1067"/>
      <c r="U381" s="1067"/>
      <c r="V381" s="1067"/>
      <c r="W381" s="1067"/>
      <c r="X381" s="1067"/>
      <c r="Y381" s="1067"/>
      <c r="Z381" s="1067"/>
      <c r="AA381" s="1067"/>
      <c r="AB381" s="1067"/>
      <c r="AC381" s="1067"/>
      <c r="AD381" s="1067"/>
      <c r="AE381" s="1067"/>
      <c r="AF381" s="1067"/>
    </row>
    <row r="382" spans="1:32">
      <c r="A382" s="1067"/>
      <c r="B382" s="1067"/>
      <c r="C382" s="1067"/>
      <c r="D382" s="1067"/>
      <c r="E382" s="1067"/>
      <c r="F382" s="1067"/>
      <c r="G382" s="1067"/>
      <c r="H382" s="1067"/>
      <c r="I382" s="1067"/>
      <c r="J382" s="1067"/>
      <c r="K382" s="1067"/>
      <c r="L382" s="1067"/>
      <c r="M382" s="1067"/>
      <c r="N382" s="1067"/>
      <c r="O382" s="1067"/>
      <c r="P382" s="1067"/>
      <c r="Q382" s="1067"/>
      <c r="R382" s="1067"/>
      <c r="S382" s="1067"/>
      <c r="T382" s="1067"/>
      <c r="U382" s="1067"/>
      <c r="V382" s="1067"/>
      <c r="W382" s="1067"/>
      <c r="X382" s="1067"/>
      <c r="Y382" s="1067"/>
      <c r="Z382" s="1067"/>
      <c r="AA382" s="1067"/>
      <c r="AB382" s="1067"/>
      <c r="AC382" s="1067"/>
      <c r="AD382" s="1067"/>
      <c r="AE382" s="1067"/>
      <c r="AF382" s="1067"/>
    </row>
    <row r="383" spans="1:32">
      <c r="A383" s="1067"/>
      <c r="B383" s="1067"/>
      <c r="C383" s="1067"/>
      <c r="D383" s="1067"/>
      <c r="E383" s="1067"/>
      <c r="F383" s="1067"/>
      <c r="G383" s="1067"/>
      <c r="H383" s="1067"/>
      <c r="I383" s="1067"/>
      <c r="J383" s="1067"/>
      <c r="K383" s="1067"/>
      <c r="L383" s="1067"/>
      <c r="M383" s="1067"/>
      <c r="N383" s="1067"/>
      <c r="O383" s="1067"/>
      <c r="P383" s="1067"/>
      <c r="Q383" s="1067"/>
      <c r="R383" s="1067"/>
      <c r="S383" s="1067"/>
      <c r="T383" s="1067"/>
      <c r="U383" s="1067"/>
      <c r="V383" s="1067"/>
      <c r="W383" s="1067"/>
      <c r="X383" s="1067"/>
      <c r="Y383" s="1067"/>
      <c r="Z383" s="1067"/>
      <c r="AA383" s="1067"/>
      <c r="AB383" s="1067"/>
      <c r="AC383" s="1067"/>
      <c r="AD383" s="1067"/>
      <c r="AE383" s="1067"/>
      <c r="AF383" s="1067"/>
    </row>
    <row r="384" spans="1:32">
      <c r="A384" s="1067"/>
      <c r="B384" s="1067"/>
      <c r="C384" s="1067"/>
      <c r="D384" s="1067"/>
      <c r="E384" s="1067"/>
      <c r="F384" s="1067"/>
      <c r="G384" s="1067"/>
      <c r="H384" s="1067"/>
      <c r="I384" s="1067"/>
      <c r="J384" s="1067"/>
      <c r="K384" s="1067"/>
      <c r="L384" s="1067"/>
      <c r="M384" s="1067"/>
      <c r="N384" s="1067"/>
      <c r="O384" s="1067"/>
      <c r="P384" s="1067"/>
      <c r="Q384" s="1067"/>
      <c r="R384" s="1067"/>
      <c r="S384" s="1067"/>
      <c r="T384" s="1067"/>
      <c r="U384" s="1067"/>
      <c r="V384" s="1067"/>
      <c r="W384" s="1067"/>
      <c r="X384" s="1067"/>
      <c r="Y384" s="1067"/>
      <c r="Z384" s="1067"/>
      <c r="AA384" s="1067"/>
      <c r="AB384" s="1067"/>
      <c r="AC384" s="1067"/>
      <c r="AD384" s="1067"/>
      <c r="AE384" s="1067"/>
      <c r="AF384" s="1067"/>
    </row>
    <row r="385" spans="1:32">
      <c r="A385" s="1067"/>
      <c r="B385" s="1067"/>
      <c r="C385" s="1067"/>
      <c r="D385" s="1067"/>
      <c r="E385" s="1067"/>
      <c r="F385" s="1067"/>
      <c r="G385" s="1067"/>
      <c r="H385" s="1067"/>
      <c r="I385" s="1067"/>
      <c r="J385" s="1067"/>
      <c r="K385" s="1067"/>
      <c r="L385" s="1067"/>
      <c r="M385" s="1067"/>
      <c r="N385" s="1067"/>
      <c r="O385" s="1067"/>
      <c r="P385" s="1067"/>
      <c r="Q385" s="1067"/>
      <c r="R385" s="1067"/>
      <c r="S385" s="1067"/>
      <c r="T385" s="1067"/>
      <c r="U385" s="1067"/>
      <c r="V385" s="1067"/>
      <c r="W385" s="1067"/>
      <c r="X385" s="1067"/>
      <c r="Y385" s="1067"/>
      <c r="Z385" s="1067"/>
      <c r="AA385" s="1067"/>
      <c r="AB385" s="1067"/>
      <c r="AC385" s="1067"/>
      <c r="AD385" s="1067"/>
      <c r="AE385" s="1067"/>
      <c r="AF385" s="1067"/>
    </row>
    <row r="386" spans="1:32">
      <c r="A386" s="1067"/>
      <c r="B386" s="1067"/>
      <c r="C386" s="1067"/>
      <c r="D386" s="1067"/>
      <c r="E386" s="1067"/>
      <c r="F386" s="1067"/>
      <c r="G386" s="1067"/>
      <c r="H386" s="1067"/>
      <c r="I386" s="1067"/>
      <c r="J386" s="1067"/>
      <c r="K386" s="1067"/>
      <c r="L386" s="1067"/>
      <c r="M386" s="1067"/>
      <c r="N386" s="1067"/>
      <c r="O386" s="1067"/>
      <c r="P386" s="1067"/>
      <c r="Q386" s="1067"/>
      <c r="R386" s="1067"/>
      <c r="S386" s="1067"/>
      <c r="T386" s="1067"/>
      <c r="U386" s="1067"/>
      <c r="V386" s="1067"/>
      <c r="W386" s="1067"/>
      <c r="X386" s="1067"/>
      <c r="Y386" s="1067"/>
      <c r="Z386" s="1067"/>
      <c r="AA386" s="1067"/>
      <c r="AB386" s="1067"/>
      <c r="AC386" s="1067"/>
      <c r="AD386" s="1067"/>
      <c r="AE386" s="1067"/>
      <c r="AF386" s="1067"/>
    </row>
    <row r="387" spans="1:32">
      <c r="A387" s="1067"/>
      <c r="B387" s="1067"/>
      <c r="C387" s="1067"/>
      <c r="D387" s="1067"/>
      <c r="E387" s="1067"/>
      <c r="F387" s="1067"/>
      <c r="G387" s="1067"/>
      <c r="H387" s="1067"/>
      <c r="I387" s="1067"/>
      <c r="J387" s="1067"/>
      <c r="K387" s="1067"/>
      <c r="L387" s="1067"/>
      <c r="M387" s="1067"/>
      <c r="N387" s="1067"/>
      <c r="O387" s="1067"/>
      <c r="P387" s="1067"/>
      <c r="Q387" s="1067"/>
      <c r="R387" s="1067"/>
      <c r="S387" s="1067"/>
      <c r="T387" s="1067"/>
      <c r="U387" s="1067"/>
      <c r="V387" s="1067"/>
      <c r="W387" s="1067"/>
      <c r="X387" s="1067"/>
      <c r="Y387" s="1067"/>
      <c r="Z387" s="1067"/>
      <c r="AA387" s="1067"/>
      <c r="AB387" s="1067"/>
      <c r="AC387" s="1067"/>
      <c r="AD387" s="1067"/>
      <c r="AE387" s="1067"/>
      <c r="AF387" s="1067"/>
    </row>
    <row r="388" spans="1:32">
      <c r="A388" s="1067"/>
      <c r="B388" s="1067"/>
      <c r="C388" s="1067"/>
      <c r="D388" s="1067"/>
      <c r="E388" s="1067"/>
      <c r="F388" s="1067"/>
      <c r="G388" s="1067"/>
      <c r="H388" s="1067"/>
      <c r="I388" s="1067"/>
      <c r="J388" s="1067"/>
      <c r="K388" s="1067"/>
      <c r="L388" s="1067"/>
      <c r="M388" s="1067"/>
      <c r="N388" s="1067"/>
      <c r="O388" s="1067"/>
      <c r="P388" s="1067"/>
      <c r="Q388" s="1067"/>
      <c r="R388" s="1067"/>
      <c r="S388" s="1067"/>
      <c r="T388" s="1067"/>
      <c r="U388" s="1067"/>
      <c r="V388" s="1067"/>
      <c r="W388" s="1067"/>
      <c r="X388" s="1067"/>
      <c r="Y388" s="1067"/>
      <c r="Z388" s="1067"/>
      <c r="AA388" s="1067"/>
      <c r="AB388" s="1067"/>
      <c r="AC388" s="1067"/>
      <c r="AD388" s="1067"/>
      <c r="AE388" s="1067"/>
      <c r="AF388" s="1067"/>
    </row>
    <row r="389" spans="1:32">
      <c r="A389" s="1067"/>
      <c r="B389" s="1067"/>
      <c r="C389" s="1067"/>
      <c r="D389" s="1067"/>
      <c r="E389" s="1067"/>
      <c r="F389" s="1067"/>
      <c r="G389" s="1067"/>
      <c r="H389" s="1067"/>
      <c r="I389" s="1067"/>
      <c r="J389" s="1067"/>
      <c r="K389" s="1067"/>
      <c r="L389" s="1067"/>
      <c r="M389" s="1067"/>
      <c r="N389" s="1067"/>
      <c r="O389" s="1067"/>
      <c r="P389" s="1067"/>
      <c r="Q389" s="1067"/>
      <c r="R389" s="1067"/>
      <c r="S389" s="1067"/>
      <c r="T389" s="1067"/>
      <c r="U389" s="1067"/>
      <c r="V389" s="1067"/>
      <c r="W389" s="1067"/>
      <c r="X389" s="1067"/>
      <c r="Y389" s="1067"/>
      <c r="Z389" s="1067"/>
      <c r="AA389" s="1067"/>
      <c r="AB389" s="1067"/>
      <c r="AC389" s="1067"/>
      <c r="AD389" s="1067"/>
      <c r="AE389" s="1067"/>
      <c r="AF389" s="1067"/>
    </row>
    <row r="390" spans="1:32">
      <c r="A390" s="1067"/>
      <c r="B390" s="1067"/>
      <c r="C390" s="1067"/>
      <c r="D390" s="1067"/>
      <c r="E390" s="1067"/>
      <c r="F390" s="1067"/>
      <c r="G390" s="1067"/>
      <c r="H390" s="1067"/>
      <c r="I390" s="1067"/>
      <c r="J390" s="1067"/>
      <c r="K390" s="1067"/>
      <c r="L390" s="1067"/>
      <c r="M390" s="1067"/>
      <c r="N390" s="1067"/>
      <c r="O390" s="1067"/>
      <c r="P390" s="1067"/>
      <c r="Q390" s="1067"/>
      <c r="R390" s="1067"/>
      <c r="S390" s="1067"/>
      <c r="T390" s="1067"/>
      <c r="U390" s="1067"/>
      <c r="V390" s="1067"/>
      <c r="W390" s="1067"/>
      <c r="X390" s="1067"/>
      <c r="Y390" s="1067"/>
      <c r="Z390" s="1067"/>
      <c r="AA390" s="1067"/>
      <c r="AB390" s="1067"/>
      <c r="AC390" s="1067"/>
      <c r="AD390" s="1067"/>
      <c r="AE390" s="1067"/>
      <c r="AF390" s="1067"/>
    </row>
    <row r="391" spans="1:32">
      <c r="A391" s="1067"/>
      <c r="B391" s="1067"/>
      <c r="C391" s="1067"/>
      <c r="D391" s="1067"/>
      <c r="E391" s="1067"/>
      <c r="F391" s="1067"/>
      <c r="G391" s="1067"/>
      <c r="H391" s="1067"/>
      <c r="I391" s="1067"/>
      <c r="J391" s="1067"/>
      <c r="K391" s="1067"/>
      <c r="L391" s="1067"/>
      <c r="M391" s="1067"/>
      <c r="N391" s="1067"/>
      <c r="O391" s="1067"/>
      <c r="P391" s="1067"/>
      <c r="Q391" s="1067"/>
      <c r="R391" s="1067"/>
      <c r="S391" s="1067"/>
      <c r="T391" s="1067"/>
      <c r="U391" s="1067"/>
      <c r="V391" s="1067"/>
      <c r="W391" s="1067"/>
      <c r="X391" s="1067"/>
      <c r="Y391" s="1067"/>
      <c r="Z391" s="1067"/>
      <c r="AA391" s="1067"/>
      <c r="AB391" s="1067"/>
      <c r="AC391" s="1067"/>
      <c r="AD391" s="1067"/>
      <c r="AE391" s="1067"/>
      <c r="AF391" s="1067"/>
    </row>
    <row r="392" spans="1:32">
      <c r="A392" s="1067"/>
      <c r="B392" s="1067"/>
      <c r="C392" s="1067"/>
      <c r="D392" s="1067"/>
      <c r="E392" s="1067"/>
      <c r="F392" s="1067"/>
      <c r="G392" s="1067"/>
      <c r="H392" s="1067"/>
      <c r="I392" s="1067"/>
      <c r="J392" s="1067"/>
      <c r="K392" s="1067"/>
      <c r="L392" s="1067"/>
      <c r="M392" s="1067"/>
      <c r="N392" s="1067"/>
      <c r="O392" s="1067"/>
      <c r="P392" s="1067"/>
      <c r="Q392" s="1067"/>
      <c r="R392" s="1067"/>
      <c r="S392" s="1067"/>
      <c r="T392" s="1067"/>
      <c r="U392" s="1067"/>
      <c r="V392" s="1067"/>
      <c r="W392" s="1067"/>
      <c r="X392" s="1067"/>
      <c r="Y392" s="1067"/>
      <c r="Z392" s="1067"/>
      <c r="AA392" s="1067"/>
      <c r="AB392" s="1067"/>
      <c r="AC392" s="1067"/>
      <c r="AD392" s="1067"/>
      <c r="AE392" s="1067"/>
      <c r="AF392" s="1067"/>
    </row>
    <row r="393" spans="1:32">
      <c r="A393" s="1067"/>
      <c r="B393" s="1067"/>
      <c r="C393" s="1067"/>
      <c r="D393" s="1067"/>
      <c r="E393" s="1067"/>
      <c r="F393" s="1067"/>
      <c r="G393" s="1067"/>
      <c r="H393" s="1067"/>
      <c r="I393" s="1067"/>
      <c r="J393" s="1067"/>
      <c r="K393" s="1067"/>
      <c r="L393" s="1067"/>
      <c r="M393" s="1067"/>
      <c r="N393" s="1067"/>
      <c r="O393" s="1067"/>
      <c r="P393" s="1067"/>
      <c r="Q393" s="1067"/>
      <c r="R393" s="1067"/>
      <c r="S393" s="1067"/>
      <c r="T393" s="1067"/>
      <c r="U393" s="1067"/>
      <c r="V393" s="1067"/>
      <c r="W393" s="1067"/>
      <c r="X393" s="1067"/>
      <c r="Y393" s="1067"/>
      <c r="Z393" s="1067"/>
      <c r="AA393" s="1067"/>
      <c r="AB393" s="1067"/>
      <c r="AC393" s="1067"/>
      <c r="AD393" s="1067"/>
      <c r="AE393" s="1067"/>
      <c r="AF393" s="1067"/>
    </row>
    <row r="394" spans="1:32">
      <c r="A394" s="1067"/>
      <c r="B394" s="1067"/>
      <c r="C394" s="1067"/>
      <c r="D394" s="1067"/>
      <c r="E394" s="1067"/>
      <c r="F394" s="1067"/>
      <c r="G394" s="1067"/>
      <c r="H394" s="1067"/>
      <c r="I394" s="1067"/>
      <c r="J394" s="1067"/>
      <c r="K394" s="1067"/>
      <c r="L394" s="1067"/>
      <c r="M394" s="1067"/>
      <c r="N394" s="1067"/>
      <c r="O394" s="1067"/>
      <c r="P394" s="1067"/>
      <c r="Q394" s="1067"/>
      <c r="R394" s="1067"/>
      <c r="S394" s="1067"/>
      <c r="T394" s="1067"/>
      <c r="U394" s="1067"/>
      <c r="V394" s="1067"/>
      <c r="W394" s="1067"/>
      <c r="X394" s="1067"/>
      <c r="Y394" s="1067"/>
      <c r="Z394" s="1067"/>
      <c r="AA394" s="1067"/>
      <c r="AB394" s="1067"/>
      <c r="AC394" s="1067"/>
      <c r="AD394" s="1067"/>
      <c r="AE394" s="1067"/>
      <c r="AF394" s="1067"/>
    </row>
    <row r="395" spans="1:32">
      <c r="A395" s="1067"/>
      <c r="B395" s="1067"/>
      <c r="C395" s="1067"/>
      <c r="D395" s="1067"/>
      <c r="E395" s="1067"/>
      <c r="F395" s="1067"/>
      <c r="G395" s="1067"/>
      <c r="H395" s="1067"/>
      <c r="I395" s="1067"/>
      <c r="J395" s="1067"/>
      <c r="K395" s="1067"/>
      <c r="L395" s="1067"/>
      <c r="M395" s="1067"/>
      <c r="N395" s="1067"/>
      <c r="O395" s="1067"/>
      <c r="P395" s="1067"/>
      <c r="Q395" s="1067"/>
      <c r="R395" s="1067"/>
      <c r="S395" s="1067"/>
      <c r="T395" s="1067"/>
      <c r="U395" s="1067"/>
      <c r="V395" s="1067"/>
      <c r="W395" s="1067"/>
      <c r="X395" s="1067"/>
      <c r="Y395" s="1067"/>
      <c r="Z395" s="1067"/>
      <c r="AA395" s="1067"/>
      <c r="AB395" s="1067"/>
      <c r="AC395" s="1067"/>
      <c r="AD395" s="1067"/>
      <c r="AE395" s="1067"/>
      <c r="AF395" s="1067"/>
    </row>
    <row r="396" spans="1:32">
      <c r="A396" s="1067"/>
      <c r="B396" s="1067"/>
      <c r="C396" s="1067"/>
      <c r="D396" s="1067"/>
      <c r="E396" s="1067"/>
      <c r="F396" s="1067"/>
      <c r="G396" s="1067"/>
      <c r="H396" s="1067"/>
      <c r="I396" s="1067"/>
      <c r="J396" s="1067"/>
      <c r="K396" s="1067"/>
      <c r="L396" s="1067"/>
      <c r="M396" s="1067"/>
      <c r="N396" s="1067"/>
      <c r="O396" s="1067"/>
      <c r="P396" s="1067"/>
      <c r="Q396" s="1067"/>
      <c r="R396" s="1067"/>
      <c r="S396" s="1067"/>
      <c r="T396" s="1067"/>
      <c r="U396" s="1067"/>
      <c r="V396" s="1067"/>
      <c r="W396" s="1067"/>
      <c r="X396" s="1067"/>
      <c r="Y396" s="1067"/>
      <c r="Z396" s="1067"/>
      <c r="AA396" s="1067"/>
      <c r="AB396" s="1067"/>
      <c r="AC396" s="1067"/>
      <c r="AD396" s="1067"/>
      <c r="AE396" s="1067"/>
      <c r="AF396" s="1067"/>
    </row>
    <row r="397" spans="1:32">
      <c r="A397" s="1067"/>
      <c r="B397" s="1067"/>
      <c r="C397" s="1067"/>
      <c r="D397" s="1067"/>
      <c r="E397" s="1067"/>
      <c r="F397" s="1067"/>
      <c r="G397" s="1067"/>
      <c r="H397" s="1067"/>
      <c r="I397" s="1067"/>
      <c r="J397" s="1067"/>
      <c r="K397" s="1067"/>
      <c r="L397" s="1067"/>
      <c r="M397" s="1067"/>
      <c r="N397" s="1067"/>
      <c r="O397" s="1067"/>
      <c r="P397" s="1067"/>
      <c r="Q397" s="1067"/>
      <c r="R397" s="1067"/>
      <c r="S397" s="1067"/>
      <c r="T397" s="1067"/>
      <c r="U397" s="1067"/>
      <c r="V397" s="1067"/>
      <c r="W397" s="1067"/>
      <c r="X397" s="1067"/>
      <c r="Y397" s="1067"/>
      <c r="Z397" s="1067"/>
      <c r="AA397" s="1067"/>
      <c r="AB397" s="1067"/>
      <c r="AC397" s="1067"/>
      <c r="AD397" s="1067"/>
      <c r="AE397" s="1067"/>
      <c r="AF397" s="1067"/>
    </row>
    <row r="398" spans="1:32">
      <c r="A398" s="1067"/>
      <c r="B398" s="1067"/>
      <c r="C398" s="1067"/>
      <c r="D398" s="1067"/>
      <c r="E398" s="1067"/>
      <c r="F398" s="1067"/>
      <c r="G398" s="1067"/>
      <c r="H398" s="1067"/>
      <c r="I398" s="1067"/>
      <c r="J398" s="1067"/>
      <c r="K398" s="1067"/>
      <c r="L398" s="1067"/>
      <c r="M398" s="1067"/>
      <c r="N398" s="1067"/>
      <c r="O398" s="1067"/>
      <c r="P398" s="1067"/>
      <c r="Q398" s="1067"/>
      <c r="R398" s="1067"/>
      <c r="S398" s="1067"/>
      <c r="T398" s="1067"/>
      <c r="U398" s="1067"/>
      <c r="V398" s="1067"/>
      <c r="W398" s="1067"/>
      <c r="X398" s="1067"/>
      <c r="Y398" s="1067"/>
      <c r="Z398" s="1067"/>
      <c r="AA398" s="1067"/>
      <c r="AB398" s="1067"/>
      <c r="AC398" s="1067"/>
      <c r="AD398" s="1067"/>
      <c r="AE398" s="1067"/>
      <c r="AF398" s="1067"/>
    </row>
    <row r="399" spans="1:32">
      <c r="A399" s="1067"/>
      <c r="B399" s="1067"/>
      <c r="C399" s="1067"/>
      <c r="D399" s="1067"/>
      <c r="E399" s="1067"/>
      <c r="F399" s="1067"/>
      <c r="G399" s="1067"/>
      <c r="H399" s="1067"/>
      <c r="I399" s="1067"/>
      <c r="J399" s="1067"/>
      <c r="K399" s="1067"/>
      <c r="L399" s="1067"/>
      <c r="M399" s="1067"/>
      <c r="N399" s="1067"/>
      <c r="O399" s="1067"/>
      <c r="P399" s="1067"/>
      <c r="Q399" s="1067"/>
      <c r="R399" s="1067"/>
      <c r="S399" s="1067"/>
      <c r="T399" s="1067"/>
      <c r="U399" s="1067"/>
      <c r="V399" s="1067"/>
      <c r="W399" s="1067"/>
      <c r="X399" s="1067"/>
      <c r="Y399" s="1067"/>
      <c r="Z399" s="1067"/>
      <c r="AA399" s="1067"/>
      <c r="AB399" s="1067"/>
      <c r="AC399" s="1067"/>
      <c r="AD399" s="1067"/>
      <c r="AE399" s="1067"/>
      <c r="AF399" s="1067"/>
    </row>
    <row r="400" spans="1:32">
      <c r="A400" s="1067"/>
      <c r="B400" s="1067"/>
      <c r="C400" s="1067"/>
      <c r="D400" s="1067"/>
      <c r="E400" s="1067"/>
      <c r="F400" s="1067"/>
      <c r="G400" s="1067"/>
      <c r="H400" s="1067"/>
      <c r="I400" s="1067"/>
      <c r="J400" s="1067"/>
      <c r="K400" s="1067"/>
      <c r="L400" s="1067"/>
      <c r="M400" s="1067"/>
      <c r="N400" s="1067"/>
      <c r="O400" s="1067"/>
      <c r="P400" s="1067"/>
      <c r="Q400" s="1067"/>
      <c r="R400" s="1067"/>
      <c r="S400" s="1067"/>
      <c r="T400" s="1067"/>
      <c r="U400" s="1067"/>
      <c r="V400" s="1067"/>
      <c r="W400" s="1067"/>
      <c r="X400" s="1067"/>
      <c r="Y400" s="1067"/>
      <c r="Z400" s="1067"/>
      <c r="AA400" s="1067"/>
      <c r="AB400" s="1067"/>
      <c r="AC400" s="1067"/>
      <c r="AD400" s="1067"/>
      <c r="AE400" s="1067"/>
      <c r="AF400" s="1067"/>
    </row>
    <row r="401" spans="1:32">
      <c r="A401" s="1067"/>
      <c r="B401" s="1067"/>
      <c r="C401" s="1067"/>
      <c r="D401" s="1067"/>
      <c r="E401" s="1067"/>
      <c r="F401" s="1067"/>
      <c r="G401" s="1067"/>
      <c r="H401" s="1067"/>
      <c r="I401" s="1067"/>
      <c r="J401" s="1067"/>
      <c r="K401" s="1067"/>
      <c r="L401" s="1067"/>
      <c r="M401" s="1067"/>
      <c r="N401" s="1067"/>
      <c r="O401" s="1067"/>
      <c r="P401" s="1067"/>
      <c r="Q401" s="1067"/>
      <c r="R401" s="1067"/>
      <c r="S401" s="1067"/>
      <c r="T401" s="1067"/>
      <c r="U401" s="1067"/>
      <c r="V401" s="1067"/>
      <c r="W401" s="1067"/>
      <c r="X401" s="1067"/>
      <c r="Y401" s="1067"/>
      <c r="Z401" s="1067"/>
      <c r="AA401" s="1067"/>
      <c r="AB401" s="1067"/>
      <c r="AC401" s="1067"/>
      <c r="AD401" s="1067"/>
      <c r="AE401" s="1067"/>
      <c r="AF401" s="1067"/>
    </row>
    <row r="402" spans="1:32">
      <c r="A402" s="1067"/>
      <c r="B402" s="1067"/>
      <c r="C402" s="1067"/>
      <c r="D402" s="1067"/>
      <c r="E402" s="1067"/>
      <c r="F402" s="1067"/>
      <c r="G402" s="1067"/>
      <c r="H402" s="1067"/>
      <c r="I402" s="1067"/>
      <c r="J402" s="1067"/>
      <c r="K402" s="1067"/>
      <c r="L402" s="1067"/>
      <c r="M402" s="1067"/>
      <c r="N402" s="1067"/>
      <c r="O402" s="1067"/>
      <c r="P402" s="1067"/>
      <c r="Q402" s="1067"/>
      <c r="R402" s="1067"/>
      <c r="S402" s="1067"/>
      <c r="T402" s="1067"/>
      <c r="U402" s="1067"/>
      <c r="V402" s="1067"/>
      <c r="W402" s="1067"/>
      <c r="X402" s="1067"/>
      <c r="Y402" s="1067"/>
      <c r="Z402" s="1067"/>
      <c r="AA402" s="1067"/>
      <c r="AB402" s="1067"/>
      <c r="AC402" s="1067"/>
      <c r="AD402" s="1067"/>
      <c r="AE402" s="1067"/>
      <c r="AF402" s="1067"/>
    </row>
    <row r="403" spans="1:32">
      <c r="A403" s="1067"/>
      <c r="B403" s="1067"/>
      <c r="C403" s="1067"/>
      <c r="D403" s="1067"/>
      <c r="E403" s="1067"/>
      <c r="F403" s="1067"/>
      <c r="G403" s="1067"/>
      <c r="H403" s="1067"/>
      <c r="I403" s="1067"/>
      <c r="J403" s="1067"/>
      <c r="K403" s="1067"/>
      <c r="L403" s="1067"/>
      <c r="M403" s="1067"/>
      <c r="N403" s="1067"/>
      <c r="O403" s="1067"/>
      <c r="P403" s="1067"/>
      <c r="Q403" s="1067"/>
      <c r="R403" s="1067"/>
      <c r="S403" s="1067"/>
      <c r="T403" s="1067"/>
      <c r="U403" s="1067"/>
      <c r="V403" s="1067"/>
      <c r="W403" s="1067"/>
      <c r="X403" s="1067"/>
      <c r="Y403" s="1067"/>
      <c r="Z403" s="1067"/>
      <c r="AA403" s="1067"/>
      <c r="AB403" s="1067"/>
      <c r="AC403" s="1067"/>
      <c r="AD403" s="1067"/>
      <c r="AE403" s="1067"/>
      <c r="AF403" s="1067"/>
    </row>
    <row r="404" spans="1:32">
      <c r="A404" s="1067"/>
      <c r="B404" s="1067"/>
      <c r="C404" s="1067"/>
      <c r="D404" s="1067"/>
      <c r="E404" s="1067"/>
      <c r="F404" s="1067"/>
      <c r="G404" s="1067"/>
      <c r="H404" s="1067"/>
      <c r="I404" s="1067"/>
      <c r="J404" s="1067"/>
      <c r="K404" s="1067"/>
      <c r="L404" s="1067"/>
      <c r="M404" s="1067"/>
      <c r="N404" s="1067"/>
      <c r="O404" s="1067"/>
      <c r="P404" s="1067"/>
      <c r="Q404" s="1067"/>
      <c r="R404" s="1067"/>
      <c r="S404" s="1067"/>
      <c r="T404" s="1067"/>
      <c r="U404" s="1067"/>
      <c r="V404" s="1067"/>
      <c r="W404" s="1067"/>
      <c r="X404" s="1067"/>
      <c r="Y404" s="1067"/>
      <c r="Z404" s="1067"/>
      <c r="AA404" s="1067"/>
      <c r="AB404" s="1067"/>
      <c r="AC404" s="1067"/>
      <c r="AD404" s="1067"/>
      <c r="AE404" s="1067"/>
      <c r="AF404" s="1067"/>
    </row>
    <row r="405" spans="1:32">
      <c r="A405" s="1067"/>
      <c r="B405" s="1067"/>
      <c r="C405" s="1067"/>
      <c r="D405" s="1067"/>
      <c r="E405" s="1067"/>
      <c r="F405" s="1067"/>
      <c r="G405" s="1067"/>
      <c r="H405" s="1067"/>
      <c r="I405" s="1067"/>
      <c r="J405" s="1067"/>
      <c r="K405" s="1067"/>
      <c r="L405" s="1067"/>
      <c r="M405" s="1067"/>
      <c r="N405" s="1067"/>
      <c r="O405" s="1067"/>
      <c r="P405" s="1067"/>
      <c r="Q405" s="1067"/>
      <c r="R405" s="1067"/>
      <c r="S405" s="1067"/>
      <c r="T405" s="1067"/>
      <c r="U405" s="1067"/>
      <c r="V405" s="1067"/>
      <c r="W405" s="1067"/>
      <c r="X405" s="1067"/>
      <c r="Y405" s="1067"/>
      <c r="Z405" s="1067"/>
      <c r="AA405" s="1067"/>
      <c r="AB405" s="1067"/>
      <c r="AC405" s="1067"/>
      <c r="AD405" s="1067"/>
      <c r="AE405" s="1067"/>
      <c r="AF405" s="1067"/>
    </row>
    <row r="406" spans="1:32">
      <c r="A406" s="1067"/>
      <c r="B406" s="1067"/>
      <c r="C406" s="1067"/>
      <c r="D406" s="1067"/>
      <c r="E406" s="1067"/>
      <c r="F406" s="1067"/>
      <c r="G406" s="1067"/>
      <c r="H406" s="1067"/>
      <c r="I406" s="1067"/>
      <c r="J406" s="1067"/>
      <c r="K406" s="1067"/>
      <c r="L406" s="1067"/>
      <c r="M406" s="1067"/>
      <c r="N406" s="1067"/>
      <c r="O406" s="1067"/>
      <c r="P406" s="1067"/>
      <c r="Q406" s="1067"/>
      <c r="R406" s="1067"/>
      <c r="S406" s="1067"/>
      <c r="T406" s="1067"/>
      <c r="U406" s="1067"/>
      <c r="V406" s="1067"/>
      <c r="W406" s="1067"/>
      <c r="X406" s="1067"/>
      <c r="Y406" s="1067"/>
      <c r="Z406" s="1067"/>
      <c r="AA406" s="1067"/>
      <c r="AB406" s="1067"/>
      <c r="AC406" s="1067"/>
      <c r="AD406" s="1067"/>
      <c r="AE406" s="1067"/>
      <c r="AF406" s="1067"/>
    </row>
    <row r="407" spans="1:32">
      <c r="A407" s="1067"/>
      <c r="B407" s="1067"/>
      <c r="C407" s="1067"/>
      <c r="D407" s="1067"/>
      <c r="E407" s="1067"/>
      <c r="F407" s="1067"/>
      <c r="G407" s="1067"/>
      <c r="H407" s="1067"/>
      <c r="I407" s="1067"/>
      <c r="J407" s="1067"/>
      <c r="K407" s="1067"/>
      <c r="L407" s="1067"/>
      <c r="M407" s="1067"/>
      <c r="N407" s="1067"/>
      <c r="O407" s="1067"/>
      <c r="P407" s="1067"/>
      <c r="Q407" s="1067"/>
      <c r="R407" s="1067"/>
      <c r="S407" s="1067"/>
      <c r="T407" s="1067"/>
      <c r="U407" s="1067"/>
      <c r="V407" s="1067"/>
      <c r="W407" s="1067"/>
      <c r="X407" s="1067"/>
      <c r="Y407" s="1067"/>
      <c r="Z407" s="1067"/>
      <c r="AA407" s="1067"/>
      <c r="AB407" s="1067"/>
      <c r="AC407" s="1067"/>
      <c r="AD407" s="1067"/>
      <c r="AE407" s="1067"/>
      <c r="AF407" s="1067"/>
    </row>
    <row r="408" spans="1:32">
      <c r="A408" s="1067"/>
      <c r="B408" s="1067"/>
      <c r="C408" s="1067"/>
      <c r="D408" s="1067"/>
      <c r="E408" s="1067"/>
      <c r="F408" s="1067"/>
      <c r="G408" s="1067"/>
      <c r="H408" s="1067"/>
      <c r="I408" s="1067"/>
      <c r="J408" s="1067"/>
      <c r="K408" s="1067"/>
      <c r="L408" s="1067"/>
      <c r="M408" s="1067"/>
      <c r="N408" s="1067"/>
      <c r="O408" s="1067"/>
      <c r="P408" s="1067"/>
      <c r="Q408" s="1067"/>
      <c r="R408" s="1067"/>
      <c r="S408" s="1067"/>
      <c r="T408" s="1067"/>
      <c r="U408" s="1067"/>
      <c r="V408" s="1067"/>
      <c r="W408" s="1067"/>
      <c r="X408" s="1067"/>
      <c r="Y408" s="1067"/>
      <c r="Z408" s="1067"/>
      <c r="AA408" s="1067"/>
      <c r="AB408" s="1067"/>
      <c r="AC408" s="1067"/>
      <c r="AD408" s="1067"/>
      <c r="AE408" s="1067"/>
      <c r="AF408" s="1067"/>
    </row>
    <row r="409" spans="1:32">
      <c r="A409" s="1067"/>
      <c r="B409" s="1067"/>
      <c r="C409" s="1067"/>
      <c r="D409" s="1067"/>
      <c r="E409" s="1067"/>
      <c r="F409" s="1067"/>
      <c r="G409" s="1067"/>
      <c r="H409" s="1067"/>
      <c r="I409" s="1067"/>
      <c r="J409" s="1067"/>
      <c r="K409" s="1067"/>
      <c r="L409" s="1067"/>
      <c r="M409" s="1067"/>
      <c r="N409" s="1067"/>
      <c r="O409" s="1067"/>
      <c r="P409" s="1067"/>
      <c r="Q409" s="1067"/>
      <c r="R409" s="1067"/>
      <c r="S409" s="1067"/>
      <c r="T409" s="1067"/>
      <c r="U409" s="1067"/>
      <c r="V409" s="1067"/>
      <c r="W409" s="1067"/>
      <c r="X409" s="1067"/>
      <c r="Y409" s="1067"/>
      <c r="Z409" s="1067"/>
      <c r="AA409" s="1067"/>
      <c r="AB409" s="1067"/>
      <c r="AC409" s="1067"/>
      <c r="AD409" s="1067"/>
      <c r="AE409" s="1067"/>
      <c r="AF409" s="1067"/>
    </row>
    <row r="410" spans="1:32">
      <c r="A410" s="1067"/>
      <c r="B410" s="1067"/>
      <c r="C410" s="1067"/>
      <c r="D410" s="1067"/>
      <c r="E410" s="1067"/>
      <c r="F410" s="1067"/>
      <c r="G410" s="1067"/>
      <c r="H410" s="1067"/>
      <c r="I410" s="1067"/>
      <c r="J410" s="1067"/>
      <c r="K410" s="1067"/>
      <c r="L410" s="1067"/>
      <c r="M410" s="1067"/>
      <c r="N410" s="1067"/>
      <c r="O410" s="1067"/>
      <c r="P410" s="1067"/>
      <c r="Q410" s="1067"/>
      <c r="R410" s="1067"/>
      <c r="S410" s="1067"/>
      <c r="T410" s="1067"/>
      <c r="U410" s="1067"/>
      <c r="V410" s="1067"/>
      <c r="W410" s="1067"/>
      <c r="X410" s="1067"/>
      <c r="Y410" s="1067"/>
      <c r="Z410" s="1067"/>
      <c r="AA410" s="1067"/>
      <c r="AB410" s="1067"/>
      <c r="AC410" s="1067"/>
      <c r="AD410" s="1067"/>
      <c r="AE410" s="1067"/>
      <c r="AF410" s="1067"/>
    </row>
    <row r="411" spans="1:32">
      <c r="A411" s="1067"/>
      <c r="B411" s="1067"/>
      <c r="C411" s="1067"/>
      <c r="D411" s="1067"/>
      <c r="E411" s="1067"/>
      <c r="F411" s="1067"/>
      <c r="G411" s="1067"/>
      <c r="H411" s="1067"/>
      <c r="I411" s="1067"/>
      <c r="J411" s="1067"/>
      <c r="K411" s="1067"/>
      <c r="L411" s="1067"/>
      <c r="M411" s="1067"/>
      <c r="N411" s="1067"/>
      <c r="O411" s="1067"/>
      <c r="P411" s="1067"/>
      <c r="Q411" s="1067"/>
      <c r="R411" s="1067"/>
      <c r="S411" s="1067"/>
      <c r="T411" s="1067"/>
      <c r="U411" s="1067"/>
      <c r="V411" s="1067"/>
      <c r="W411" s="1067"/>
      <c r="X411" s="1067"/>
      <c r="Y411" s="1067"/>
      <c r="Z411" s="1067"/>
      <c r="AA411" s="1067"/>
      <c r="AB411" s="1067"/>
      <c r="AC411" s="1067"/>
      <c r="AD411" s="1067"/>
      <c r="AE411" s="1067"/>
      <c r="AF411" s="1067"/>
    </row>
    <row r="412" spans="1:32">
      <c r="A412" s="1067"/>
      <c r="B412" s="1067"/>
      <c r="C412" s="1067"/>
      <c r="D412" s="1067"/>
      <c r="E412" s="1067"/>
      <c r="F412" s="1067"/>
      <c r="G412" s="1067"/>
      <c r="H412" s="1067"/>
      <c r="I412" s="1067"/>
      <c r="J412" s="1067"/>
      <c r="K412" s="1067"/>
      <c r="L412" s="1067"/>
      <c r="M412" s="1067"/>
      <c r="N412" s="1067"/>
      <c r="O412" s="1067"/>
      <c r="P412" s="1067"/>
      <c r="Q412" s="1067"/>
      <c r="R412" s="1067"/>
      <c r="S412" s="1067"/>
      <c r="T412" s="1067"/>
      <c r="U412" s="1067"/>
      <c r="V412" s="1067"/>
      <c r="W412" s="1067"/>
      <c r="X412" s="1067"/>
      <c r="Y412" s="1067"/>
      <c r="Z412" s="1067"/>
      <c r="AA412" s="1067"/>
      <c r="AB412" s="1067"/>
      <c r="AC412" s="1067"/>
      <c r="AD412" s="1067"/>
      <c r="AE412" s="1067"/>
      <c r="AF412" s="1067"/>
    </row>
    <row r="413" spans="1:32">
      <c r="A413" s="1067"/>
      <c r="B413" s="1067"/>
      <c r="C413" s="1067"/>
      <c r="D413" s="1067"/>
      <c r="E413" s="1067"/>
      <c r="F413" s="1067"/>
      <c r="G413" s="1067"/>
      <c r="H413" s="1067"/>
      <c r="I413" s="1067"/>
      <c r="J413" s="1067"/>
      <c r="K413" s="1067"/>
      <c r="L413" s="1067"/>
      <c r="M413" s="1067"/>
      <c r="N413" s="1067"/>
      <c r="O413" s="1067"/>
      <c r="P413" s="1067"/>
      <c r="Q413" s="1067"/>
      <c r="R413" s="1067"/>
      <c r="S413" s="1067"/>
      <c r="T413" s="1067"/>
      <c r="U413" s="1067"/>
      <c r="V413" s="1067"/>
      <c r="W413" s="1067"/>
      <c r="X413" s="1067"/>
      <c r="Y413" s="1067"/>
      <c r="Z413" s="1067"/>
      <c r="AA413" s="1067"/>
      <c r="AB413" s="1067"/>
      <c r="AC413" s="1067"/>
      <c r="AD413" s="1067"/>
      <c r="AE413" s="1067"/>
      <c r="AF413" s="1067"/>
    </row>
    <row r="414" spans="1:32">
      <c r="A414" s="1067"/>
      <c r="B414" s="1067"/>
      <c r="C414" s="1067"/>
      <c r="D414" s="1067"/>
      <c r="E414" s="1067"/>
      <c r="F414" s="1067"/>
      <c r="G414" s="1067"/>
      <c r="H414" s="1067"/>
      <c r="I414" s="1067"/>
      <c r="J414" s="1067"/>
      <c r="K414" s="1067"/>
      <c r="L414" s="1067"/>
      <c r="M414" s="1067"/>
      <c r="N414" s="1067"/>
      <c r="O414" s="1067"/>
      <c r="P414" s="1067"/>
      <c r="Q414" s="1067"/>
      <c r="R414" s="1067"/>
      <c r="S414" s="1067"/>
      <c r="T414" s="1067"/>
      <c r="U414" s="1067"/>
      <c r="V414" s="1067"/>
      <c r="W414" s="1067"/>
      <c r="X414" s="1067"/>
      <c r="Y414" s="1067"/>
      <c r="Z414" s="1067"/>
      <c r="AA414" s="1067"/>
      <c r="AB414" s="1067"/>
      <c r="AC414" s="1067"/>
      <c r="AD414" s="1067"/>
      <c r="AE414" s="1067"/>
      <c r="AF414" s="1067"/>
    </row>
    <row r="415" spans="1:32">
      <c r="A415" s="1067"/>
      <c r="B415" s="1067"/>
      <c r="C415" s="1067"/>
      <c r="D415" s="1067"/>
      <c r="E415" s="1067"/>
      <c r="F415" s="1067"/>
      <c r="G415" s="1067"/>
      <c r="H415" s="1067"/>
      <c r="I415" s="1067"/>
      <c r="J415" s="1067"/>
      <c r="K415" s="1067"/>
      <c r="L415" s="1067"/>
      <c r="M415" s="1067"/>
      <c r="N415" s="1067"/>
      <c r="O415" s="1067"/>
      <c r="P415" s="1067"/>
      <c r="Q415" s="1067"/>
      <c r="R415" s="1067"/>
      <c r="S415" s="1067"/>
      <c r="T415" s="1067"/>
      <c r="U415" s="1067"/>
      <c r="V415" s="1067"/>
      <c r="W415" s="1067"/>
      <c r="X415" s="1067"/>
      <c r="Y415" s="1067"/>
      <c r="Z415" s="1067"/>
      <c r="AA415" s="1067"/>
      <c r="AB415" s="1067"/>
      <c r="AC415" s="1067"/>
      <c r="AD415" s="1067"/>
      <c r="AE415" s="1067"/>
      <c r="AF415" s="1067"/>
    </row>
    <row r="416" spans="1:32">
      <c r="A416" s="1067"/>
      <c r="B416" s="1067"/>
      <c r="C416" s="1067"/>
      <c r="D416" s="1067"/>
      <c r="E416" s="1067"/>
      <c r="F416" s="1067"/>
      <c r="G416" s="1067"/>
      <c r="H416" s="1067"/>
      <c r="I416" s="1067"/>
      <c r="J416" s="1067"/>
      <c r="K416" s="1067"/>
      <c r="L416" s="1067"/>
      <c r="M416" s="1067"/>
      <c r="N416" s="1067"/>
      <c r="O416" s="1067"/>
      <c r="P416" s="1067"/>
      <c r="Q416" s="1067"/>
      <c r="R416" s="1067"/>
      <c r="S416" s="1067"/>
      <c r="T416" s="1067"/>
      <c r="U416" s="1067"/>
      <c r="V416" s="1067"/>
      <c r="W416" s="1067"/>
      <c r="X416" s="1067"/>
      <c r="Y416" s="1067"/>
      <c r="Z416" s="1067"/>
      <c r="AA416" s="1067"/>
      <c r="AB416" s="1067"/>
      <c r="AC416" s="1067"/>
      <c r="AD416" s="1067"/>
      <c r="AE416" s="1067"/>
      <c r="AF416" s="1067"/>
    </row>
    <row r="417" spans="1:32">
      <c r="A417" s="1067"/>
      <c r="B417" s="1067"/>
      <c r="C417" s="1067"/>
      <c r="D417" s="1067"/>
      <c r="E417" s="1067"/>
      <c r="F417" s="1067"/>
      <c r="G417" s="1067"/>
      <c r="H417" s="1067"/>
      <c r="I417" s="1067"/>
      <c r="J417" s="1067"/>
      <c r="K417" s="1067"/>
      <c r="L417" s="1067"/>
      <c r="M417" s="1067"/>
      <c r="N417" s="1067"/>
      <c r="O417" s="1067"/>
      <c r="P417" s="1067"/>
      <c r="Q417" s="1067"/>
      <c r="R417" s="1067"/>
      <c r="S417" s="1067"/>
      <c r="T417" s="1067"/>
      <c r="U417" s="1067"/>
      <c r="V417" s="1067"/>
      <c r="W417" s="1067"/>
      <c r="X417" s="1067"/>
      <c r="Y417" s="1067"/>
      <c r="Z417" s="1067"/>
      <c r="AA417" s="1067"/>
      <c r="AB417" s="1067"/>
      <c r="AC417" s="1067"/>
      <c r="AD417" s="1067"/>
      <c r="AE417" s="1067"/>
      <c r="AF417" s="1067"/>
    </row>
    <row r="418" spans="1:32">
      <c r="A418" s="1067"/>
      <c r="B418" s="1067"/>
      <c r="C418" s="1067"/>
      <c r="D418" s="1067"/>
      <c r="E418" s="1067"/>
      <c r="F418" s="1067"/>
      <c r="G418" s="1067"/>
      <c r="H418" s="1067"/>
      <c r="I418" s="1067"/>
      <c r="J418" s="1067"/>
      <c r="K418" s="1067"/>
      <c r="L418" s="1067"/>
      <c r="M418" s="1067"/>
      <c r="N418" s="1067"/>
      <c r="O418" s="1067"/>
      <c r="P418" s="1067"/>
      <c r="Q418" s="1067"/>
      <c r="R418" s="1067"/>
      <c r="S418" s="1067"/>
      <c r="T418" s="1067"/>
      <c r="U418" s="1067"/>
      <c r="V418" s="1067"/>
      <c r="W418" s="1067"/>
      <c r="X418" s="1067"/>
      <c r="Y418" s="1067"/>
      <c r="Z418" s="1067"/>
      <c r="AA418" s="1067"/>
      <c r="AB418" s="1067"/>
      <c r="AC418" s="1067"/>
      <c r="AD418" s="1067"/>
      <c r="AE418" s="1067"/>
      <c r="AF418" s="1067"/>
    </row>
    <row r="419" spans="1:32">
      <c r="A419" s="1067"/>
      <c r="B419" s="1067"/>
      <c r="C419" s="1067"/>
      <c r="D419" s="1067"/>
      <c r="E419" s="1067"/>
      <c r="F419" s="1067"/>
      <c r="G419" s="1067"/>
      <c r="H419" s="1067"/>
      <c r="I419" s="1067"/>
      <c r="J419" s="1067"/>
      <c r="K419" s="1067"/>
      <c r="L419" s="1067"/>
      <c r="M419" s="1067"/>
      <c r="N419" s="1067"/>
      <c r="O419" s="1067"/>
      <c r="P419" s="1067"/>
      <c r="Q419" s="1067"/>
      <c r="R419" s="1067"/>
      <c r="S419" s="1067"/>
      <c r="T419" s="1067"/>
      <c r="U419" s="1067"/>
      <c r="V419" s="1067"/>
      <c r="W419" s="1067"/>
      <c r="X419" s="1067"/>
      <c r="Y419" s="1067"/>
      <c r="Z419" s="1067"/>
      <c r="AA419" s="1067"/>
      <c r="AB419" s="1067"/>
      <c r="AC419" s="1067"/>
      <c r="AD419" s="1067"/>
      <c r="AE419" s="1067"/>
      <c r="AF419" s="1067"/>
    </row>
    <row r="420" spans="1:32">
      <c r="A420" s="1067"/>
      <c r="B420" s="1067"/>
      <c r="C420" s="1067"/>
      <c r="D420" s="1067"/>
      <c r="E420" s="1067"/>
      <c r="F420" s="1067"/>
      <c r="G420" s="1067"/>
      <c r="H420" s="1067"/>
      <c r="I420" s="1067"/>
      <c r="J420" s="1067"/>
      <c r="K420" s="1067"/>
      <c r="L420" s="1067"/>
      <c r="M420" s="1067"/>
      <c r="N420" s="1067"/>
      <c r="O420" s="1067"/>
      <c r="P420" s="1067"/>
      <c r="Q420" s="1067"/>
      <c r="R420" s="1067"/>
      <c r="S420" s="1067"/>
      <c r="T420" s="1067"/>
      <c r="U420" s="1067"/>
      <c r="V420" s="1067"/>
      <c r="W420" s="1067"/>
      <c r="X420" s="1067"/>
      <c r="Y420" s="1067"/>
      <c r="Z420" s="1067"/>
      <c r="AA420" s="1067"/>
      <c r="AB420" s="1067"/>
      <c r="AC420" s="1067"/>
      <c r="AD420" s="1067"/>
      <c r="AE420" s="1067"/>
      <c r="AF420" s="1067"/>
    </row>
    <row r="421" spans="1:32">
      <c r="A421" s="1067"/>
      <c r="B421" s="1067"/>
      <c r="C421" s="1067"/>
      <c r="D421" s="1067"/>
      <c r="E421" s="1067"/>
      <c r="F421" s="1067"/>
      <c r="G421" s="1067"/>
      <c r="H421" s="1067"/>
      <c r="I421" s="1067"/>
      <c r="J421" s="1067"/>
      <c r="K421" s="1067"/>
      <c r="L421" s="1067"/>
      <c r="M421" s="1067"/>
      <c r="N421" s="1067"/>
      <c r="O421" s="1067"/>
      <c r="P421" s="1067"/>
      <c r="Q421" s="1067"/>
      <c r="R421" s="1067"/>
      <c r="S421" s="1067"/>
      <c r="T421" s="1067"/>
      <c r="U421" s="1067"/>
      <c r="V421" s="1067"/>
      <c r="W421" s="1067"/>
      <c r="X421" s="1067"/>
      <c r="Y421" s="1067"/>
      <c r="Z421" s="1067"/>
      <c r="AA421" s="1067"/>
      <c r="AB421" s="1067"/>
      <c r="AC421" s="1067"/>
      <c r="AD421" s="1067"/>
      <c r="AE421" s="1067"/>
      <c r="AF421" s="1067"/>
    </row>
    <row r="422" spans="1:32">
      <c r="A422" s="1067"/>
      <c r="B422" s="1067"/>
      <c r="C422" s="1067"/>
      <c r="D422" s="1067"/>
      <c r="E422" s="1067"/>
      <c r="F422" s="1067"/>
      <c r="G422" s="1067"/>
      <c r="H422" s="1067"/>
      <c r="I422" s="1067"/>
      <c r="J422" s="1067"/>
      <c r="K422" s="1067"/>
      <c r="L422" s="1067"/>
      <c r="M422" s="1067"/>
      <c r="N422" s="1067"/>
      <c r="O422" s="1067"/>
      <c r="P422" s="1067"/>
      <c r="Q422" s="1067"/>
      <c r="R422" s="1067"/>
      <c r="S422" s="1067"/>
      <c r="T422" s="1067"/>
      <c r="U422" s="1067"/>
      <c r="V422" s="1067"/>
      <c r="W422" s="1067"/>
      <c r="X422" s="1067"/>
      <c r="Y422" s="1067"/>
      <c r="Z422" s="1067"/>
      <c r="AA422" s="1067"/>
      <c r="AB422" s="1067"/>
      <c r="AC422" s="1067"/>
      <c r="AD422" s="1067"/>
      <c r="AE422" s="1067"/>
      <c r="AF422" s="1067"/>
    </row>
    <row r="423" spans="1:32">
      <c r="A423" s="1067"/>
      <c r="B423" s="1067"/>
      <c r="C423" s="1067"/>
      <c r="D423" s="1067"/>
      <c r="E423" s="1067"/>
      <c r="F423" s="1067"/>
      <c r="G423" s="1067"/>
      <c r="H423" s="1067"/>
      <c r="I423" s="1067"/>
      <c r="J423" s="1067"/>
      <c r="K423" s="1067"/>
      <c r="L423" s="1067"/>
      <c r="M423" s="1067"/>
      <c r="N423" s="1067"/>
      <c r="O423" s="1067"/>
      <c r="P423" s="1067"/>
      <c r="Q423" s="1067"/>
      <c r="R423" s="1067"/>
      <c r="S423" s="1067"/>
      <c r="T423" s="1067"/>
      <c r="U423" s="1067"/>
      <c r="V423" s="1067"/>
      <c r="W423" s="1067"/>
      <c r="X423" s="1067"/>
      <c r="Y423" s="1067"/>
      <c r="Z423" s="1067"/>
      <c r="AA423" s="1067"/>
      <c r="AB423" s="1067"/>
      <c r="AC423" s="1067"/>
      <c r="AD423" s="1067"/>
      <c r="AE423" s="1067"/>
      <c r="AF423" s="1067"/>
    </row>
    <row r="424" spans="1:32">
      <c r="A424" s="1067"/>
      <c r="B424" s="1067"/>
      <c r="C424" s="1067"/>
      <c r="D424" s="1067"/>
      <c r="E424" s="1067"/>
      <c r="F424" s="1067"/>
      <c r="G424" s="1067"/>
      <c r="H424" s="1067"/>
      <c r="I424" s="1067"/>
      <c r="J424" s="1067"/>
      <c r="K424" s="1067"/>
      <c r="L424" s="1067"/>
      <c r="M424" s="1067"/>
      <c r="N424" s="1067"/>
      <c r="O424" s="1067"/>
      <c r="P424" s="1067"/>
      <c r="Q424" s="1067"/>
      <c r="R424" s="1067"/>
      <c r="S424" s="1067"/>
      <c r="T424" s="1067"/>
      <c r="U424" s="1067"/>
      <c r="V424" s="1067"/>
      <c r="W424" s="1067"/>
      <c r="X424" s="1067"/>
      <c r="Y424" s="1067"/>
      <c r="Z424" s="1067"/>
      <c r="AA424" s="1067"/>
      <c r="AB424" s="1067"/>
      <c r="AC424" s="1067"/>
      <c r="AD424" s="1067"/>
      <c r="AE424" s="1067"/>
      <c r="AF424" s="1067"/>
    </row>
    <row r="425" spans="1:32">
      <c r="A425" s="1067"/>
      <c r="B425" s="1067"/>
      <c r="C425" s="1067"/>
      <c r="D425" s="1067"/>
      <c r="E425" s="1067"/>
      <c r="F425" s="1067"/>
      <c r="G425" s="1067"/>
      <c r="H425" s="1067"/>
      <c r="I425" s="1067"/>
      <c r="J425" s="1067"/>
      <c r="K425" s="1067"/>
      <c r="L425" s="1067"/>
      <c r="M425" s="1067"/>
      <c r="N425" s="1067"/>
      <c r="O425" s="1067"/>
      <c r="P425" s="1067"/>
      <c r="Q425" s="1067"/>
      <c r="R425" s="1067"/>
      <c r="S425" s="1067"/>
      <c r="T425" s="1067"/>
      <c r="U425" s="1067"/>
      <c r="V425" s="1067"/>
      <c r="W425" s="1067"/>
      <c r="X425" s="1067"/>
      <c r="Y425" s="1067"/>
      <c r="Z425" s="1067"/>
      <c r="AA425" s="1067"/>
      <c r="AB425" s="1067"/>
      <c r="AC425" s="1067"/>
      <c r="AD425" s="1067"/>
      <c r="AE425" s="1067"/>
      <c r="AF425" s="1067"/>
    </row>
    <row r="426" spans="1:32">
      <c r="A426" s="1067"/>
      <c r="B426" s="1067"/>
      <c r="C426" s="1067"/>
      <c r="D426" s="1067"/>
      <c r="E426" s="1067"/>
      <c r="F426" s="1067"/>
      <c r="G426" s="1067"/>
      <c r="H426" s="1067"/>
      <c r="I426" s="1067"/>
      <c r="J426" s="1067"/>
      <c r="K426" s="1067"/>
      <c r="L426" s="1067"/>
      <c r="M426" s="1067"/>
      <c r="N426" s="1067"/>
      <c r="O426" s="1067"/>
      <c r="P426" s="1067"/>
      <c r="Q426" s="1067"/>
      <c r="R426" s="1067"/>
      <c r="S426" s="1067"/>
      <c r="T426" s="1067"/>
      <c r="U426" s="1067"/>
      <c r="V426" s="1067"/>
      <c r="W426" s="1067"/>
      <c r="X426" s="1067"/>
      <c r="Y426" s="1067"/>
      <c r="Z426" s="1067"/>
      <c r="AA426" s="1067"/>
      <c r="AB426" s="1067"/>
      <c r="AC426" s="1067"/>
      <c r="AD426" s="1067"/>
      <c r="AE426" s="1067"/>
      <c r="AF426" s="1067"/>
    </row>
    <row r="427" spans="1:32">
      <c r="A427" s="1067"/>
      <c r="B427" s="1067"/>
      <c r="C427" s="1067"/>
      <c r="D427" s="1067"/>
      <c r="E427" s="1067"/>
      <c r="F427" s="1067"/>
      <c r="G427" s="1067"/>
      <c r="H427" s="1067"/>
      <c r="I427" s="1067"/>
      <c r="J427" s="1067"/>
      <c r="K427" s="1067"/>
      <c r="L427" s="1067"/>
      <c r="M427" s="1067"/>
      <c r="N427" s="1067"/>
      <c r="O427" s="1067"/>
      <c r="P427" s="1067"/>
      <c r="Q427" s="1067"/>
      <c r="R427" s="1067"/>
      <c r="S427" s="1067"/>
      <c r="T427" s="1067"/>
      <c r="U427" s="1067"/>
      <c r="V427" s="1067"/>
      <c r="W427" s="1067"/>
      <c r="X427" s="1067"/>
      <c r="Y427" s="1067"/>
      <c r="Z427" s="1067"/>
      <c r="AA427" s="1067"/>
      <c r="AB427" s="1067"/>
      <c r="AC427" s="1067"/>
      <c r="AD427" s="1067"/>
      <c r="AE427" s="1067"/>
      <c r="AF427" s="1067"/>
    </row>
    <row r="428" spans="1:32">
      <c r="A428" s="1067"/>
      <c r="B428" s="1067"/>
      <c r="C428" s="1067"/>
      <c r="D428" s="1067"/>
      <c r="E428" s="1067"/>
      <c r="F428" s="1067"/>
      <c r="G428" s="1067"/>
      <c r="H428" s="1067"/>
      <c r="I428" s="1067"/>
      <c r="J428" s="1067"/>
      <c r="K428" s="1067"/>
      <c r="L428" s="1067"/>
      <c r="M428" s="1067"/>
      <c r="N428" s="1067"/>
      <c r="O428" s="1067"/>
      <c r="P428" s="1067"/>
      <c r="Q428" s="1067"/>
      <c r="R428" s="1067"/>
      <c r="S428" s="1067"/>
      <c r="T428" s="1067"/>
      <c r="U428" s="1067"/>
      <c r="V428" s="1067"/>
      <c r="W428" s="1067"/>
      <c r="X428" s="1067"/>
      <c r="Y428" s="1067"/>
      <c r="Z428" s="1067"/>
      <c r="AA428" s="1067"/>
      <c r="AB428" s="1067"/>
      <c r="AC428" s="1067"/>
      <c r="AD428" s="1067"/>
      <c r="AE428" s="1067"/>
      <c r="AF428" s="1067"/>
    </row>
    <row r="429" spans="1:32">
      <c r="A429" s="1067"/>
      <c r="B429" s="1067"/>
      <c r="C429" s="1067"/>
      <c r="D429" s="1067"/>
      <c r="E429" s="1067"/>
      <c r="F429" s="1067"/>
      <c r="G429" s="1067"/>
      <c r="H429" s="1067"/>
      <c r="I429" s="1067"/>
      <c r="J429" s="1067"/>
      <c r="K429" s="1067"/>
      <c r="L429" s="1067"/>
      <c r="M429" s="1067"/>
      <c r="N429" s="1067"/>
      <c r="O429" s="1067"/>
      <c r="P429" s="1067"/>
      <c r="Q429" s="1067"/>
      <c r="R429" s="1067"/>
      <c r="S429" s="1067"/>
      <c r="T429" s="1067"/>
      <c r="U429" s="1067"/>
      <c r="V429" s="1067"/>
      <c r="W429" s="1067"/>
      <c r="X429" s="1067"/>
      <c r="Y429" s="1067"/>
      <c r="Z429" s="1067"/>
      <c r="AA429" s="1067"/>
      <c r="AB429" s="1067"/>
      <c r="AC429" s="1067"/>
      <c r="AD429" s="1067"/>
      <c r="AE429" s="1067"/>
      <c r="AF429" s="1067"/>
    </row>
    <row r="430" spans="1:32">
      <c r="A430" s="1067"/>
      <c r="B430" s="1067"/>
      <c r="C430" s="1067"/>
      <c r="D430" s="1067"/>
      <c r="E430" s="1067"/>
      <c r="F430" s="1067"/>
      <c r="G430" s="1067"/>
      <c r="H430" s="1067"/>
      <c r="I430" s="1067"/>
      <c r="J430" s="1067"/>
      <c r="K430" s="1067"/>
      <c r="L430" s="1067"/>
      <c r="M430" s="1067"/>
      <c r="N430" s="1067"/>
      <c r="O430" s="1067"/>
      <c r="P430" s="1067"/>
      <c r="Q430" s="1067"/>
      <c r="R430" s="1067"/>
      <c r="S430" s="1067"/>
      <c r="T430" s="1067"/>
      <c r="U430" s="1067"/>
      <c r="V430" s="1067"/>
      <c r="W430" s="1067"/>
      <c r="X430" s="1067"/>
      <c r="Y430" s="1067"/>
      <c r="Z430" s="1067"/>
      <c r="AA430" s="1067"/>
      <c r="AB430" s="1067"/>
      <c r="AC430" s="1067"/>
      <c r="AD430" s="1067"/>
      <c r="AE430" s="1067"/>
      <c r="AF430" s="1067"/>
    </row>
    <row r="431" spans="1:32">
      <c r="A431" s="1067"/>
      <c r="B431" s="1067"/>
      <c r="C431" s="1067"/>
      <c r="D431" s="1067"/>
      <c r="E431" s="1067"/>
      <c r="F431" s="1067"/>
      <c r="G431" s="1067"/>
      <c r="H431" s="1067"/>
      <c r="I431" s="1067"/>
      <c r="J431" s="1067"/>
      <c r="K431" s="1067"/>
      <c r="L431" s="1067"/>
      <c r="M431" s="1067"/>
      <c r="N431" s="1067"/>
      <c r="O431" s="1067"/>
      <c r="P431" s="1067"/>
      <c r="Q431" s="1067"/>
      <c r="R431" s="1067"/>
      <c r="S431" s="1067"/>
      <c r="T431" s="1067"/>
      <c r="U431" s="1067"/>
      <c r="V431" s="1067"/>
      <c r="W431" s="1067"/>
      <c r="X431" s="1067"/>
      <c r="Y431" s="1067"/>
      <c r="Z431" s="1067"/>
      <c r="AA431" s="1067"/>
      <c r="AB431" s="1067"/>
      <c r="AC431" s="1067"/>
      <c r="AD431" s="1067"/>
      <c r="AE431" s="1067"/>
      <c r="AF431" s="1067"/>
    </row>
    <row r="432" spans="1:32">
      <c r="A432" s="1067"/>
      <c r="B432" s="1067"/>
      <c r="C432" s="1067"/>
      <c r="D432" s="1067"/>
      <c r="E432" s="1067"/>
      <c r="F432" s="1067"/>
      <c r="G432" s="1067"/>
      <c r="H432" s="1067"/>
      <c r="I432" s="1067"/>
      <c r="J432" s="1067"/>
      <c r="K432" s="1067"/>
      <c r="L432" s="1067"/>
      <c r="M432" s="1067"/>
      <c r="N432" s="1067"/>
      <c r="O432" s="1067"/>
      <c r="P432" s="1067"/>
      <c r="Q432" s="1067"/>
      <c r="R432" s="1067"/>
      <c r="S432" s="1067"/>
      <c r="T432" s="1067"/>
      <c r="U432" s="1067"/>
      <c r="V432" s="1067"/>
      <c r="W432" s="1067"/>
      <c r="X432" s="1067"/>
      <c r="Y432" s="1067"/>
      <c r="Z432" s="1067"/>
      <c r="AA432" s="1067"/>
      <c r="AB432" s="1067"/>
      <c r="AC432" s="1067"/>
      <c r="AD432" s="1067"/>
      <c r="AE432" s="1067"/>
      <c r="AF432" s="1067"/>
    </row>
    <row r="433" spans="1:32">
      <c r="A433" s="1067"/>
      <c r="B433" s="1067"/>
      <c r="C433" s="1067"/>
      <c r="D433" s="1067"/>
      <c r="E433" s="1067"/>
      <c r="F433" s="1067"/>
      <c r="G433" s="1067"/>
      <c r="H433" s="1067"/>
      <c r="I433" s="1067"/>
      <c r="J433" s="1067"/>
      <c r="K433" s="1067"/>
      <c r="L433" s="1067"/>
      <c r="M433" s="1067"/>
      <c r="N433" s="1067"/>
      <c r="O433" s="1067"/>
      <c r="P433" s="1067"/>
      <c r="Q433" s="1067"/>
      <c r="R433" s="1067"/>
      <c r="S433" s="1067"/>
      <c r="T433" s="1067"/>
      <c r="U433" s="1067"/>
      <c r="V433" s="1067"/>
      <c r="W433" s="1067"/>
      <c r="X433" s="1067"/>
      <c r="Y433" s="1067"/>
      <c r="Z433" s="1067"/>
      <c r="AA433" s="1067"/>
      <c r="AB433" s="1067"/>
      <c r="AC433" s="1067"/>
      <c r="AD433" s="1067"/>
      <c r="AE433" s="1067"/>
      <c r="AF433" s="1067"/>
    </row>
    <row r="434" spans="1:32">
      <c r="A434" s="1067"/>
      <c r="B434" s="1067"/>
      <c r="C434" s="1067"/>
      <c r="D434" s="1067"/>
      <c r="E434" s="1067"/>
      <c r="F434" s="1067"/>
      <c r="G434" s="1067"/>
      <c r="H434" s="1067"/>
      <c r="I434" s="1067"/>
      <c r="J434" s="1067"/>
      <c r="K434" s="1067"/>
      <c r="L434" s="1067"/>
      <c r="M434" s="1067"/>
      <c r="N434" s="1067"/>
      <c r="O434" s="1067"/>
      <c r="P434" s="1067"/>
      <c r="Q434" s="1067"/>
      <c r="R434" s="1067"/>
      <c r="S434" s="1067"/>
      <c r="T434" s="1067"/>
      <c r="U434" s="1067"/>
      <c r="V434" s="1067"/>
      <c r="W434" s="1067"/>
      <c r="X434" s="1067"/>
      <c r="Y434" s="1067"/>
      <c r="Z434" s="1067"/>
      <c r="AA434" s="1067"/>
      <c r="AB434" s="1067"/>
      <c r="AC434" s="1067"/>
      <c r="AD434" s="1067"/>
      <c r="AE434" s="1067"/>
      <c r="AF434" s="1067"/>
    </row>
    <row r="435" spans="1:32">
      <c r="A435" s="1067"/>
      <c r="B435" s="1067"/>
      <c r="C435" s="1067"/>
      <c r="D435" s="1067"/>
      <c r="E435" s="1067"/>
      <c r="F435" s="1067"/>
      <c r="G435" s="1067"/>
      <c r="H435" s="1067"/>
      <c r="I435" s="1067"/>
      <c r="J435" s="1067"/>
      <c r="K435" s="1067"/>
      <c r="L435" s="1067"/>
      <c r="M435" s="1067"/>
      <c r="N435" s="1067"/>
      <c r="O435" s="1067"/>
      <c r="P435" s="1067"/>
      <c r="Q435" s="1067"/>
      <c r="R435" s="1067"/>
      <c r="S435" s="1067"/>
      <c r="T435" s="1067"/>
      <c r="U435" s="1067"/>
      <c r="V435" s="1067"/>
      <c r="W435" s="1067"/>
      <c r="X435" s="1067"/>
      <c r="Y435" s="1067"/>
      <c r="Z435" s="1067"/>
      <c r="AA435" s="1067"/>
      <c r="AB435" s="1067"/>
      <c r="AC435" s="1067"/>
      <c r="AD435" s="1067"/>
      <c r="AE435" s="1067"/>
      <c r="AF435" s="1067"/>
    </row>
    <row r="436" spans="1:32">
      <c r="A436" s="1067"/>
      <c r="B436" s="1067"/>
      <c r="C436" s="1067"/>
      <c r="D436" s="1067"/>
      <c r="E436" s="1067"/>
      <c r="F436" s="1067"/>
      <c r="G436" s="1067"/>
      <c r="H436" s="1067"/>
      <c r="I436" s="1067"/>
      <c r="J436" s="1067"/>
      <c r="K436" s="1067"/>
      <c r="L436" s="1067"/>
      <c r="M436" s="1067"/>
      <c r="N436" s="1067"/>
      <c r="O436" s="1067"/>
      <c r="P436" s="1067"/>
      <c r="Q436" s="1067"/>
      <c r="R436" s="1067"/>
      <c r="S436" s="1067"/>
      <c r="T436" s="1067"/>
      <c r="U436" s="1067"/>
      <c r="V436" s="1067"/>
      <c r="W436" s="1067"/>
      <c r="X436" s="1067"/>
      <c r="Y436" s="1067"/>
      <c r="Z436" s="1067"/>
      <c r="AA436" s="1067"/>
      <c r="AB436" s="1067"/>
      <c r="AC436" s="1067"/>
      <c r="AD436" s="1067"/>
      <c r="AE436" s="1067"/>
      <c r="AF436" s="1067"/>
    </row>
    <row r="437" spans="1:32">
      <c r="A437" s="1067"/>
      <c r="B437" s="1067"/>
      <c r="C437" s="1067"/>
      <c r="D437" s="1067"/>
      <c r="E437" s="1067"/>
      <c r="F437" s="1067"/>
      <c r="G437" s="1067"/>
      <c r="H437" s="1067"/>
      <c r="I437" s="1067"/>
      <c r="J437" s="1067"/>
      <c r="K437" s="1067"/>
      <c r="L437" s="1067"/>
      <c r="M437" s="1067"/>
      <c r="N437" s="1067"/>
      <c r="O437" s="1067"/>
      <c r="P437" s="1067"/>
      <c r="Q437" s="1067"/>
      <c r="R437" s="1067"/>
      <c r="S437" s="1067"/>
      <c r="T437" s="1067"/>
      <c r="U437" s="1067"/>
      <c r="V437" s="1067"/>
      <c r="W437" s="1067"/>
      <c r="X437" s="1067"/>
      <c r="Y437" s="1067"/>
      <c r="Z437" s="1067"/>
      <c r="AA437" s="1067"/>
      <c r="AB437" s="1067"/>
      <c r="AC437" s="1067"/>
      <c r="AD437" s="1067"/>
      <c r="AE437" s="1067"/>
      <c r="AF437" s="1067"/>
    </row>
    <row r="438" spans="1:32">
      <c r="A438" s="1067"/>
      <c r="B438" s="1067"/>
      <c r="C438" s="1067"/>
      <c r="D438" s="1067"/>
      <c r="E438" s="1067"/>
      <c r="F438" s="1067"/>
      <c r="G438" s="1067"/>
      <c r="H438" s="1067"/>
      <c r="I438" s="1067"/>
      <c r="J438" s="1067"/>
      <c r="K438" s="1067"/>
      <c r="L438" s="1067"/>
      <c r="M438" s="1067"/>
      <c r="N438" s="1067"/>
      <c r="O438" s="1067"/>
      <c r="P438" s="1067"/>
      <c r="Q438" s="1067"/>
      <c r="R438" s="1067"/>
      <c r="S438" s="1067"/>
      <c r="T438" s="1067"/>
      <c r="U438" s="1067"/>
      <c r="V438" s="1067"/>
      <c r="W438" s="1067"/>
      <c r="X438" s="1067"/>
      <c r="Y438" s="1067"/>
      <c r="Z438" s="1067"/>
      <c r="AA438" s="1067"/>
      <c r="AB438" s="1067"/>
      <c r="AC438" s="1067"/>
      <c r="AD438" s="1067"/>
      <c r="AE438" s="1067"/>
      <c r="AF438" s="1067"/>
    </row>
    <row r="439" spans="1:32">
      <c r="A439" s="1067"/>
      <c r="B439" s="1067"/>
      <c r="C439" s="1067"/>
      <c r="D439" s="1067"/>
      <c r="E439" s="1067"/>
      <c r="F439" s="1067"/>
      <c r="G439" s="1067"/>
      <c r="H439" s="1067"/>
      <c r="I439" s="1067"/>
      <c r="J439" s="1067"/>
      <c r="K439" s="1067"/>
      <c r="L439" s="1067"/>
      <c r="M439" s="1067"/>
      <c r="N439" s="1067"/>
      <c r="O439" s="1067"/>
      <c r="P439" s="1067"/>
      <c r="Q439" s="1067"/>
      <c r="R439" s="1067"/>
      <c r="S439" s="1067"/>
      <c r="T439" s="1067"/>
      <c r="U439" s="1067"/>
      <c r="V439" s="1067"/>
      <c r="W439" s="1067"/>
      <c r="X439" s="1067"/>
      <c r="Y439" s="1067"/>
      <c r="Z439" s="1067"/>
      <c r="AA439" s="1067"/>
      <c r="AB439" s="1067"/>
      <c r="AC439" s="1067"/>
      <c r="AD439" s="1067"/>
      <c r="AE439" s="1067"/>
      <c r="AF439" s="1067"/>
    </row>
    <row r="440" spans="1:32">
      <c r="A440" s="1067"/>
      <c r="B440" s="1067"/>
      <c r="C440" s="1067"/>
      <c r="D440" s="1067"/>
      <c r="E440" s="1067"/>
      <c r="F440" s="1067"/>
      <c r="G440" s="1067"/>
      <c r="H440" s="1067"/>
      <c r="I440" s="1067"/>
      <c r="J440" s="1067"/>
      <c r="K440" s="1067"/>
      <c r="L440" s="1067"/>
      <c r="M440" s="1067"/>
      <c r="N440" s="1067"/>
      <c r="O440" s="1067"/>
      <c r="P440" s="1067"/>
      <c r="Q440" s="1067"/>
      <c r="R440" s="1067"/>
      <c r="S440" s="1067"/>
      <c r="T440" s="1067"/>
      <c r="U440" s="1067"/>
      <c r="V440" s="1067"/>
      <c r="W440" s="1067"/>
      <c r="X440" s="1067"/>
      <c r="Y440" s="1067"/>
      <c r="Z440" s="1067"/>
      <c r="AA440" s="1067"/>
      <c r="AB440" s="1067"/>
      <c r="AC440" s="1067"/>
      <c r="AD440" s="1067"/>
      <c r="AE440" s="1067"/>
      <c r="AF440" s="1067"/>
    </row>
    <row r="441" spans="1:32">
      <c r="A441" s="1067"/>
      <c r="B441" s="1067"/>
      <c r="C441" s="1067"/>
      <c r="D441" s="1067"/>
      <c r="E441" s="1067"/>
      <c r="F441" s="1067"/>
      <c r="G441" s="1067"/>
      <c r="H441" s="1067"/>
      <c r="I441" s="1067"/>
      <c r="J441" s="1067"/>
      <c r="K441" s="1067"/>
      <c r="L441" s="1067"/>
      <c r="M441" s="1067"/>
      <c r="N441" s="1067"/>
      <c r="O441" s="1067"/>
      <c r="P441" s="1067"/>
      <c r="Q441" s="1067"/>
      <c r="R441" s="1067"/>
      <c r="S441" s="1067"/>
      <c r="T441" s="1067"/>
      <c r="U441" s="1067"/>
      <c r="V441" s="1067"/>
      <c r="W441" s="1067"/>
      <c r="X441" s="1067"/>
      <c r="Y441" s="1067"/>
      <c r="Z441" s="1067"/>
      <c r="AA441" s="1067"/>
      <c r="AB441" s="1067"/>
      <c r="AC441" s="1067"/>
      <c r="AD441" s="1067"/>
      <c r="AE441" s="1067"/>
      <c r="AF441" s="1067"/>
    </row>
    <row r="442" spans="1:32">
      <c r="A442" s="1067"/>
      <c r="B442" s="1067"/>
      <c r="C442" s="1067"/>
      <c r="D442" s="1067"/>
      <c r="E442" s="1067"/>
      <c r="F442" s="1067"/>
      <c r="G442" s="1067"/>
      <c r="H442" s="1067"/>
      <c r="I442" s="1067"/>
      <c r="J442" s="1067"/>
      <c r="K442" s="1067"/>
      <c r="L442" s="1067"/>
      <c r="M442" s="1067"/>
      <c r="N442" s="1067"/>
      <c r="O442" s="1067"/>
      <c r="P442" s="1067"/>
      <c r="Q442" s="1067"/>
      <c r="R442" s="1067"/>
      <c r="S442" s="1067"/>
      <c r="T442" s="1067"/>
      <c r="U442" s="1067"/>
      <c r="V442" s="1067"/>
      <c r="W442" s="1067"/>
      <c r="X442" s="1067"/>
      <c r="Y442" s="1067"/>
      <c r="Z442" s="1067"/>
      <c r="AA442" s="1067"/>
      <c r="AB442" s="1067"/>
      <c r="AC442" s="1067"/>
      <c r="AD442" s="1067"/>
      <c r="AE442" s="1067"/>
      <c r="AF442" s="1067"/>
    </row>
    <row r="443" spans="1:32">
      <c r="A443" s="1067"/>
      <c r="B443" s="1067"/>
      <c r="C443" s="1067"/>
      <c r="D443" s="1067"/>
      <c r="E443" s="1067"/>
      <c r="F443" s="1067"/>
      <c r="G443" s="1067"/>
      <c r="H443" s="1067"/>
      <c r="I443" s="1067"/>
      <c r="J443" s="1067"/>
      <c r="K443" s="1067"/>
      <c r="L443" s="1067"/>
      <c r="M443" s="1067"/>
      <c r="N443" s="1067"/>
      <c r="O443" s="1067"/>
      <c r="P443" s="1067"/>
      <c r="Q443" s="1067"/>
      <c r="R443" s="1067"/>
      <c r="S443" s="1067"/>
      <c r="T443" s="1067"/>
      <c r="U443" s="1067"/>
      <c r="V443" s="1067"/>
      <c r="W443" s="1067"/>
      <c r="X443" s="1067"/>
      <c r="Y443" s="1067"/>
      <c r="Z443" s="1067"/>
      <c r="AA443" s="1067"/>
      <c r="AB443" s="1067"/>
      <c r="AC443" s="1067"/>
      <c r="AD443" s="1067"/>
      <c r="AE443" s="1067"/>
      <c r="AF443" s="1067"/>
    </row>
    <row r="444" spans="1:32">
      <c r="A444" s="1067"/>
      <c r="B444" s="1067"/>
      <c r="C444" s="1067"/>
      <c r="D444" s="1067"/>
      <c r="E444" s="1067"/>
      <c r="F444" s="1067"/>
      <c r="G444" s="1067"/>
      <c r="H444" s="1067"/>
      <c r="I444" s="1067"/>
      <c r="J444" s="1067"/>
      <c r="K444" s="1067"/>
      <c r="L444" s="1067"/>
      <c r="M444" s="1067"/>
      <c r="N444" s="1067"/>
      <c r="O444" s="1067"/>
      <c r="P444" s="1067"/>
      <c r="Q444" s="1067"/>
      <c r="R444" s="1067"/>
      <c r="S444" s="1067"/>
      <c r="T444" s="1067"/>
      <c r="U444" s="1067"/>
      <c r="V444" s="1067"/>
      <c r="W444" s="1067"/>
      <c r="X444" s="1067"/>
      <c r="Y444" s="1067"/>
      <c r="Z444" s="1067"/>
      <c r="AA444" s="1067"/>
      <c r="AB444" s="1067"/>
      <c r="AC444" s="1067"/>
      <c r="AD444" s="1067"/>
      <c r="AE444" s="1067"/>
      <c r="AF444" s="1067"/>
    </row>
    <row r="445" spans="1:32">
      <c r="A445" s="1067"/>
      <c r="B445" s="1067"/>
      <c r="C445" s="1067"/>
      <c r="D445" s="1067"/>
      <c r="E445" s="1067"/>
      <c r="F445" s="1067"/>
      <c r="G445" s="1067"/>
      <c r="H445" s="1067"/>
      <c r="I445" s="1067"/>
      <c r="J445" s="1067"/>
      <c r="K445" s="1067"/>
      <c r="L445" s="1067"/>
      <c r="M445" s="1067"/>
      <c r="N445" s="1067"/>
      <c r="O445" s="1067"/>
      <c r="P445" s="1067"/>
      <c r="Q445" s="1067"/>
      <c r="R445" s="1067"/>
      <c r="S445" s="1067"/>
      <c r="T445" s="1067"/>
      <c r="U445" s="1067"/>
      <c r="V445" s="1067"/>
      <c r="W445" s="1067"/>
      <c r="X445" s="1067"/>
      <c r="Y445" s="1067"/>
      <c r="Z445" s="1067"/>
      <c r="AA445" s="1067"/>
      <c r="AB445" s="1067"/>
      <c r="AC445" s="1067"/>
      <c r="AD445" s="1067"/>
      <c r="AE445" s="1067"/>
      <c r="AF445" s="1067"/>
    </row>
    <row r="446" spans="1:32">
      <c r="A446" s="1067"/>
      <c r="B446" s="1067"/>
      <c r="C446" s="1067"/>
      <c r="D446" s="1067"/>
      <c r="E446" s="1067"/>
      <c r="F446" s="1067"/>
      <c r="G446" s="1067"/>
      <c r="H446" s="1067"/>
      <c r="I446" s="1067"/>
      <c r="J446" s="1067"/>
      <c r="K446" s="1067"/>
      <c r="L446" s="1067"/>
      <c r="M446" s="1067"/>
      <c r="N446" s="1067"/>
      <c r="O446" s="1067"/>
      <c r="P446" s="1067"/>
      <c r="Q446" s="1067"/>
      <c r="R446" s="1067"/>
      <c r="S446" s="1067"/>
      <c r="T446" s="1067"/>
      <c r="U446" s="1067"/>
      <c r="V446" s="1067"/>
      <c r="W446" s="1067"/>
      <c r="X446" s="1067"/>
      <c r="Y446" s="1067"/>
      <c r="Z446" s="1067"/>
      <c r="AA446" s="1067"/>
      <c r="AB446" s="1067"/>
      <c r="AC446" s="1067"/>
      <c r="AD446" s="1067"/>
      <c r="AE446" s="1067"/>
      <c r="AF446" s="1067"/>
    </row>
    <row r="447" spans="1:32">
      <c r="A447" s="1067"/>
      <c r="B447" s="1067"/>
      <c r="C447" s="1067"/>
      <c r="D447" s="1067"/>
      <c r="E447" s="1067"/>
      <c r="F447" s="1067"/>
      <c r="G447" s="1067"/>
      <c r="H447" s="1067"/>
      <c r="I447" s="1067"/>
      <c r="J447" s="1067"/>
      <c r="K447" s="1067"/>
      <c r="L447" s="1067"/>
      <c r="M447" s="1067"/>
      <c r="N447" s="1067"/>
      <c r="O447" s="1067"/>
      <c r="P447" s="1067"/>
      <c r="Q447" s="1067"/>
      <c r="R447" s="1067"/>
      <c r="S447" s="1067"/>
      <c r="T447" s="1067"/>
      <c r="U447" s="1067"/>
      <c r="V447" s="1067"/>
      <c r="W447" s="1067"/>
      <c r="X447" s="1067"/>
      <c r="Y447" s="1067"/>
      <c r="Z447" s="1067"/>
      <c r="AA447" s="1067"/>
      <c r="AB447" s="1067"/>
      <c r="AC447" s="1067"/>
      <c r="AD447" s="1067"/>
      <c r="AE447" s="1067"/>
      <c r="AF447" s="1067"/>
    </row>
    <row r="448" spans="1:32">
      <c r="A448" s="1067"/>
      <c r="B448" s="1067"/>
      <c r="C448" s="1067"/>
      <c r="D448" s="1067"/>
      <c r="E448" s="1067"/>
      <c r="F448" s="1067"/>
      <c r="G448" s="1067"/>
      <c r="H448" s="1067"/>
      <c r="I448" s="1067"/>
      <c r="J448" s="1067"/>
      <c r="K448" s="1067"/>
      <c r="L448" s="1067"/>
      <c r="M448" s="1067"/>
      <c r="N448" s="1067"/>
      <c r="O448" s="1067"/>
      <c r="P448" s="1067"/>
      <c r="Q448" s="1067"/>
      <c r="R448" s="1067"/>
      <c r="S448" s="1067"/>
      <c r="T448" s="1067"/>
      <c r="U448" s="1067"/>
      <c r="V448" s="1067"/>
      <c r="W448" s="1067"/>
      <c r="X448" s="1067"/>
      <c r="Y448" s="1067"/>
      <c r="Z448" s="1067"/>
      <c r="AA448" s="1067"/>
      <c r="AB448" s="1067"/>
      <c r="AC448" s="1067"/>
      <c r="AD448" s="1067"/>
      <c r="AE448" s="1067"/>
      <c r="AF448" s="1067"/>
    </row>
    <row r="449" spans="1:32">
      <c r="A449" s="1067"/>
      <c r="B449" s="1067"/>
      <c r="C449" s="1067"/>
      <c r="D449" s="1067"/>
      <c r="E449" s="1067"/>
      <c r="F449" s="1067"/>
      <c r="G449" s="1067"/>
      <c r="H449" s="1067"/>
      <c r="I449" s="1067"/>
      <c r="J449" s="1067"/>
      <c r="K449" s="1067"/>
      <c r="L449" s="1067"/>
      <c r="M449" s="1067"/>
      <c r="N449" s="1067"/>
      <c r="O449" s="1067"/>
      <c r="P449" s="1067"/>
      <c r="Q449" s="1067"/>
      <c r="R449" s="1067"/>
      <c r="S449" s="1067"/>
      <c r="T449" s="1067"/>
      <c r="U449" s="1067"/>
      <c r="V449" s="1067"/>
      <c r="W449" s="1067"/>
      <c r="X449" s="1067"/>
      <c r="Y449" s="1067"/>
      <c r="Z449" s="1067"/>
      <c r="AA449" s="1067"/>
      <c r="AB449" s="1067"/>
      <c r="AC449" s="1067"/>
      <c r="AD449" s="1067"/>
      <c r="AE449" s="1067"/>
      <c r="AF449" s="1067"/>
    </row>
    <row r="450" spans="1:32">
      <c r="A450" s="1067"/>
      <c r="B450" s="1067"/>
      <c r="C450" s="1067"/>
      <c r="D450" s="1067"/>
      <c r="E450" s="1067"/>
      <c r="F450" s="1067"/>
      <c r="G450" s="1067"/>
      <c r="H450" s="1067"/>
      <c r="I450" s="1067"/>
      <c r="J450" s="1067"/>
      <c r="K450" s="1067"/>
      <c r="L450" s="1067"/>
      <c r="M450" s="1067"/>
      <c r="N450" s="1067"/>
      <c r="O450" s="1067"/>
      <c r="P450" s="1067"/>
      <c r="Q450" s="1067"/>
      <c r="R450" s="1067"/>
      <c r="S450" s="1067"/>
      <c r="T450" s="1067"/>
      <c r="U450" s="1067"/>
      <c r="V450" s="1067"/>
      <c r="W450" s="1067"/>
      <c r="X450" s="1067"/>
      <c r="Y450" s="1067"/>
      <c r="Z450" s="1067"/>
      <c r="AA450" s="1067"/>
      <c r="AB450" s="1067"/>
      <c r="AC450" s="1067"/>
      <c r="AD450" s="1067"/>
      <c r="AE450" s="1067"/>
      <c r="AF450" s="1067"/>
    </row>
    <row r="451" spans="1:32">
      <c r="A451" s="1067"/>
      <c r="B451" s="1067"/>
      <c r="C451" s="1067"/>
      <c r="D451" s="1067"/>
      <c r="E451" s="1067"/>
      <c r="F451" s="1067"/>
      <c r="G451" s="1067"/>
      <c r="H451" s="1067"/>
      <c r="I451" s="1067"/>
      <c r="J451" s="1067"/>
      <c r="K451" s="1067"/>
      <c r="L451" s="1067"/>
      <c r="M451" s="1067"/>
      <c r="N451" s="1067"/>
      <c r="O451" s="1067"/>
      <c r="P451" s="1067"/>
      <c r="Q451" s="1067"/>
      <c r="R451" s="1067"/>
      <c r="S451" s="1067"/>
      <c r="T451" s="1067"/>
      <c r="U451" s="1067"/>
      <c r="V451" s="1067"/>
      <c r="W451" s="1067"/>
      <c r="X451" s="1067"/>
      <c r="Y451" s="1067"/>
      <c r="Z451" s="1067"/>
      <c r="AA451" s="1067"/>
      <c r="AB451" s="1067"/>
      <c r="AC451" s="1067"/>
      <c r="AD451" s="1067"/>
      <c r="AE451" s="1067"/>
      <c r="AF451" s="1067"/>
    </row>
    <row r="452" spans="1:32">
      <c r="A452" s="1067"/>
      <c r="B452" s="1067"/>
      <c r="C452" s="1067"/>
      <c r="D452" s="1067"/>
      <c r="E452" s="1067"/>
      <c r="F452" s="1067"/>
      <c r="G452" s="1067"/>
      <c r="H452" s="1067"/>
      <c r="I452" s="1067"/>
      <c r="J452" s="1067"/>
      <c r="K452" s="1067"/>
      <c r="L452" s="1067"/>
      <c r="M452" s="1067"/>
      <c r="N452" s="1067"/>
      <c r="O452" s="1067"/>
      <c r="P452" s="1067"/>
      <c r="Q452" s="1067"/>
      <c r="R452" s="1067"/>
      <c r="S452" s="1067"/>
      <c r="T452" s="1067"/>
      <c r="U452" s="1067"/>
      <c r="V452" s="1067"/>
      <c r="W452" s="1067"/>
      <c r="X452" s="1067"/>
      <c r="Y452" s="1067"/>
      <c r="Z452" s="1067"/>
      <c r="AA452" s="1067"/>
      <c r="AB452" s="1067"/>
      <c r="AC452" s="1067"/>
      <c r="AD452" s="1067"/>
      <c r="AE452" s="1067"/>
      <c r="AF452" s="1067"/>
    </row>
    <row r="453" spans="1:32">
      <c r="A453" s="1067"/>
      <c r="B453" s="1067"/>
      <c r="C453" s="1067"/>
      <c r="D453" s="1067"/>
      <c r="E453" s="1067"/>
      <c r="F453" s="1067"/>
      <c r="G453" s="1067"/>
      <c r="H453" s="1067"/>
      <c r="I453" s="1067"/>
      <c r="J453" s="1067"/>
      <c r="K453" s="1067"/>
      <c r="L453" s="1067"/>
      <c r="M453" s="1067"/>
      <c r="N453" s="1067"/>
      <c r="O453" s="1067"/>
      <c r="P453" s="1067"/>
      <c r="Q453" s="1067"/>
      <c r="R453" s="1067"/>
      <c r="S453" s="1067"/>
      <c r="T453" s="1067"/>
      <c r="U453" s="1067"/>
      <c r="V453" s="1067"/>
      <c r="W453" s="1067"/>
      <c r="X453" s="1067"/>
      <c r="Y453" s="1067"/>
      <c r="Z453" s="1067"/>
      <c r="AA453" s="1067"/>
      <c r="AB453" s="1067"/>
      <c r="AC453" s="1067"/>
      <c r="AD453" s="1067"/>
      <c r="AE453" s="1067"/>
      <c r="AF453" s="1067"/>
    </row>
    <row r="454" spans="1:32">
      <c r="A454" s="1067"/>
      <c r="B454" s="1067"/>
      <c r="C454" s="1067"/>
      <c r="D454" s="1067"/>
      <c r="E454" s="1067"/>
      <c r="F454" s="1067"/>
      <c r="G454" s="1067"/>
      <c r="H454" s="1067"/>
      <c r="I454" s="1067"/>
      <c r="J454" s="1067"/>
      <c r="K454" s="1067"/>
      <c r="L454" s="1067"/>
      <c r="M454" s="1067"/>
      <c r="N454" s="1067"/>
      <c r="O454" s="1067"/>
      <c r="P454" s="1067"/>
      <c r="Q454" s="1067"/>
      <c r="R454" s="1067"/>
      <c r="S454" s="1067"/>
      <c r="T454" s="1067"/>
      <c r="U454" s="1067"/>
      <c r="V454" s="1067"/>
      <c r="W454" s="1067"/>
      <c r="X454" s="1067"/>
      <c r="Y454" s="1067"/>
      <c r="Z454" s="1067"/>
      <c r="AA454" s="1067"/>
      <c r="AB454" s="1067"/>
      <c r="AC454" s="1067"/>
      <c r="AD454" s="1067"/>
      <c r="AE454" s="1067"/>
      <c r="AF454" s="1067"/>
    </row>
    <row r="455" spans="1:32">
      <c r="A455" s="1067"/>
      <c r="B455" s="1067"/>
      <c r="C455" s="1067"/>
      <c r="D455" s="1067"/>
      <c r="E455" s="1067"/>
      <c r="F455" s="1067"/>
      <c r="G455" s="1067"/>
      <c r="H455" s="1067"/>
      <c r="I455" s="1067"/>
      <c r="J455" s="1067"/>
      <c r="K455" s="1067"/>
      <c r="L455" s="1067"/>
      <c r="M455" s="1067"/>
      <c r="N455" s="1067"/>
      <c r="O455" s="1067"/>
      <c r="P455" s="1067"/>
      <c r="Q455" s="1067"/>
      <c r="R455" s="1067"/>
      <c r="S455" s="1067"/>
      <c r="T455" s="1067"/>
      <c r="U455" s="1067"/>
      <c r="V455" s="1067"/>
      <c r="W455" s="1067"/>
      <c r="X455" s="1067"/>
      <c r="Y455" s="1067"/>
      <c r="Z455" s="1067"/>
      <c r="AA455" s="1067"/>
      <c r="AB455" s="1067"/>
      <c r="AC455" s="1067"/>
      <c r="AD455" s="1067"/>
      <c r="AE455" s="1067"/>
      <c r="AF455" s="1067"/>
    </row>
    <row r="456" spans="1:32">
      <c r="A456" s="1067"/>
      <c r="B456" s="1067"/>
      <c r="C456" s="1067"/>
      <c r="D456" s="1067"/>
      <c r="E456" s="1067"/>
      <c r="F456" s="1067"/>
      <c r="G456" s="1067"/>
      <c r="H456" s="1067"/>
      <c r="I456" s="1067"/>
      <c r="J456" s="1067"/>
      <c r="K456" s="1067"/>
      <c r="L456" s="1067"/>
      <c r="M456" s="1067"/>
      <c r="N456" s="1067"/>
      <c r="O456" s="1067"/>
      <c r="P456" s="1067"/>
      <c r="Q456" s="1067"/>
      <c r="R456" s="1067"/>
      <c r="S456" s="1067"/>
      <c r="T456" s="1067"/>
      <c r="U456" s="1067"/>
      <c r="V456" s="1067"/>
      <c r="W456" s="1067"/>
      <c r="X456" s="1067"/>
      <c r="Y456" s="1067"/>
      <c r="Z456" s="1067"/>
      <c r="AA456" s="1067"/>
      <c r="AB456" s="1067"/>
      <c r="AC456" s="1067"/>
      <c r="AD456" s="1067"/>
      <c r="AE456" s="1067"/>
      <c r="AF456" s="1067"/>
    </row>
    <row r="457" spans="1:32">
      <c r="A457" s="1067"/>
      <c r="B457" s="1067"/>
      <c r="C457" s="1067"/>
      <c r="D457" s="1067"/>
      <c r="E457" s="1067"/>
      <c r="F457" s="1067"/>
      <c r="G457" s="1067"/>
      <c r="H457" s="1067"/>
      <c r="I457" s="1067"/>
      <c r="J457" s="1067"/>
      <c r="K457" s="1067"/>
      <c r="L457" s="1067"/>
      <c r="M457" s="1067"/>
      <c r="N457" s="1067"/>
      <c r="O457" s="1067"/>
      <c r="P457" s="1067"/>
      <c r="Q457" s="1067"/>
      <c r="R457" s="1067"/>
      <c r="S457" s="1067"/>
      <c r="T457" s="1067"/>
      <c r="U457" s="1067"/>
      <c r="V457" s="1067"/>
      <c r="W457" s="1067"/>
      <c r="X457" s="1067"/>
      <c r="Y457" s="1067"/>
      <c r="Z457" s="1067"/>
      <c r="AA457" s="1067"/>
      <c r="AB457" s="1067"/>
      <c r="AC457" s="1067"/>
      <c r="AD457" s="1067"/>
      <c r="AE457" s="1067"/>
      <c r="AF457" s="1067"/>
    </row>
    <row r="458" spans="1:32">
      <c r="A458" s="1067"/>
      <c r="B458" s="1067"/>
      <c r="C458" s="1067"/>
      <c r="D458" s="1067"/>
      <c r="E458" s="1067"/>
      <c r="F458" s="1067"/>
      <c r="G458" s="1067"/>
      <c r="H458" s="1067"/>
      <c r="I458" s="1067"/>
      <c r="J458" s="1067"/>
      <c r="K458" s="1067"/>
      <c r="L458" s="1067"/>
      <c r="M458" s="1067"/>
      <c r="N458" s="1067"/>
      <c r="O458" s="1067"/>
      <c r="P458" s="1067"/>
      <c r="Q458" s="1067"/>
      <c r="R458" s="1067"/>
      <c r="S458" s="1067"/>
      <c r="T458" s="1067"/>
      <c r="U458" s="1067"/>
      <c r="V458" s="1067"/>
      <c r="W458" s="1067"/>
      <c r="X458" s="1067"/>
      <c r="Y458" s="1067"/>
      <c r="Z458" s="1067"/>
      <c r="AA458" s="1067"/>
      <c r="AB458" s="1067"/>
      <c r="AC458" s="1067"/>
      <c r="AD458" s="1067"/>
      <c r="AE458" s="1067"/>
      <c r="AF458" s="1067"/>
    </row>
    <row r="459" spans="1:32">
      <c r="A459" s="1067"/>
      <c r="B459" s="1067"/>
      <c r="C459" s="1067"/>
      <c r="D459" s="1067"/>
      <c r="E459" s="1067"/>
      <c r="F459" s="1067"/>
      <c r="G459" s="1067"/>
      <c r="H459" s="1067"/>
      <c r="I459" s="1067"/>
      <c r="J459" s="1067"/>
      <c r="K459" s="1067"/>
      <c r="L459" s="1067"/>
      <c r="M459" s="1067"/>
      <c r="N459" s="1067"/>
      <c r="O459" s="1067"/>
      <c r="P459" s="1067"/>
      <c r="Q459" s="1067"/>
      <c r="R459" s="1067"/>
      <c r="S459" s="1067"/>
      <c r="T459" s="1067"/>
      <c r="U459" s="1067"/>
      <c r="V459" s="1067"/>
      <c r="W459" s="1067"/>
      <c r="X459" s="1067"/>
      <c r="Y459" s="1067"/>
      <c r="Z459" s="1067"/>
      <c r="AA459" s="1067"/>
      <c r="AB459" s="1067"/>
      <c r="AC459" s="1067"/>
      <c r="AD459" s="1067"/>
      <c r="AE459" s="1067"/>
      <c r="AF459" s="1067"/>
    </row>
    <row r="460" spans="1:32">
      <c r="A460" s="1067"/>
      <c r="B460" s="1067"/>
      <c r="C460" s="1067"/>
      <c r="D460" s="1067"/>
      <c r="E460" s="1067"/>
      <c r="F460" s="1067"/>
      <c r="G460" s="1067"/>
      <c r="H460" s="1067"/>
      <c r="I460" s="1067"/>
      <c r="J460" s="1067"/>
      <c r="K460" s="1067"/>
      <c r="L460" s="1067"/>
      <c r="M460" s="1067"/>
      <c r="N460" s="1067"/>
      <c r="O460" s="1067"/>
      <c r="P460" s="1067"/>
      <c r="Q460" s="1067"/>
      <c r="R460" s="1067"/>
      <c r="S460" s="1067"/>
      <c r="T460" s="1067"/>
      <c r="U460" s="1067"/>
      <c r="V460" s="1067"/>
      <c r="W460" s="1067"/>
      <c r="X460" s="1067"/>
      <c r="Y460" s="1067"/>
      <c r="Z460" s="1067"/>
      <c r="AA460" s="1067"/>
      <c r="AB460" s="1067"/>
      <c r="AC460" s="1067"/>
      <c r="AD460" s="1067"/>
      <c r="AE460" s="1067"/>
      <c r="AF460" s="1067"/>
    </row>
    <row r="461" spans="1:32">
      <c r="A461" s="1067"/>
      <c r="B461" s="1067"/>
      <c r="C461" s="1067"/>
      <c r="D461" s="1067"/>
      <c r="E461" s="1067"/>
      <c r="F461" s="1067"/>
      <c r="G461" s="1067"/>
      <c r="H461" s="1067"/>
      <c r="I461" s="1067"/>
      <c r="J461" s="1067"/>
      <c r="K461" s="1067"/>
      <c r="L461" s="1067"/>
      <c r="M461" s="1067"/>
      <c r="N461" s="1067"/>
      <c r="O461" s="1067"/>
      <c r="P461" s="1067"/>
      <c r="Q461" s="1067"/>
      <c r="R461" s="1067"/>
      <c r="S461" s="1067"/>
      <c r="T461" s="1067"/>
      <c r="U461" s="1067"/>
      <c r="V461" s="1067"/>
      <c r="W461" s="1067"/>
      <c r="X461" s="1067"/>
      <c r="Y461" s="1067"/>
      <c r="Z461" s="1067"/>
      <c r="AA461" s="1067"/>
      <c r="AB461" s="1067"/>
      <c r="AC461" s="1067"/>
      <c r="AD461" s="1067"/>
      <c r="AE461" s="1067"/>
      <c r="AF461" s="1067"/>
    </row>
    <row r="462" spans="1:32">
      <c r="A462" s="1067"/>
      <c r="B462" s="1067"/>
      <c r="C462" s="1067"/>
      <c r="D462" s="1067"/>
      <c r="E462" s="1067"/>
      <c r="F462" s="1067"/>
      <c r="G462" s="1067"/>
      <c r="H462" s="1067"/>
      <c r="I462" s="1067"/>
      <c r="J462" s="1067"/>
      <c r="K462" s="1067"/>
      <c r="L462" s="1067"/>
      <c r="M462" s="1067"/>
      <c r="N462" s="1067"/>
      <c r="O462" s="1067"/>
      <c r="P462" s="1067"/>
      <c r="Q462" s="1067"/>
      <c r="R462" s="1067"/>
      <c r="S462" s="1067"/>
      <c r="T462" s="1067"/>
      <c r="U462" s="1067"/>
      <c r="V462" s="1067"/>
      <c r="W462" s="1067"/>
      <c r="X462" s="1067"/>
      <c r="Y462" s="1067"/>
      <c r="Z462" s="1067"/>
      <c r="AA462" s="1067"/>
      <c r="AB462" s="1067"/>
      <c r="AC462" s="1067"/>
      <c r="AD462" s="1067"/>
      <c r="AE462" s="1067"/>
      <c r="AF462" s="1067"/>
    </row>
    <row r="463" spans="1:32">
      <c r="A463" s="1067"/>
      <c r="B463" s="1067"/>
      <c r="C463" s="1067"/>
      <c r="D463" s="1067"/>
      <c r="E463" s="1067"/>
      <c r="F463" s="1067"/>
      <c r="G463" s="1067"/>
      <c r="H463" s="1067"/>
      <c r="I463" s="1067"/>
      <c r="J463" s="1067"/>
      <c r="K463" s="1067"/>
      <c r="L463" s="1067"/>
      <c r="M463" s="1067"/>
      <c r="N463" s="1067"/>
      <c r="O463" s="1067"/>
      <c r="P463" s="1067"/>
      <c r="Q463" s="1067"/>
      <c r="R463" s="1067"/>
      <c r="S463" s="1067"/>
      <c r="T463" s="1067"/>
      <c r="U463" s="1067"/>
      <c r="V463" s="1067"/>
      <c r="W463" s="1067"/>
      <c r="X463" s="1067"/>
      <c r="Y463" s="1067"/>
      <c r="Z463" s="1067"/>
      <c r="AA463" s="1067"/>
      <c r="AB463" s="1067"/>
      <c r="AC463" s="1067"/>
      <c r="AD463" s="1067"/>
      <c r="AE463" s="1067"/>
      <c r="AF463" s="1067"/>
    </row>
    <row r="464" spans="1:32">
      <c r="A464" s="1067"/>
      <c r="B464" s="1067"/>
      <c r="C464" s="1067"/>
      <c r="D464" s="1067"/>
      <c r="E464" s="1067"/>
      <c r="F464" s="1067"/>
      <c r="G464" s="1067"/>
      <c r="H464" s="1067"/>
      <c r="I464" s="1067"/>
      <c r="J464" s="1067"/>
      <c r="K464" s="1067"/>
      <c r="L464" s="1067"/>
      <c r="M464" s="1067"/>
      <c r="N464" s="1067"/>
      <c r="O464" s="1067"/>
      <c r="P464" s="1067"/>
      <c r="Q464" s="1067"/>
      <c r="R464" s="1067"/>
      <c r="S464" s="1067"/>
      <c r="T464" s="1067"/>
      <c r="U464" s="1067"/>
      <c r="V464" s="1067"/>
      <c r="W464" s="1067"/>
      <c r="X464" s="1067"/>
      <c r="Y464" s="1067"/>
      <c r="Z464" s="1067"/>
      <c r="AA464" s="1067"/>
      <c r="AB464" s="1067"/>
      <c r="AC464" s="1067"/>
      <c r="AD464" s="1067"/>
      <c r="AE464" s="1067"/>
      <c r="AF464" s="1067"/>
    </row>
    <row r="465" spans="1:32">
      <c r="A465" s="1067"/>
      <c r="B465" s="1067"/>
      <c r="C465" s="1067"/>
      <c r="D465" s="1067"/>
      <c r="E465" s="1067"/>
      <c r="F465" s="1067"/>
      <c r="G465" s="1067"/>
      <c r="H465" s="1067"/>
      <c r="I465" s="1067"/>
      <c r="J465" s="1067"/>
      <c r="K465" s="1067"/>
      <c r="L465" s="1067"/>
      <c r="M465" s="1067"/>
      <c r="N465" s="1067"/>
      <c r="O465" s="1067"/>
      <c r="P465" s="1067"/>
      <c r="Q465" s="1067"/>
      <c r="R465" s="1067"/>
      <c r="S465" s="1067"/>
      <c r="T465" s="1067"/>
      <c r="U465" s="1067"/>
      <c r="V465" s="1067"/>
      <c r="W465" s="1067"/>
      <c r="X465" s="1067"/>
      <c r="Y465" s="1067"/>
      <c r="Z465" s="1067"/>
      <c r="AA465" s="1067"/>
      <c r="AB465" s="1067"/>
      <c r="AC465" s="1067"/>
      <c r="AD465" s="1067"/>
      <c r="AE465" s="1067"/>
      <c r="AF465" s="1067"/>
    </row>
    <row r="466" spans="1:32">
      <c r="A466" s="1067"/>
      <c r="B466" s="1067"/>
      <c r="C466" s="1067"/>
      <c r="D466" s="1067"/>
      <c r="E466" s="1067"/>
      <c r="F466" s="1067"/>
      <c r="G466" s="1067"/>
      <c r="H466" s="1067"/>
      <c r="I466" s="1067"/>
      <c r="J466" s="1067"/>
      <c r="K466" s="1067"/>
      <c r="L466" s="1067"/>
      <c r="M466" s="1067"/>
      <c r="N466" s="1067"/>
      <c r="O466" s="1067"/>
      <c r="P466" s="1067"/>
      <c r="Q466" s="1067"/>
      <c r="R466" s="1067"/>
      <c r="S466" s="1067"/>
      <c r="T466" s="1067"/>
      <c r="U466" s="1067"/>
      <c r="V466" s="1067"/>
      <c r="W466" s="1067"/>
      <c r="X466" s="1067"/>
      <c r="Y466" s="1067"/>
      <c r="Z466" s="1067"/>
      <c r="AA466" s="1067"/>
      <c r="AB466" s="1067"/>
      <c r="AC466" s="1067"/>
      <c r="AD466" s="1067"/>
      <c r="AE466" s="1067"/>
      <c r="AF466" s="1067"/>
    </row>
    <row r="467" spans="1:32">
      <c r="A467" s="1067"/>
      <c r="B467" s="1067"/>
      <c r="C467" s="1067"/>
      <c r="D467" s="1067"/>
      <c r="E467" s="1067"/>
      <c r="F467" s="1067"/>
      <c r="G467" s="1067"/>
      <c r="H467" s="1067"/>
      <c r="I467" s="1067"/>
      <c r="J467" s="1067"/>
      <c r="K467" s="1067"/>
      <c r="L467" s="1067"/>
      <c r="M467" s="1067"/>
      <c r="N467" s="1067"/>
      <c r="O467" s="1067"/>
      <c r="P467" s="1067"/>
      <c r="Q467" s="1067"/>
      <c r="R467" s="1067"/>
      <c r="S467" s="1067"/>
      <c r="T467" s="1067"/>
      <c r="U467" s="1067"/>
      <c r="V467" s="1067"/>
      <c r="W467" s="1067"/>
      <c r="X467" s="1067"/>
      <c r="Y467" s="1067"/>
      <c r="Z467" s="1067"/>
      <c r="AA467" s="1067"/>
      <c r="AB467" s="1067"/>
      <c r="AC467" s="1067"/>
      <c r="AD467" s="1067"/>
      <c r="AE467" s="1067"/>
      <c r="AF467" s="1067"/>
    </row>
    <row r="468" spans="1:32">
      <c r="A468" s="1067"/>
      <c r="B468" s="1067"/>
      <c r="C468" s="1067"/>
      <c r="D468" s="1067"/>
      <c r="E468" s="1067"/>
      <c r="F468" s="1067"/>
      <c r="G468" s="1067"/>
      <c r="H468" s="1067"/>
      <c r="I468" s="1067"/>
      <c r="J468" s="1067"/>
      <c r="K468" s="1067"/>
      <c r="L468" s="1067"/>
      <c r="M468" s="1067"/>
      <c r="N468" s="1067"/>
      <c r="O468" s="1067"/>
      <c r="P468" s="1067"/>
      <c r="Q468" s="1067"/>
      <c r="R468" s="1067"/>
      <c r="S468" s="1067"/>
      <c r="T468" s="1067"/>
      <c r="U468" s="1067"/>
      <c r="V468" s="1067"/>
      <c r="W468" s="1067"/>
      <c r="X468" s="1067"/>
      <c r="Y468" s="1067"/>
      <c r="Z468" s="1067"/>
      <c r="AA468" s="1067"/>
      <c r="AB468" s="1067"/>
      <c r="AC468" s="1067"/>
      <c r="AD468" s="1067"/>
      <c r="AE468" s="1067"/>
      <c r="AF468" s="1067"/>
    </row>
    <row r="469" spans="1:32">
      <c r="A469" s="1067"/>
      <c r="B469" s="1067"/>
      <c r="C469" s="1067"/>
      <c r="D469" s="1067"/>
      <c r="E469" s="1067"/>
      <c r="F469" s="1067"/>
      <c r="G469" s="1067"/>
      <c r="H469" s="1067"/>
      <c r="I469" s="1067"/>
      <c r="J469" s="1067"/>
      <c r="K469" s="1067"/>
      <c r="L469" s="1067"/>
      <c r="M469" s="1067"/>
      <c r="N469" s="1067"/>
      <c r="O469" s="1067"/>
      <c r="P469" s="1067"/>
      <c r="Q469" s="1067"/>
      <c r="R469" s="1067"/>
      <c r="S469" s="1067"/>
      <c r="T469" s="1067"/>
      <c r="U469" s="1067"/>
      <c r="V469" s="1067"/>
      <c r="W469" s="1067"/>
      <c r="X469" s="1067"/>
      <c r="Y469" s="1067"/>
      <c r="Z469" s="1067"/>
      <c r="AA469" s="1067"/>
      <c r="AB469" s="1067"/>
      <c r="AC469" s="1067"/>
      <c r="AD469" s="1067"/>
      <c r="AE469" s="1067"/>
      <c r="AF469" s="1067"/>
    </row>
    <row r="470" spans="1:32">
      <c r="A470" s="1067"/>
      <c r="B470" s="1067"/>
      <c r="C470" s="1067"/>
      <c r="D470" s="1067"/>
      <c r="E470" s="1067"/>
      <c r="F470" s="1067"/>
      <c r="G470" s="1067"/>
      <c r="H470" s="1067"/>
      <c r="I470" s="1067"/>
      <c r="J470" s="1067"/>
      <c r="K470" s="1067"/>
      <c r="L470" s="1067"/>
      <c r="M470" s="1067"/>
      <c r="N470" s="1067"/>
      <c r="O470" s="1067"/>
      <c r="P470" s="1067"/>
      <c r="Q470" s="1067"/>
      <c r="R470" s="1067"/>
      <c r="S470" s="1067"/>
      <c r="T470" s="1067"/>
      <c r="U470" s="1067"/>
      <c r="V470" s="1067"/>
      <c r="W470" s="1067"/>
      <c r="X470" s="1067"/>
      <c r="Y470" s="1067"/>
      <c r="Z470" s="1067"/>
      <c r="AA470" s="1067"/>
      <c r="AB470" s="1067"/>
      <c r="AC470" s="1067"/>
      <c r="AD470" s="1067"/>
      <c r="AE470" s="1067"/>
      <c r="AF470" s="1067"/>
    </row>
    <row r="471" spans="1:32">
      <c r="A471" s="1067"/>
      <c r="B471" s="1067"/>
      <c r="C471" s="1067"/>
      <c r="D471" s="1067"/>
      <c r="E471" s="1067"/>
      <c r="F471" s="1067"/>
      <c r="G471" s="1067"/>
      <c r="H471" s="1067"/>
      <c r="I471" s="1067"/>
      <c r="J471" s="1067"/>
      <c r="K471" s="1067"/>
      <c r="L471" s="1067"/>
      <c r="M471" s="1067"/>
      <c r="N471" s="1067"/>
      <c r="O471" s="1067"/>
      <c r="P471" s="1067"/>
      <c r="Q471" s="1067"/>
      <c r="R471" s="1067"/>
      <c r="S471" s="1067"/>
      <c r="T471" s="1067"/>
      <c r="U471" s="1067"/>
      <c r="V471" s="1067"/>
      <c r="W471" s="1067"/>
      <c r="X471" s="1067"/>
      <c r="Y471" s="1067"/>
      <c r="Z471" s="1067"/>
      <c r="AA471" s="1067"/>
      <c r="AB471" s="1067"/>
      <c r="AC471" s="1067"/>
      <c r="AD471" s="1067"/>
      <c r="AE471" s="1067"/>
      <c r="AF471" s="1067"/>
    </row>
    <row r="472" spans="1:32">
      <c r="A472" s="1067"/>
      <c r="B472" s="1067"/>
      <c r="C472" s="1067"/>
      <c r="D472" s="1067"/>
      <c r="E472" s="1067"/>
      <c r="F472" s="1067"/>
      <c r="G472" s="1067"/>
      <c r="H472" s="1067"/>
      <c r="I472" s="1067"/>
      <c r="J472" s="1067"/>
      <c r="K472" s="1067"/>
      <c r="L472" s="1067"/>
      <c r="M472" s="1067"/>
      <c r="N472" s="1067"/>
      <c r="O472" s="1067"/>
      <c r="P472" s="1067"/>
      <c r="Q472" s="1067"/>
      <c r="R472" s="1067"/>
      <c r="S472" s="1067"/>
      <c r="T472" s="1067"/>
      <c r="U472" s="1067"/>
      <c r="V472" s="1067"/>
      <c r="W472" s="1067"/>
      <c r="X472" s="1067"/>
      <c r="Y472" s="1067"/>
      <c r="Z472" s="1067"/>
      <c r="AA472" s="1067"/>
      <c r="AB472" s="1067"/>
      <c r="AC472" s="1067"/>
      <c r="AD472" s="1067"/>
      <c r="AE472" s="1067"/>
      <c r="AF472" s="1067"/>
    </row>
    <row r="473" spans="1:32">
      <c r="A473" s="1067"/>
      <c r="B473" s="1067"/>
      <c r="C473" s="1067"/>
      <c r="D473" s="1067"/>
      <c r="E473" s="1067"/>
      <c r="F473" s="1067"/>
      <c r="G473" s="1067"/>
      <c r="H473" s="1067"/>
      <c r="I473" s="1067"/>
      <c r="J473" s="1067"/>
      <c r="K473" s="1067"/>
      <c r="L473" s="1067"/>
      <c r="M473" s="1067"/>
      <c r="N473" s="1067"/>
      <c r="O473" s="1067"/>
      <c r="P473" s="1067"/>
      <c r="Q473" s="1067"/>
      <c r="R473" s="1067"/>
      <c r="S473" s="1067"/>
      <c r="T473" s="1067"/>
      <c r="U473" s="1067"/>
      <c r="V473" s="1067"/>
      <c r="W473" s="1067"/>
      <c r="X473" s="1067"/>
      <c r="Y473" s="1067"/>
      <c r="Z473" s="1067"/>
      <c r="AA473" s="1067"/>
      <c r="AB473" s="1067"/>
      <c r="AC473" s="1067"/>
      <c r="AD473" s="1067"/>
      <c r="AE473" s="1067"/>
      <c r="AF473" s="1067"/>
    </row>
    <row r="474" spans="1:32">
      <c r="A474" s="1067"/>
      <c r="B474" s="1067"/>
      <c r="C474" s="1067"/>
      <c r="D474" s="1067"/>
      <c r="E474" s="1067"/>
      <c r="F474" s="1067"/>
      <c r="G474" s="1067"/>
      <c r="H474" s="1067"/>
      <c r="I474" s="1067"/>
      <c r="J474" s="1067"/>
      <c r="K474" s="1067"/>
      <c r="L474" s="1067"/>
      <c r="M474" s="1067"/>
      <c r="N474" s="1067"/>
      <c r="O474" s="1067"/>
      <c r="P474" s="1067"/>
      <c r="Q474" s="1067"/>
      <c r="R474" s="1067"/>
      <c r="S474" s="1067"/>
      <c r="T474" s="1067"/>
      <c r="U474" s="1067"/>
      <c r="V474" s="1067"/>
      <c r="W474" s="1067"/>
      <c r="X474" s="1067"/>
      <c r="Y474" s="1067"/>
      <c r="Z474" s="1067"/>
      <c r="AA474" s="1067"/>
      <c r="AB474" s="1067"/>
      <c r="AC474" s="1067"/>
      <c r="AD474" s="1067"/>
      <c r="AE474" s="1067"/>
      <c r="AF474" s="1067"/>
    </row>
    <row r="475" spans="1:32">
      <c r="A475" s="1067"/>
      <c r="B475" s="1067"/>
      <c r="C475" s="1067"/>
      <c r="D475" s="1067"/>
      <c r="E475" s="1067"/>
      <c r="F475" s="1067"/>
      <c r="G475" s="1067"/>
      <c r="H475" s="1067"/>
      <c r="I475" s="1067"/>
      <c r="J475" s="1067"/>
      <c r="K475" s="1067"/>
      <c r="L475" s="1067"/>
      <c r="M475" s="1067"/>
      <c r="N475" s="1067"/>
      <c r="O475" s="1067"/>
      <c r="P475" s="1067"/>
      <c r="Q475" s="1067"/>
      <c r="R475" s="1067"/>
      <c r="S475" s="1067"/>
      <c r="T475" s="1067"/>
      <c r="U475" s="1067"/>
      <c r="V475" s="1067"/>
      <c r="W475" s="1067"/>
      <c r="X475" s="1067"/>
      <c r="Y475" s="1067"/>
      <c r="Z475" s="1067"/>
      <c r="AA475" s="1067"/>
      <c r="AB475" s="1067"/>
      <c r="AC475" s="1067"/>
      <c r="AD475" s="1067"/>
      <c r="AE475" s="1067"/>
      <c r="AF475" s="1067"/>
    </row>
    <row r="476" spans="1:32">
      <c r="A476" s="1067"/>
      <c r="B476" s="1067"/>
      <c r="C476" s="1067"/>
      <c r="D476" s="1067"/>
      <c r="E476" s="1067"/>
      <c r="F476" s="1067"/>
      <c r="G476" s="1067"/>
      <c r="H476" s="1067"/>
      <c r="I476" s="1067"/>
      <c r="J476" s="1067"/>
      <c r="K476" s="1067"/>
      <c r="L476" s="1067"/>
      <c r="M476" s="1067"/>
      <c r="N476" s="1067"/>
      <c r="O476" s="1067"/>
      <c r="P476" s="1067"/>
      <c r="Q476" s="1067"/>
      <c r="R476" s="1067"/>
      <c r="S476" s="1067"/>
      <c r="T476" s="1067"/>
      <c r="U476" s="1067"/>
      <c r="V476" s="1067"/>
      <c r="W476" s="1067"/>
      <c r="X476" s="1067"/>
      <c r="Y476" s="1067"/>
      <c r="Z476" s="1067"/>
      <c r="AA476" s="1067"/>
      <c r="AB476" s="1067"/>
      <c r="AC476" s="1067"/>
      <c r="AD476" s="1067"/>
      <c r="AE476" s="1067"/>
      <c r="AF476" s="1067"/>
    </row>
    <row r="477" spans="1:32">
      <c r="A477" s="1067"/>
      <c r="B477" s="1067"/>
      <c r="C477" s="1067"/>
      <c r="D477" s="1067"/>
      <c r="E477" s="1067"/>
      <c r="F477" s="1067"/>
      <c r="G477" s="1067"/>
      <c r="H477" s="1067"/>
      <c r="I477" s="1067"/>
      <c r="J477" s="1067"/>
      <c r="K477" s="1067"/>
      <c r="L477" s="1067"/>
      <c r="M477" s="1067"/>
      <c r="N477" s="1067"/>
      <c r="O477" s="1067"/>
      <c r="P477" s="1067"/>
      <c r="Q477" s="1067"/>
      <c r="R477" s="1067"/>
      <c r="S477" s="1067"/>
      <c r="T477" s="1067"/>
      <c r="U477" s="1067"/>
      <c r="V477" s="1067"/>
      <c r="W477" s="1067"/>
      <c r="X477" s="1067"/>
      <c r="Y477" s="1067"/>
      <c r="Z477" s="1067"/>
      <c r="AA477" s="1067"/>
      <c r="AB477" s="1067"/>
      <c r="AC477" s="1067"/>
      <c r="AD477" s="1067"/>
      <c r="AE477" s="1067"/>
      <c r="AF477" s="1067"/>
    </row>
    <row r="478" spans="1:32">
      <c r="A478" s="1067"/>
      <c r="B478" s="1067"/>
      <c r="C478" s="1067"/>
      <c r="D478" s="1067"/>
      <c r="E478" s="1067"/>
      <c r="F478" s="1067"/>
      <c r="G478" s="1067"/>
      <c r="H478" s="1067"/>
      <c r="I478" s="1067"/>
      <c r="J478" s="1067"/>
      <c r="K478" s="1067"/>
      <c r="L478" s="1067"/>
      <c r="M478" s="1067"/>
      <c r="N478" s="1067"/>
      <c r="O478" s="1067"/>
      <c r="P478" s="1067"/>
      <c r="Q478" s="1067"/>
      <c r="R478" s="1067"/>
      <c r="S478" s="1067"/>
      <c r="T478" s="1067"/>
      <c r="U478" s="1067"/>
      <c r="V478" s="1067"/>
      <c r="W478" s="1067"/>
      <c r="X478" s="1067"/>
      <c r="Y478" s="1067"/>
      <c r="Z478" s="1067"/>
      <c r="AA478" s="1067"/>
      <c r="AB478" s="1067"/>
      <c r="AC478" s="1067"/>
      <c r="AD478" s="1067"/>
      <c r="AE478" s="1067"/>
      <c r="AF478" s="1067"/>
    </row>
    <row r="479" spans="1:32">
      <c r="A479" s="1067"/>
      <c r="B479" s="1067"/>
      <c r="C479" s="1067"/>
      <c r="D479" s="1067"/>
      <c r="E479" s="1067"/>
      <c r="F479" s="1067"/>
      <c r="G479" s="1067"/>
      <c r="H479" s="1067"/>
      <c r="I479" s="1067"/>
      <c r="J479" s="1067"/>
      <c r="K479" s="1067"/>
      <c r="L479" s="1067"/>
      <c r="M479" s="1067"/>
      <c r="N479" s="1067"/>
      <c r="O479" s="1067"/>
      <c r="P479" s="1067"/>
      <c r="Q479" s="1067"/>
      <c r="R479" s="1067"/>
      <c r="S479" s="1067"/>
      <c r="T479" s="1067"/>
      <c r="U479" s="1067"/>
      <c r="V479" s="1067"/>
      <c r="W479" s="1067"/>
      <c r="X479" s="1067"/>
      <c r="Y479" s="1067"/>
      <c r="Z479" s="1067"/>
      <c r="AA479" s="1067"/>
      <c r="AB479" s="1067"/>
      <c r="AC479" s="1067"/>
      <c r="AD479" s="1067"/>
      <c r="AE479" s="1067"/>
      <c r="AF479" s="1067"/>
    </row>
    <row r="480" spans="1:32">
      <c r="A480" s="1067"/>
      <c r="B480" s="1067"/>
      <c r="C480" s="1067"/>
      <c r="D480" s="1067"/>
      <c r="E480" s="1067"/>
      <c r="F480" s="1067"/>
      <c r="G480" s="1067"/>
      <c r="H480" s="1067"/>
      <c r="I480" s="1067"/>
      <c r="J480" s="1067"/>
      <c r="K480" s="1067"/>
      <c r="L480" s="1067"/>
      <c r="M480" s="1067"/>
      <c r="N480" s="1067"/>
      <c r="O480" s="1067"/>
      <c r="P480" s="1067"/>
      <c r="Q480" s="1067"/>
      <c r="R480" s="1067"/>
      <c r="S480" s="1067"/>
      <c r="T480" s="1067"/>
      <c r="U480" s="1067"/>
      <c r="V480" s="1067"/>
      <c r="W480" s="1067"/>
      <c r="X480" s="1067"/>
      <c r="Y480" s="1067"/>
      <c r="Z480" s="1067"/>
      <c r="AA480" s="1067"/>
      <c r="AB480" s="1067"/>
      <c r="AC480" s="1067"/>
      <c r="AD480" s="1067"/>
      <c r="AE480" s="1067"/>
      <c r="AF480" s="1067"/>
    </row>
    <row r="481" spans="1:32">
      <c r="A481" s="1067"/>
      <c r="B481" s="1067"/>
      <c r="C481" s="1067"/>
      <c r="D481" s="1067"/>
      <c r="E481" s="1067"/>
      <c r="F481" s="1067"/>
      <c r="G481" s="1067"/>
      <c r="H481" s="1067"/>
      <c r="I481" s="1067"/>
      <c r="J481" s="1067"/>
      <c r="K481" s="1067"/>
      <c r="L481" s="1067"/>
      <c r="M481" s="1067"/>
      <c r="N481" s="1067"/>
      <c r="O481" s="1067"/>
      <c r="P481" s="1067"/>
      <c r="Q481" s="1067"/>
      <c r="R481" s="1067"/>
      <c r="S481" s="1067"/>
      <c r="T481" s="1067"/>
      <c r="U481" s="1067"/>
      <c r="V481" s="1067"/>
      <c r="W481" s="1067"/>
      <c r="X481" s="1067"/>
      <c r="Y481" s="1067"/>
      <c r="Z481" s="1067"/>
      <c r="AA481" s="1067"/>
      <c r="AB481" s="1067"/>
      <c r="AC481" s="1067"/>
      <c r="AD481" s="1067"/>
      <c r="AE481" s="1067"/>
      <c r="AF481" s="1067"/>
    </row>
    <row r="482" spans="1:32">
      <c r="A482" s="1067"/>
      <c r="B482" s="1067"/>
      <c r="C482" s="1067"/>
      <c r="D482" s="1067"/>
      <c r="E482" s="1067"/>
      <c r="F482" s="1067"/>
      <c r="G482" s="1067"/>
      <c r="H482" s="1067"/>
      <c r="I482" s="1067"/>
      <c r="J482" s="1067"/>
      <c r="K482" s="1067"/>
      <c r="L482" s="1067"/>
      <c r="M482" s="1067"/>
      <c r="N482" s="1067"/>
      <c r="O482" s="1067"/>
      <c r="P482" s="1067"/>
      <c r="Q482" s="1067"/>
      <c r="R482" s="1067"/>
      <c r="S482" s="1067"/>
      <c r="T482" s="1067"/>
      <c r="U482" s="1067"/>
      <c r="V482" s="1067"/>
      <c r="W482" s="1067"/>
      <c r="X482" s="1067"/>
      <c r="Y482" s="1067"/>
      <c r="Z482" s="1067"/>
      <c r="AA482" s="1067"/>
      <c r="AB482" s="1067"/>
      <c r="AC482" s="1067"/>
      <c r="AD482" s="1067"/>
      <c r="AE482" s="1067"/>
      <c r="AF482" s="1067"/>
    </row>
    <row r="483" spans="1:32">
      <c r="A483" s="1067"/>
      <c r="B483" s="1067"/>
      <c r="C483" s="1067"/>
      <c r="D483" s="1067"/>
      <c r="E483" s="1067"/>
      <c r="F483" s="1067"/>
      <c r="G483" s="1067"/>
      <c r="H483" s="1067"/>
      <c r="I483" s="1067"/>
      <c r="J483" s="1067"/>
      <c r="K483" s="1067"/>
      <c r="L483" s="1067"/>
      <c r="M483" s="1067"/>
      <c r="N483" s="1067"/>
      <c r="O483" s="1067"/>
      <c r="P483" s="1067"/>
      <c r="Q483" s="1067"/>
      <c r="R483" s="1067"/>
      <c r="S483" s="1067"/>
      <c r="T483" s="1067"/>
      <c r="U483" s="1067"/>
      <c r="V483" s="1067"/>
      <c r="W483" s="1067"/>
      <c r="X483" s="1067"/>
      <c r="Y483" s="1067"/>
      <c r="Z483" s="1067"/>
      <c r="AA483" s="1067"/>
      <c r="AB483" s="1067"/>
      <c r="AC483" s="1067"/>
      <c r="AD483" s="1067"/>
      <c r="AE483" s="1067"/>
      <c r="AF483" s="1067"/>
    </row>
    <row r="484" spans="1:32">
      <c r="A484" s="1067"/>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row>
    <row r="485" spans="1:32">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row>
    <row r="486" spans="1:32">
      <c r="A486" s="1067"/>
      <c r="B486" s="1067"/>
      <c r="C486" s="1067"/>
      <c r="D486" s="1067"/>
      <c r="E486" s="1067"/>
      <c r="F486" s="1067"/>
      <c r="G486" s="1067"/>
      <c r="H486" s="1067"/>
      <c r="I486" s="1067"/>
      <c r="J486" s="1067"/>
      <c r="K486" s="1067"/>
      <c r="L486" s="1067"/>
      <c r="M486" s="1067"/>
      <c r="N486" s="1067"/>
      <c r="O486" s="1067"/>
      <c r="P486" s="1067"/>
      <c r="Q486" s="1067"/>
      <c r="R486" s="1067"/>
      <c r="S486" s="1067"/>
      <c r="T486" s="1067"/>
      <c r="U486" s="1067"/>
      <c r="V486" s="1067"/>
      <c r="W486" s="1067"/>
      <c r="X486" s="1067"/>
      <c r="Y486" s="1067"/>
      <c r="Z486" s="1067"/>
      <c r="AA486" s="1067"/>
      <c r="AB486" s="1067"/>
      <c r="AC486" s="1067"/>
      <c r="AD486" s="1067"/>
      <c r="AE486" s="1067"/>
      <c r="AF486" s="1067"/>
    </row>
    <row r="487" spans="1:32">
      <c r="A487" s="1067"/>
      <c r="B487" s="1067"/>
      <c r="C487" s="1067"/>
      <c r="D487" s="1067"/>
      <c r="E487" s="1067"/>
      <c r="F487" s="1067"/>
      <c r="G487" s="1067"/>
      <c r="H487" s="1067"/>
      <c r="I487" s="1067"/>
      <c r="J487" s="1067"/>
      <c r="K487" s="1067"/>
      <c r="L487" s="1067"/>
      <c r="M487" s="1067"/>
      <c r="N487" s="1067"/>
      <c r="O487" s="1067"/>
      <c r="P487" s="1067"/>
      <c r="Q487" s="1067"/>
      <c r="R487" s="1067"/>
      <c r="S487" s="1067"/>
      <c r="T487" s="1067"/>
      <c r="U487" s="1067"/>
      <c r="V487" s="1067"/>
      <c r="W487" s="1067"/>
      <c r="X487" s="1067"/>
      <c r="Y487" s="1067"/>
      <c r="Z487" s="1067"/>
      <c r="AA487" s="1067"/>
      <c r="AB487" s="1067"/>
      <c r="AC487" s="1067"/>
      <c r="AD487" s="1067"/>
      <c r="AE487" s="1067"/>
      <c r="AF487" s="1067"/>
    </row>
    <row r="488" spans="1:32">
      <c r="A488" s="1067"/>
      <c r="B488" s="1067"/>
      <c r="C488" s="1067"/>
      <c r="D488" s="1067"/>
      <c r="E488" s="1067"/>
      <c r="F488" s="1067"/>
      <c r="G488" s="1067"/>
      <c r="H488" s="1067"/>
      <c r="I488" s="1067"/>
      <c r="J488" s="1067"/>
      <c r="K488" s="1067"/>
      <c r="L488" s="1067"/>
      <c r="M488" s="1067"/>
      <c r="N488" s="1067"/>
      <c r="O488" s="1067"/>
      <c r="P488" s="1067"/>
      <c r="Q488" s="1067"/>
      <c r="R488" s="1067"/>
      <c r="S488" s="1067"/>
      <c r="T488" s="1067"/>
      <c r="U488" s="1067"/>
      <c r="V488" s="1067"/>
      <c r="W488" s="1067"/>
      <c r="X488" s="1067"/>
      <c r="Y488" s="1067"/>
      <c r="Z488" s="1067"/>
      <c r="AA488" s="1067"/>
      <c r="AB488" s="1067"/>
      <c r="AC488" s="1067"/>
      <c r="AD488" s="1067"/>
      <c r="AE488" s="1067"/>
      <c r="AF488" s="1067"/>
    </row>
    <row r="489" spans="1:32">
      <c r="A489" s="1067"/>
      <c r="B489" s="1067"/>
      <c r="C489" s="1067"/>
      <c r="D489" s="1067"/>
      <c r="E489" s="1067"/>
      <c r="F489" s="1067"/>
      <c r="G489" s="1067"/>
      <c r="H489" s="1067"/>
      <c r="I489" s="1067"/>
      <c r="J489" s="1067"/>
      <c r="K489" s="1067"/>
      <c r="L489" s="1067"/>
      <c r="M489" s="1067"/>
      <c r="N489" s="1067"/>
      <c r="O489" s="1067"/>
      <c r="P489" s="1067"/>
      <c r="Q489" s="1067"/>
      <c r="R489" s="1067"/>
      <c r="S489" s="1067"/>
      <c r="T489" s="1067"/>
      <c r="U489" s="1067"/>
      <c r="V489" s="1067"/>
      <c r="W489" s="1067"/>
      <c r="X489" s="1067"/>
      <c r="Y489" s="1067"/>
      <c r="Z489" s="1067"/>
      <c r="AA489" s="1067"/>
      <c r="AB489" s="1067"/>
      <c r="AC489" s="1067"/>
      <c r="AD489" s="1067"/>
      <c r="AE489" s="1067"/>
      <c r="AF489" s="1067"/>
    </row>
    <row r="490" spans="1:32">
      <c r="A490" s="1067"/>
      <c r="B490" s="1067"/>
      <c r="C490" s="1067"/>
      <c r="D490" s="1067"/>
      <c r="E490" s="1067"/>
      <c r="F490" s="1067"/>
      <c r="G490" s="1067"/>
      <c r="H490" s="1067"/>
      <c r="I490" s="1067"/>
      <c r="J490" s="1067"/>
      <c r="K490" s="1067"/>
      <c r="L490" s="1067"/>
      <c r="M490" s="1067"/>
      <c r="N490" s="1067"/>
      <c r="O490" s="1067"/>
      <c r="P490" s="1067"/>
      <c r="Q490" s="1067"/>
      <c r="R490" s="1067"/>
      <c r="S490" s="1067"/>
      <c r="T490" s="1067"/>
      <c r="U490" s="1067"/>
      <c r="V490" s="1067"/>
      <c r="W490" s="1067"/>
      <c r="X490" s="1067"/>
      <c r="Y490" s="1067"/>
      <c r="Z490" s="1067"/>
      <c r="AA490" s="1067"/>
      <c r="AB490" s="1067"/>
      <c r="AC490" s="1067"/>
      <c r="AD490" s="1067"/>
      <c r="AE490" s="1067"/>
      <c r="AF490" s="1067"/>
    </row>
    <row r="491" spans="1:32">
      <c r="A491" s="1067"/>
      <c r="B491" s="1067"/>
      <c r="C491" s="1067"/>
      <c r="D491" s="1067"/>
      <c r="E491" s="1067"/>
      <c r="F491" s="1067"/>
      <c r="G491" s="1067"/>
      <c r="H491" s="1067"/>
      <c r="I491" s="1067"/>
      <c r="J491" s="1067"/>
      <c r="K491" s="1067"/>
      <c r="L491" s="1067"/>
      <c r="M491" s="1067"/>
      <c r="N491" s="1067"/>
      <c r="O491" s="1067"/>
      <c r="P491" s="1067"/>
      <c r="Q491" s="1067"/>
      <c r="R491" s="1067"/>
      <c r="S491" s="1067"/>
      <c r="T491" s="1067"/>
      <c r="U491" s="1067"/>
      <c r="V491" s="1067"/>
      <c r="W491" s="1067"/>
      <c r="X491" s="1067"/>
      <c r="Y491" s="1067"/>
      <c r="Z491" s="1067"/>
      <c r="AA491" s="1067"/>
      <c r="AB491" s="1067"/>
      <c r="AC491" s="1067"/>
      <c r="AD491" s="1067"/>
      <c r="AE491" s="1067"/>
      <c r="AF491" s="1067"/>
    </row>
    <row r="492" spans="1:32">
      <c r="A492" s="1067"/>
      <c r="B492" s="1067"/>
      <c r="C492" s="1067"/>
      <c r="D492" s="1067"/>
      <c r="E492" s="1067"/>
      <c r="F492" s="1067"/>
      <c r="G492" s="1067"/>
      <c r="H492" s="1067"/>
      <c r="I492" s="1067"/>
      <c r="J492" s="1067"/>
      <c r="K492" s="1067"/>
      <c r="L492" s="1067"/>
      <c r="M492" s="1067"/>
      <c r="N492" s="1067"/>
      <c r="O492" s="1067"/>
      <c r="P492" s="1067"/>
      <c r="Q492" s="1067"/>
      <c r="R492" s="1067"/>
      <c r="S492" s="1067"/>
      <c r="T492" s="1067"/>
      <c r="U492" s="1067"/>
      <c r="V492" s="1067"/>
      <c r="W492" s="1067"/>
      <c r="X492" s="1067"/>
      <c r="Y492" s="1067"/>
      <c r="Z492" s="1067"/>
      <c r="AA492" s="1067"/>
      <c r="AB492" s="1067"/>
      <c r="AC492" s="1067"/>
      <c r="AD492" s="1067"/>
      <c r="AE492" s="1067"/>
      <c r="AF492" s="1067"/>
    </row>
    <row r="493" spans="1:32">
      <c r="A493" s="1067"/>
      <c r="B493" s="1067"/>
      <c r="C493" s="1067"/>
      <c r="D493" s="1067"/>
      <c r="E493" s="1067"/>
      <c r="F493" s="1067"/>
      <c r="G493" s="1067"/>
      <c r="H493" s="1067"/>
      <c r="I493" s="1067"/>
      <c r="J493" s="1067"/>
      <c r="K493" s="1067"/>
      <c r="L493" s="1067"/>
      <c r="M493" s="1067"/>
      <c r="N493" s="1067"/>
      <c r="O493" s="1067"/>
      <c r="P493" s="1067"/>
      <c r="Q493" s="1067"/>
      <c r="R493" s="1067"/>
      <c r="S493" s="1067"/>
      <c r="T493" s="1067"/>
      <c r="U493" s="1067"/>
      <c r="V493" s="1067"/>
      <c r="W493" s="1067"/>
      <c r="X493" s="1067"/>
      <c r="Y493" s="1067"/>
      <c r="Z493" s="1067"/>
      <c r="AA493" s="1067"/>
      <c r="AB493" s="1067"/>
      <c r="AC493" s="1067"/>
      <c r="AD493" s="1067"/>
      <c r="AE493" s="1067"/>
      <c r="AF493" s="1067"/>
    </row>
    <row r="494" spans="1:32">
      <c r="A494" s="1067"/>
      <c r="B494" s="1067"/>
      <c r="C494" s="1067"/>
      <c r="D494" s="1067"/>
      <c r="E494" s="1067"/>
      <c r="F494" s="1067"/>
      <c r="G494" s="1067"/>
      <c r="H494" s="1067"/>
      <c r="I494" s="1067"/>
      <c r="J494" s="1067"/>
      <c r="K494" s="1067"/>
      <c r="L494" s="1067"/>
      <c r="M494" s="1067"/>
      <c r="N494" s="1067"/>
      <c r="O494" s="1067"/>
      <c r="P494" s="1067"/>
      <c r="Q494" s="1067"/>
      <c r="R494" s="1067"/>
      <c r="S494" s="1067"/>
      <c r="T494" s="1067"/>
      <c r="U494" s="1067"/>
      <c r="V494" s="1067"/>
      <c r="W494" s="1067"/>
      <c r="X494" s="1067"/>
      <c r="Y494" s="1067"/>
      <c r="Z494" s="1067"/>
      <c r="AA494" s="1067"/>
      <c r="AB494" s="1067"/>
      <c r="AC494" s="1067"/>
      <c r="AD494" s="1067"/>
      <c r="AE494" s="1067"/>
      <c r="AF494" s="1067"/>
    </row>
    <row r="495" spans="1:32">
      <c r="A495" s="1067"/>
      <c r="B495" s="1067"/>
      <c r="C495" s="1067"/>
      <c r="D495" s="1067"/>
      <c r="E495" s="1067"/>
      <c r="F495" s="1067"/>
      <c r="G495" s="1067"/>
      <c r="H495" s="1067"/>
      <c r="I495" s="1067"/>
      <c r="J495" s="1067"/>
      <c r="K495" s="1067"/>
      <c r="L495" s="1067"/>
      <c r="M495" s="1067"/>
      <c r="N495" s="1067"/>
      <c r="O495" s="1067"/>
      <c r="P495" s="1067"/>
      <c r="Q495" s="1067"/>
      <c r="R495" s="1067"/>
      <c r="S495" s="1067"/>
      <c r="T495" s="1067"/>
      <c r="U495" s="1067"/>
      <c r="V495" s="1067"/>
      <c r="W495" s="1067"/>
      <c r="X495" s="1067"/>
      <c r="Y495" s="1067"/>
      <c r="Z495" s="1067"/>
      <c r="AA495" s="1067"/>
      <c r="AB495" s="1067"/>
      <c r="AC495" s="1067"/>
      <c r="AD495" s="1067"/>
      <c r="AE495" s="1067"/>
      <c r="AF495" s="1067"/>
    </row>
    <row r="496" spans="1:32">
      <c r="A496" s="1067"/>
      <c r="B496" s="1067"/>
      <c r="C496" s="1067"/>
      <c r="D496" s="1067"/>
      <c r="E496" s="1067"/>
      <c r="F496" s="1067"/>
      <c r="G496" s="1067"/>
      <c r="H496" s="1067"/>
      <c r="I496" s="1067"/>
      <c r="J496" s="1067"/>
      <c r="K496" s="1067"/>
      <c r="L496" s="1067"/>
      <c r="M496" s="1067"/>
      <c r="N496" s="1067"/>
      <c r="O496" s="1067"/>
      <c r="P496" s="1067"/>
      <c r="Q496" s="1067"/>
      <c r="R496" s="1067"/>
      <c r="S496" s="1067"/>
      <c r="T496" s="1067"/>
      <c r="U496" s="1067"/>
      <c r="V496" s="1067"/>
      <c r="W496" s="1067"/>
      <c r="X496" s="1067"/>
      <c r="Y496" s="1067"/>
      <c r="Z496" s="1067"/>
      <c r="AA496" s="1067"/>
      <c r="AB496" s="1067"/>
      <c r="AC496" s="1067"/>
      <c r="AD496" s="1067"/>
      <c r="AE496" s="1067"/>
      <c r="AF496" s="1067"/>
    </row>
    <row r="497" spans="1:32">
      <c r="A497" s="1067"/>
      <c r="B497" s="1067"/>
      <c r="C497" s="1067"/>
      <c r="D497" s="1067"/>
      <c r="E497" s="1067"/>
      <c r="F497" s="1067"/>
      <c r="G497" s="1067"/>
      <c r="H497" s="1067"/>
      <c r="I497" s="1067"/>
      <c r="J497" s="1067"/>
      <c r="K497" s="1067"/>
      <c r="L497" s="1067"/>
      <c r="M497" s="1067"/>
      <c r="N497" s="1067"/>
      <c r="O497" s="1067"/>
      <c r="P497" s="1067"/>
      <c r="Q497" s="1067"/>
      <c r="R497" s="1067"/>
      <c r="S497" s="1067"/>
      <c r="T497" s="1067"/>
      <c r="U497" s="1067"/>
      <c r="V497" s="1067"/>
      <c r="W497" s="1067"/>
      <c r="X497" s="1067"/>
      <c r="Y497" s="1067"/>
      <c r="Z497" s="1067"/>
      <c r="AA497" s="1067"/>
      <c r="AB497" s="1067"/>
      <c r="AC497" s="1067"/>
      <c r="AD497" s="1067"/>
      <c r="AE497" s="1067"/>
      <c r="AF497" s="1067"/>
    </row>
    <row r="498" spans="1:32">
      <c r="A498" s="1067"/>
      <c r="B498" s="1067"/>
      <c r="C498" s="1067"/>
      <c r="D498" s="1067"/>
      <c r="E498" s="1067"/>
      <c r="F498" s="1067"/>
      <c r="G498" s="1067"/>
      <c r="H498" s="1067"/>
      <c r="I498" s="1067"/>
      <c r="J498" s="1067"/>
      <c r="K498" s="1067"/>
      <c r="L498" s="1067"/>
      <c r="M498" s="1067"/>
      <c r="N498" s="1067"/>
      <c r="O498" s="1067"/>
      <c r="P498" s="1067"/>
      <c r="Q498" s="1067"/>
      <c r="R498" s="1067"/>
      <c r="S498" s="1067"/>
      <c r="T498" s="1067"/>
      <c r="U498" s="1067"/>
      <c r="V498" s="1067"/>
      <c r="W498" s="1067"/>
      <c r="X498" s="1067"/>
      <c r="Y498" s="1067"/>
      <c r="Z498" s="1067"/>
      <c r="AA498" s="1067"/>
      <c r="AB498" s="1067"/>
      <c r="AC498" s="1067"/>
      <c r="AD498" s="1067"/>
      <c r="AE498" s="1067"/>
      <c r="AF498" s="1067"/>
    </row>
    <row r="499" spans="1:32">
      <c r="A499" s="1067"/>
      <c r="B499" s="1067"/>
      <c r="C499" s="1067"/>
      <c r="D499" s="1067"/>
      <c r="E499" s="1067"/>
      <c r="F499" s="1067"/>
      <c r="G499" s="1067"/>
      <c r="H499" s="1067"/>
      <c r="I499" s="1067"/>
      <c r="J499" s="1067"/>
      <c r="K499" s="1067"/>
      <c r="L499" s="1067"/>
      <c r="M499" s="1067"/>
      <c r="N499" s="1067"/>
      <c r="O499" s="1067"/>
      <c r="P499" s="1067"/>
      <c r="Q499" s="1067"/>
      <c r="R499" s="1067"/>
      <c r="S499" s="1067"/>
      <c r="T499" s="1067"/>
      <c r="U499" s="1067"/>
      <c r="V499" s="1067"/>
      <c r="W499" s="1067"/>
      <c r="X499" s="1067"/>
      <c r="Y499" s="1067"/>
      <c r="Z499" s="1067"/>
      <c r="AA499" s="1067"/>
      <c r="AB499" s="1067"/>
      <c r="AC499" s="1067"/>
      <c r="AD499" s="1067"/>
      <c r="AE499" s="1067"/>
      <c r="AF499" s="1067"/>
    </row>
    <row r="500" spans="1:32">
      <c r="A500" s="1067"/>
      <c r="B500" s="1067"/>
      <c r="C500" s="1067"/>
      <c r="D500" s="1067"/>
      <c r="E500" s="1067"/>
      <c r="F500" s="1067"/>
      <c r="G500" s="1067"/>
      <c r="H500" s="1067"/>
      <c r="I500" s="1067"/>
      <c r="J500" s="1067"/>
      <c r="K500" s="1067"/>
      <c r="L500" s="1067"/>
      <c r="M500" s="1067"/>
      <c r="N500" s="1067"/>
      <c r="O500" s="1067"/>
      <c r="P500" s="1067"/>
      <c r="Q500" s="1067"/>
      <c r="R500" s="1067"/>
      <c r="S500" s="1067"/>
      <c r="T500" s="1067"/>
      <c r="U500" s="1067"/>
      <c r="V500" s="1067"/>
      <c r="W500" s="1067"/>
      <c r="X500" s="1067"/>
      <c r="Y500" s="1067"/>
      <c r="Z500" s="1067"/>
      <c r="AA500" s="1067"/>
      <c r="AB500" s="1067"/>
      <c r="AC500" s="1067"/>
      <c r="AD500" s="1067"/>
      <c r="AE500" s="1067"/>
      <c r="AF500" s="1067"/>
    </row>
    <row r="501" spans="1:32">
      <c r="A501" s="1067"/>
      <c r="B501" s="1067"/>
      <c r="C501" s="1067"/>
      <c r="D501" s="1067"/>
      <c r="E501" s="1067"/>
      <c r="F501" s="1067"/>
      <c r="G501" s="1067"/>
      <c r="H501" s="1067"/>
      <c r="I501" s="1067"/>
      <c r="J501" s="1067"/>
      <c r="K501" s="1067"/>
      <c r="L501" s="1067"/>
      <c r="M501" s="1067"/>
      <c r="N501" s="1067"/>
      <c r="O501" s="1067"/>
      <c r="P501" s="1067"/>
      <c r="Q501" s="1067"/>
      <c r="R501" s="1067"/>
      <c r="S501" s="1067"/>
      <c r="T501" s="1067"/>
      <c r="U501" s="1067"/>
      <c r="V501" s="1067"/>
      <c r="W501" s="1067"/>
      <c r="X501" s="1067"/>
      <c r="Y501" s="1067"/>
      <c r="Z501" s="1067"/>
      <c r="AA501" s="1067"/>
      <c r="AB501" s="1067"/>
      <c r="AC501" s="1067"/>
      <c r="AD501" s="1067"/>
      <c r="AE501" s="1067"/>
      <c r="AF501" s="1067"/>
    </row>
    <row r="502" spans="1:32">
      <c r="A502" s="1067"/>
      <c r="B502" s="1067"/>
      <c r="C502" s="1067"/>
      <c r="D502" s="1067"/>
      <c r="E502" s="1067"/>
      <c r="F502" s="1067"/>
      <c r="G502" s="1067"/>
      <c r="H502" s="1067"/>
      <c r="I502" s="1067"/>
      <c r="J502" s="1067"/>
      <c r="K502" s="1067"/>
      <c r="L502" s="1067"/>
      <c r="M502" s="1067"/>
      <c r="N502" s="1067"/>
      <c r="O502" s="1067"/>
      <c r="P502" s="1067"/>
      <c r="Q502" s="1067"/>
      <c r="R502" s="1067"/>
      <c r="S502" s="1067"/>
      <c r="T502" s="1067"/>
      <c r="U502" s="1067"/>
      <c r="V502" s="1067"/>
      <c r="W502" s="1067"/>
      <c r="X502" s="1067"/>
      <c r="Y502" s="1067"/>
      <c r="Z502" s="1067"/>
      <c r="AA502" s="1067"/>
      <c r="AB502" s="1067"/>
      <c r="AC502" s="1067"/>
      <c r="AD502" s="1067"/>
      <c r="AE502" s="1067"/>
      <c r="AF502" s="1067"/>
    </row>
    <row r="503" spans="1:32">
      <c r="A503" s="1067"/>
      <c r="B503" s="1067"/>
      <c r="C503" s="1067"/>
      <c r="D503" s="1067"/>
      <c r="E503" s="1067"/>
      <c r="F503" s="1067"/>
      <c r="G503" s="1067"/>
      <c r="H503" s="1067"/>
      <c r="I503" s="1067"/>
      <c r="J503" s="1067"/>
      <c r="K503" s="1067"/>
      <c r="L503" s="1067"/>
      <c r="M503" s="1067"/>
      <c r="N503" s="1067"/>
      <c r="O503" s="1067"/>
      <c r="P503" s="1067"/>
      <c r="Q503" s="1067"/>
      <c r="R503" s="1067"/>
      <c r="S503" s="1067"/>
      <c r="T503" s="1067"/>
      <c r="U503" s="1067"/>
      <c r="V503" s="1067"/>
      <c r="W503" s="1067"/>
      <c r="X503" s="1067"/>
      <c r="Y503" s="1067"/>
      <c r="Z503" s="1067"/>
      <c r="AA503" s="1067"/>
      <c r="AB503" s="1067"/>
      <c r="AC503" s="1067"/>
      <c r="AD503" s="1067"/>
      <c r="AE503" s="1067"/>
      <c r="AF503" s="1067"/>
    </row>
    <row r="504" spans="1:32">
      <c r="A504" s="1067"/>
      <c r="B504" s="1067"/>
      <c r="C504" s="1067"/>
      <c r="D504" s="1067"/>
      <c r="E504" s="1067"/>
      <c r="F504" s="1067"/>
      <c r="G504" s="1067"/>
      <c r="H504" s="1067"/>
      <c r="I504" s="1067"/>
      <c r="J504" s="1067"/>
      <c r="K504" s="1067"/>
      <c r="L504" s="1067"/>
      <c r="M504" s="1067"/>
      <c r="N504" s="1067"/>
      <c r="O504" s="1067"/>
      <c r="P504" s="1067"/>
      <c r="Q504" s="1067"/>
      <c r="R504" s="1067"/>
      <c r="S504" s="1067"/>
      <c r="T504" s="1067"/>
      <c r="U504" s="1067"/>
      <c r="V504" s="1067"/>
      <c r="W504" s="1067"/>
      <c r="X504" s="1067"/>
      <c r="Y504" s="1067"/>
      <c r="Z504" s="1067"/>
      <c r="AA504" s="1067"/>
      <c r="AB504" s="1067"/>
      <c r="AC504" s="1067"/>
      <c r="AD504" s="1067"/>
      <c r="AE504" s="1067"/>
      <c r="AF504" s="1067"/>
    </row>
    <row r="505" spans="1:32">
      <c r="A505" s="1067"/>
      <c r="B505" s="1067"/>
      <c r="C505" s="1067"/>
      <c r="D505" s="1067"/>
      <c r="E505" s="1067"/>
      <c r="F505" s="1067"/>
      <c r="G505" s="1067"/>
      <c r="H505" s="1067"/>
      <c r="I505" s="1067"/>
      <c r="J505" s="1067"/>
      <c r="K505" s="1067"/>
      <c r="L505" s="1067"/>
      <c r="M505" s="1067"/>
      <c r="N505" s="1067"/>
      <c r="O505" s="1067"/>
      <c r="P505" s="1067"/>
      <c r="Q505" s="1067"/>
      <c r="R505" s="1067"/>
      <c r="S505" s="1067"/>
      <c r="T505" s="1067"/>
      <c r="U505" s="1067"/>
      <c r="V505" s="1067"/>
      <c r="W505" s="1067"/>
      <c r="X505" s="1067"/>
      <c r="Y505" s="1067"/>
      <c r="Z505" s="1067"/>
      <c r="AA505" s="1067"/>
      <c r="AB505" s="1067"/>
      <c r="AC505" s="1067"/>
      <c r="AD505" s="1067"/>
      <c r="AE505" s="1067"/>
      <c r="AF505" s="1067"/>
    </row>
    <row r="506" spans="1:32">
      <c r="A506" s="1067"/>
      <c r="B506" s="1067"/>
      <c r="C506" s="1067"/>
      <c r="D506" s="1067"/>
      <c r="E506" s="1067"/>
      <c r="F506" s="1067"/>
      <c r="G506" s="1067"/>
      <c r="H506" s="1067"/>
      <c r="I506" s="1067"/>
      <c r="J506" s="1067"/>
      <c r="K506" s="1067"/>
      <c r="L506" s="1067"/>
      <c r="M506" s="1067"/>
      <c r="N506" s="1067"/>
      <c r="O506" s="1067"/>
      <c r="P506" s="1067"/>
      <c r="Q506" s="1067"/>
      <c r="R506" s="1067"/>
      <c r="S506" s="1067"/>
      <c r="T506" s="1067"/>
      <c r="U506" s="1067"/>
      <c r="V506" s="1067"/>
      <c r="W506" s="1067"/>
      <c r="X506" s="1067"/>
      <c r="Y506" s="1067"/>
      <c r="Z506" s="1067"/>
      <c r="AA506" s="1067"/>
      <c r="AB506" s="1067"/>
      <c r="AC506" s="1067"/>
      <c r="AD506" s="1067"/>
      <c r="AE506" s="1067"/>
      <c r="AF506" s="1067"/>
    </row>
    <row r="507" spans="1:32">
      <c r="A507" s="1067"/>
      <c r="B507" s="1067"/>
      <c r="C507" s="1067"/>
      <c r="D507" s="1067"/>
      <c r="E507" s="1067"/>
      <c r="F507" s="1067"/>
      <c r="G507" s="1067"/>
      <c r="H507" s="1067"/>
      <c r="I507" s="1067"/>
      <c r="J507" s="1067"/>
      <c r="K507" s="1067"/>
      <c r="L507" s="1067"/>
      <c r="M507" s="1067"/>
      <c r="N507" s="1067"/>
      <c r="O507" s="1067"/>
      <c r="P507" s="1067"/>
      <c r="Q507" s="1067"/>
      <c r="R507" s="1067"/>
      <c r="S507" s="1067"/>
      <c r="T507" s="1067"/>
      <c r="U507" s="1067"/>
      <c r="V507" s="1067"/>
      <c r="W507" s="1067"/>
      <c r="X507" s="1067"/>
      <c r="Y507" s="1067"/>
      <c r="Z507" s="1067"/>
      <c r="AA507" s="1067"/>
      <c r="AB507" s="1067"/>
      <c r="AC507" s="1067"/>
      <c r="AD507" s="1067"/>
      <c r="AE507" s="1067"/>
      <c r="AF507" s="1067"/>
    </row>
    <row r="508" spans="1:32">
      <c r="A508" s="1067"/>
      <c r="B508" s="1067"/>
      <c r="C508" s="1067"/>
      <c r="D508" s="1067"/>
      <c r="E508" s="1067"/>
      <c r="F508" s="1067"/>
      <c r="G508" s="1067"/>
      <c r="H508" s="1067"/>
      <c r="I508" s="1067"/>
      <c r="J508" s="1067"/>
      <c r="K508" s="1067"/>
      <c r="L508" s="1067"/>
      <c r="M508" s="1067"/>
      <c r="N508" s="1067"/>
      <c r="O508" s="1067"/>
      <c r="P508" s="1067"/>
      <c r="Q508" s="1067"/>
      <c r="R508" s="1067"/>
      <c r="S508" s="1067"/>
      <c r="T508" s="1067"/>
      <c r="U508" s="1067"/>
      <c r="V508" s="1067"/>
      <c r="W508" s="1067"/>
      <c r="X508" s="1067"/>
      <c r="Y508" s="1067"/>
      <c r="Z508" s="1067"/>
      <c r="AA508" s="1067"/>
      <c r="AB508" s="1067"/>
      <c r="AC508" s="1067"/>
      <c r="AD508" s="1067"/>
      <c r="AE508" s="1067"/>
      <c r="AF508" s="1067"/>
    </row>
    <row r="509" spans="1:32">
      <c r="A509" s="1067"/>
      <c r="B509" s="1067"/>
      <c r="C509" s="1067"/>
      <c r="D509" s="1067"/>
      <c r="E509" s="1067"/>
      <c r="F509" s="1067"/>
      <c r="G509" s="1067"/>
      <c r="H509" s="1067"/>
      <c r="I509" s="1067"/>
      <c r="J509" s="1067"/>
      <c r="K509" s="1067"/>
      <c r="L509" s="1067"/>
      <c r="M509" s="1067"/>
      <c r="N509" s="1067"/>
      <c r="O509" s="1067"/>
      <c r="P509" s="1067"/>
      <c r="Q509" s="1067"/>
      <c r="R509" s="1067"/>
      <c r="S509" s="1067"/>
      <c r="T509" s="1067"/>
      <c r="U509" s="1067"/>
      <c r="V509" s="1067"/>
      <c r="W509" s="1067"/>
      <c r="X509" s="1067"/>
      <c r="Y509" s="1067"/>
      <c r="Z509" s="1067"/>
      <c r="AA509" s="1067"/>
      <c r="AB509" s="1067"/>
      <c r="AC509" s="1067"/>
      <c r="AD509" s="1067"/>
      <c r="AE509" s="1067"/>
      <c r="AF509" s="1067"/>
    </row>
    <row r="510" spans="1:32">
      <c r="A510" s="1067"/>
      <c r="B510" s="1067"/>
      <c r="C510" s="1067"/>
      <c r="D510" s="1067"/>
      <c r="E510" s="1067"/>
      <c r="F510" s="1067"/>
      <c r="G510" s="1067"/>
      <c r="H510" s="1067"/>
      <c r="I510" s="1067"/>
      <c r="J510" s="1067"/>
      <c r="K510" s="1067"/>
      <c r="L510" s="1067"/>
      <c r="M510" s="1067"/>
      <c r="N510" s="1067"/>
      <c r="O510" s="1067"/>
      <c r="P510" s="1067"/>
      <c r="Q510" s="1067"/>
      <c r="R510" s="1067"/>
      <c r="S510" s="1067"/>
      <c r="T510" s="1067"/>
      <c r="U510" s="1067"/>
      <c r="V510" s="1067"/>
      <c r="W510" s="1067"/>
      <c r="X510" s="1067"/>
      <c r="Y510" s="1067"/>
      <c r="Z510" s="1067"/>
      <c r="AA510" s="1067"/>
      <c r="AB510" s="1067"/>
      <c r="AC510" s="1067"/>
      <c r="AD510" s="1067"/>
      <c r="AE510" s="1067"/>
      <c r="AF510" s="1067"/>
    </row>
    <row r="511" spans="1:32">
      <c r="A511" s="1067"/>
      <c r="B511" s="1067"/>
      <c r="C511" s="1067"/>
      <c r="D511" s="1067"/>
      <c r="E511" s="1067"/>
      <c r="F511" s="1067"/>
      <c r="G511" s="1067"/>
      <c r="H511" s="1067"/>
      <c r="I511" s="1067"/>
      <c r="J511" s="1067"/>
      <c r="K511" s="1067"/>
      <c r="L511" s="1067"/>
      <c r="M511" s="1067"/>
      <c r="N511" s="1067"/>
      <c r="O511" s="1067"/>
      <c r="P511" s="1067"/>
      <c r="Q511" s="1067"/>
      <c r="R511" s="1067"/>
      <c r="S511" s="1067"/>
      <c r="T511" s="1067"/>
      <c r="U511" s="1067"/>
      <c r="V511" s="1067"/>
      <c r="W511" s="1067"/>
      <c r="X511" s="1067"/>
      <c r="Y511" s="1067"/>
      <c r="Z511" s="1067"/>
      <c r="AA511" s="1067"/>
      <c r="AB511" s="1067"/>
      <c r="AC511" s="1067"/>
      <c r="AD511" s="1067"/>
      <c r="AE511" s="1067"/>
      <c r="AF511" s="1067"/>
    </row>
    <row r="512" spans="1:32">
      <c r="A512" s="1067"/>
      <c r="B512" s="1067"/>
      <c r="C512" s="1067"/>
      <c r="D512" s="1067"/>
      <c r="E512" s="1067"/>
      <c r="F512" s="1067"/>
      <c r="G512" s="1067"/>
      <c r="H512" s="1067"/>
      <c r="I512" s="1067"/>
      <c r="J512" s="1067"/>
      <c r="K512" s="1067"/>
      <c r="L512" s="1067"/>
      <c r="M512" s="1067"/>
      <c r="N512" s="1067"/>
      <c r="O512" s="1067"/>
      <c r="P512" s="1067"/>
      <c r="Q512" s="1067"/>
      <c r="R512" s="1067"/>
      <c r="S512" s="1067"/>
      <c r="T512" s="1067"/>
      <c r="U512" s="1067"/>
      <c r="V512" s="1067"/>
      <c r="W512" s="1067"/>
      <c r="X512" s="1067"/>
      <c r="Y512" s="1067"/>
      <c r="Z512" s="1067"/>
      <c r="AA512" s="1067"/>
      <c r="AB512" s="1067"/>
      <c r="AC512" s="1067"/>
      <c r="AD512" s="1067"/>
      <c r="AE512" s="1067"/>
      <c r="AF512" s="1067"/>
    </row>
    <row r="513" spans="1:32">
      <c r="A513" s="1067"/>
      <c r="B513" s="1067"/>
      <c r="C513" s="1067"/>
      <c r="D513" s="1067"/>
      <c r="E513" s="1067"/>
      <c r="F513" s="1067"/>
      <c r="G513" s="1067"/>
      <c r="H513" s="1067"/>
      <c r="I513" s="1067"/>
      <c r="J513" s="1067"/>
      <c r="K513" s="1067"/>
      <c r="L513" s="1067"/>
      <c r="M513" s="1067"/>
      <c r="N513" s="1067"/>
      <c r="O513" s="1067"/>
      <c r="P513" s="1067"/>
      <c r="Q513" s="1067"/>
      <c r="R513" s="1067"/>
      <c r="S513" s="1067"/>
      <c r="T513" s="1067"/>
      <c r="U513" s="1067"/>
      <c r="V513" s="1067"/>
      <c r="W513" s="1067"/>
      <c r="X513" s="1067"/>
      <c r="Y513" s="1067"/>
      <c r="Z513" s="1067"/>
      <c r="AA513" s="1067"/>
      <c r="AB513" s="1067"/>
      <c r="AC513" s="1067"/>
      <c r="AD513" s="1067"/>
      <c r="AE513" s="1067"/>
      <c r="AF513" s="1067"/>
    </row>
    <row r="514" spans="1:32">
      <c r="A514" s="1067"/>
      <c r="B514" s="1067"/>
      <c r="C514" s="1067"/>
      <c r="D514" s="1067"/>
      <c r="E514" s="1067"/>
      <c r="F514" s="1067"/>
      <c r="G514" s="1067"/>
      <c r="H514" s="1067"/>
      <c r="I514" s="1067"/>
      <c r="J514" s="1067"/>
      <c r="K514" s="1067"/>
      <c r="L514" s="1067"/>
      <c r="M514" s="1067"/>
      <c r="N514" s="1067"/>
      <c r="O514" s="1067"/>
      <c r="P514" s="1067"/>
      <c r="Q514" s="1067"/>
      <c r="R514" s="1067"/>
      <c r="S514" s="1067"/>
      <c r="T514" s="1067"/>
      <c r="U514" s="1067"/>
      <c r="V514" s="1067"/>
      <c r="W514" s="1067"/>
      <c r="X514" s="1067"/>
      <c r="Y514" s="1067"/>
      <c r="Z514" s="1067"/>
      <c r="AA514" s="1067"/>
      <c r="AB514" s="1067"/>
      <c r="AC514" s="1067"/>
      <c r="AD514" s="1067"/>
      <c r="AE514" s="1067"/>
      <c r="AF514" s="1067"/>
    </row>
    <row r="515" spans="1:32">
      <c r="A515" s="1067"/>
      <c r="B515" s="1067"/>
      <c r="C515" s="1067"/>
      <c r="D515" s="1067"/>
      <c r="E515" s="1067"/>
      <c r="F515" s="1067"/>
      <c r="G515" s="1067"/>
      <c r="H515" s="1067"/>
      <c r="I515" s="1067"/>
      <c r="J515" s="1067"/>
      <c r="K515" s="1067"/>
      <c r="L515" s="1067"/>
      <c r="M515" s="1067"/>
      <c r="N515" s="1067"/>
      <c r="O515" s="1067"/>
      <c r="P515" s="1067"/>
      <c r="Q515" s="1067"/>
      <c r="R515" s="1067"/>
      <c r="S515" s="1067"/>
      <c r="T515" s="1067"/>
      <c r="U515" s="1067"/>
      <c r="V515" s="1067"/>
      <c r="W515" s="1067"/>
      <c r="X515" s="1067"/>
      <c r="Y515" s="1067"/>
      <c r="Z515" s="1067"/>
      <c r="AA515" s="1067"/>
      <c r="AB515" s="1067"/>
      <c r="AC515" s="1067"/>
      <c r="AD515" s="1067"/>
      <c r="AE515" s="1067"/>
      <c r="AF515" s="1067"/>
    </row>
    <row r="516" spans="1:32">
      <c r="A516" s="1067"/>
      <c r="B516" s="1067"/>
      <c r="C516" s="1067"/>
      <c r="D516" s="1067"/>
      <c r="E516" s="1067"/>
      <c r="F516" s="1067"/>
      <c r="G516" s="1067"/>
      <c r="H516" s="1067"/>
      <c r="I516" s="1067"/>
      <c r="J516" s="1067"/>
      <c r="K516" s="1067"/>
      <c r="L516" s="1067"/>
      <c r="M516" s="1067"/>
      <c r="N516" s="1067"/>
      <c r="O516" s="1067"/>
      <c r="P516" s="1067"/>
      <c r="Q516" s="1067"/>
      <c r="R516" s="1067"/>
      <c r="S516" s="1067"/>
      <c r="T516" s="1067"/>
      <c r="U516" s="1067"/>
      <c r="V516" s="1067"/>
      <c r="W516" s="1067"/>
      <c r="X516" s="1067"/>
      <c r="Y516" s="1067"/>
      <c r="Z516" s="1067"/>
      <c r="AA516" s="1067"/>
      <c r="AB516" s="1067"/>
      <c r="AC516" s="1067"/>
      <c r="AD516" s="1067"/>
      <c r="AE516" s="1067"/>
      <c r="AF516" s="1067"/>
    </row>
    <row r="517" spans="1:32">
      <c r="A517" s="1067"/>
      <c r="B517" s="1067"/>
      <c r="C517" s="1067"/>
      <c r="D517" s="1067"/>
      <c r="E517" s="1067"/>
      <c r="F517" s="1067"/>
      <c r="G517" s="1067"/>
      <c r="H517" s="1067"/>
      <c r="I517" s="1067"/>
      <c r="J517" s="1067"/>
      <c r="K517" s="1067"/>
      <c r="L517" s="1067"/>
      <c r="M517" s="1067"/>
      <c r="N517" s="1067"/>
      <c r="O517" s="1067"/>
      <c r="P517" s="1067"/>
      <c r="Q517" s="1067"/>
      <c r="R517" s="1067"/>
      <c r="S517" s="1067"/>
      <c r="T517" s="1067"/>
      <c r="U517" s="1067"/>
      <c r="V517" s="1067"/>
      <c r="W517" s="1067"/>
      <c r="X517" s="1067"/>
      <c r="Y517" s="1067"/>
      <c r="Z517" s="1067"/>
      <c r="AA517" s="1067"/>
      <c r="AB517" s="1067"/>
      <c r="AC517" s="1067"/>
      <c r="AD517" s="1067"/>
      <c r="AE517" s="1067"/>
      <c r="AF517" s="1067"/>
    </row>
    <row r="518" spans="1:32">
      <c r="A518" s="1067"/>
      <c r="B518" s="1067"/>
      <c r="C518" s="1067"/>
      <c r="D518" s="1067"/>
      <c r="E518" s="1067"/>
      <c r="F518" s="1067"/>
      <c r="G518" s="1067"/>
      <c r="H518" s="1067"/>
      <c r="I518" s="1067"/>
      <c r="J518" s="1067"/>
      <c r="K518" s="1067"/>
      <c r="L518" s="1067"/>
      <c r="M518" s="1067"/>
      <c r="N518" s="1067"/>
      <c r="O518" s="1067"/>
      <c r="P518" s="1067"/>
      <c r="Q518" s="1067"/>
      <c r="R518" s="1067"/>
      <c r="S518" s="1067"/>
      <c r="T518" s="1067"/>
      <c r="U518" s="1067"/>
      <c r="V518" s="1067"/>
      <c r="W518" s="1067"/>
      <c r="X518" s="1067"/>
      <c r="Y518" s="1067"/>
      <c r="Z518" s="1067"/>
      <c r="AA518" s="1067"/>
      <c r="AB518" s="1067"/>
      <c r="AC518" s="1067"/>
      <c r="AD518" s="1067"/>
      <c r="AE518" s="1067"/>
      <c r="AF518" s="1067"/>
    </row>
    <row r="519" spans="1:32">
      <c r="A519" s="1067"/>
      <c r="B519" s="1067"/>
      <c r="C519" s="1067"/>
      <c r="D519" s="1067"/>
      <c r="E519" s="1067"/>
      <c r="F519" s="1067"/>
      <c r="G519" s="1067"/>
      <c r="H519" s="1067"/>
      <c r="I519" s="1067"/>
      <c r="J519" s="1067"/>
      <c r="K519" s="1067"/>
      <c r="L519" s="1067"/>
      <c r="M519" s="1067"/>
      <c r="N519" s="1067"/>
      <c r="O519" s="1067"/>
      <c r="P519" s="1067"/>
      <c r="Q519" s="1067"/>
      <c r="R519" s="1067"/>
      <c r="S519" s="1067"/>
      <c r="T519" s="1067"/>
      <c r="U519" s="1067"/>
      <c r="V519" s="1067"/>
      <c r="W519" s="1067"/>
      <c r="X519" s="1067"/>
      <c r="Y519" s="1067"/>
      <c r="Z519" s="1067"/>
      <c r="AA519" s="1067"/>
      <c r="AB519" s="1067"/>
      <c r="AC519" s="1067"/>
      <c r="AD519" s="1067"/>
      <c r="AE519" s="1067"/>
      <c r="AF519" s="1067"/>
    </row>
    <row r="520" spans="1:32">
      <c r="A520" s="1067"/>
      <c r="B520" s="1067"/>
      <c r="C520" s="1067"/>
      <c r="D520" s="1067"/>
      <c r="E520" s="1067"/>
      <c r="F520" s="1067"/>
      <c r="G520" s="1067"/>
      <c r="H520" s="1067"/>
      <c r="I520" s="1067"/>
      <c r="J520" s="1067"/>
      <c r="K520" s="1067"/>
      <c r="L520" s="1067"/>
      <c r="M520" s="1067"/>
      <c r="N520" s="1067"/>
      <c r="O520" s="1067"/>
      <c r="P520" s="1067"/>
      <c r="Q520" s="1067"/>
      <c r="R520" s="1067"/>
      <c r="S520" s="1067"/>
      <c r="T520" s="1067"/>
      <c r="U520" s="1067"/>
      <c r="V520" s="1067"/>
      <c r="W520" s="1067"/>
      <c r="X520" s="1067"/>
      <c r="Y520" s="1067"/>
      <c r="Z520" s="1067"/>
      <c r="AA520" s="1067"/>
      <c r="AB520" s="1067"/>
      <c r="AC520" s="1067"/>
      <c r="AD520" s="1067"/>
      <c r="AE520" s="1067"/>
      <c r="AF520" s="1067"/>
    </row>
    <row r="521" spans="1:32">
      <c r="A521" s="1067"/>
      <c r="B521" s="1067"/>
      <c r="C521" s="1067"/>
      <c r="D521" s="1067"/>
      <c r="E521" s="1067"/>
      <c r="F521" s="1067"/>
      <c r="G521" s="1067"/>
      <c r="H521" s="1067"/>
      <c r="I521" s="1067"/>
      <c r="J521" s="1067"/>
      <c r="K521" s="1067"/>
      <c r="L521" s="1067"/>
      <c r="M521" s="1067"/>
      <c r="N521" s="1067"/>
      <c r="O521" s="1067"/>
      <c r="P521" s="1067"/>
      <c r="Q521" s="1067"/>
      <c r="R521" s="1067"/>
      <c r="S521" s="1067"/>
      <c r="T521" s="1067"/>
      <c r="U521" s="1067"/>
      <c r="V521" s="1067"/>
      <c r="W521" s="1067"/>
      <c r="X521" s="1067"/>
      <c r="Y521" s="1067"/>
      <c r="Z521" s="1067"/>
      <c r="AA521" s="1067"/>
      <c r="AB521" s="1067"/>
      <c r="AC521" s="1067"/>
      <c r="AD521" s="1067"/>
      <c r="AE521" s="1067"/>
      <c r="AF521" s="1067"/>
    </row>
    <row r="522" spans="1:32">
      <c r="A522" s="1067"/>
      <c r="B522" s="1067"/>
      <c r="C522" s="1067"/>
      <c r="D522" s="1067"/>
      <c r="E522" s="1067"/>
      <c r="F522" s="1067"/>
      <c r="G522" s="1067"/>
      <c r="H522" s="1067"/>
      <c r="I522" s="1067"/>
      <c r="J522" s="1067"/>
      <c r="K522" s="1067"/>
      <c r="L522" s="1067"/>
      <c r="M522" s="1067"/>
      <c r="N522" s="1067"/>
      <c r="O522" s="1067"/>
      <c r="P522" s="1067"/>
      <c r="Q522" s="1067"/>
      <c r="R522" s="1067"/>
      <c r="S522" s="1067"/>
      <c r="T522" s="1067"/>
      <c r="U522" s="1067"/>
      <c r="V522" s="1067"/>
      <c r="W522" s="1067"/>
      <c r="X522" s="1067"/>
      <c r="Y522" s="1067"/>
      <c r="Z522" s="1067"/>
      <c r="AA522" s="1067"/>
      <c r="AB522" s="1067"/>
      <c r="AC522" s="1067"/>
      <c r="AD522" s="1067"/>
      <c r="AE522" s="1067"/>
      <c r="AF522" s="1067"/>
    </row>
    <row r="523" spans="1:32">
      <c r="A523" s="1067"/>
      <c r="B523" s="1067"/>
      <c r="C523" s="1067"/>
      <c r="D523" s="1067"/>
      <c r="E523" s="1067"/>
      <c r="F523" s="1067"/>
      <c r="G523" s="1067"/>
      <c r="H523" s="1067"/>
      <c r="I523" s="1067"/>
      <c r="J523" s="1067"/>
      <c r="K523" s="1067"/>
      <c r="L523" s="1067"/>
      <c r="M523" s="1067"/>
      <c r="N523" s="1067"/>
      <c r="O523" s="1067"/>
      <c r="P523" s="1067"/>
      <c r="Q523" s="1067"/>
      <c r="R523" s="1067"/>
      <c r="S523" s="1067"/>
      <c r="T523" s="1067"/>
      <c r="U523" s="1067"/>
      <c r="V523" s="1067"/>
      <c r="W523" s="1067"/>
      <c r="X523" s="1067"/>
      <c r="Y523" s="1067"/>
      <c r="Z523" s="1067"/>
      <c r="AA523" s="1067"/>
      <c r="AB523" s="1067"/>
      <c r="AC523" s="1067"/>
      <c r="AD523" s="1067"/>
      <c r="AE523" s="1067"/>
      <c r="AF523" s="1067"/>
    </row>
    <row r="524" spans="1:32">
      <c r="A524" s="1067"/>
      <c r="B524" s="1067"/>
      <c r="C524" s="1067"/>
      <c r="D524" s="1067"/>
      <c r="E524" s="1067"/>
      <c r="F524" s="1067"/>
      <c r="G524" s="1067"/>
      <c r="H524" s="1067"/>
      <c r="I524" s="1067"/>
      <c r="J524" s="1067"/>
      <c r="K524" s="1067"/>
      <c r="L524" s="1067"/>
      <c r="M524" s="1067"/>
      <c r="N524" s="1067"/>
      <c r="O524" s="1067"/>
      <c r="P524" s="1067"/>
      <c r="Q524" s="1067"/>
      <c r="R524" s="1067"/>
      <c r="S524" s="1067"/>
      <c r="T524" s="1067"/>
      <c r="U524" s="1067"/>
      <c r="V524" s="1067"/>
      <c r="W524" s="1067"/>
      <c r="X524" s="1067"/>
      <c r="Y524" s="1067"/>
      <c r="Z524" s="1067"/>
      <c r="AA524" s="1067"/>
      <c r="AB524" s="1067"/>
      <c r="AC524" s="1067"/>
      <c r="AD524" s="1067"/>
      <c r="AE524" s="1067"/>
      <c r="AF524" s="1067"/>
    </row>
    <row r="525" spans="1:32">
      <c r="A525" s="1067"/>
      <c r="B525" s="1067"/>
      <c r="C525" s="1067"/>
      <c r="D525" s="1067"/>
      <c r="E525" s="1067"/>
      <c r="F525" s="1067"/>
      <c r="G525" s="1067"/>
      <c r="H525" s="1067"/>
      <c r="I525" s="1067"/>
      <c r="J525" s="1067"/>
      <c r="K525" s="1067"/>
      <c r="L525" s="1067"/>
      <c r="M525" s="1067"/>
      <c r="N525" s="1067"/>
      <c r="O525" s="1067"/>
      <c r="P525" s="1067"/>
      <c r="Q525" s="1067"/>
      <c r="R525" s="1067"/>
      <c r="S525" s="1067"/>
      <c r="T525" s="1067"/>
      <c r="U525" s="1067"/>
      <c r="V525" s="1067"/>
      <c r="W525" s="1067"/>
      <c r="X525" s="1067"/>
      <c r="Y525" s="1067"/>
      <c r="Z525" s="1067"/>
      <c r="AA525" s="1067"/>
      <c r="AB525" s="1067"/>
      <c r="AC525" s="1067"/>
      <c r="AD525" s="1067"/>
      <c r="AE525" s="1067"/>
      <c r="AF525" s="1067"/>
    </row>
    <row r="526" spans="1:32">
      <c r="A526" s="1067"/>
      <c r="B526" s="1067"/>
      <c r="C526" s="1067"/>
      <c r="D526" s="1067"/>
      <c r="E526" s="1067"/>
      <c r="F526" s="1067"/>
      <c r="G526" s="1067"/>
      <c r="H526" s="1067"/>
      <c r="I526" s="1067"/>
      <c r="J526" s="1067"/>
      <c r="K526" s="1067"/>
      <c r="L526" s="1067"/>
      <c r="M526" s="1067"/>
      <c r="N526" s="1067"/>
      <c r="O526" s="1067"/>
      <c r="P526" s="1067"/>
      <c r="Q526" s="1067"/>
      <c r="R526" s="1067"/>
      <c r="S526" s="1067"/>
      <c r="T526" s="1067"/>
      <c r="U526" s="1067"/>
      <c r="V526" s="1067"/>
      <c r="W526" s="1067"/>
      <c r="X526" s="1067"/>
      <c r="Y526" s="1067"/>
      <c r="Z526" s="1067"/>
      <c r="AA526" s="1067"/>
      <c r="AB526" s="1067"/>
      <c r="AC526" s="1067"/>
      <c r="AD526" s="1067"/>
      <c r="AE526" s="1067"/>
      <c r="AF526" s="1067"/>
    </row>
    <row r="527" spans="1:32">
      <c r="A527" s="1067"/>
      <c r="B527" s="1067"/>
      <c r="C527" s="1067"/>
      <c r="D527" s="1067"/>
      <c r="E527" s="1067"/>
      <c r="F527" s="1067"/>
      <c r="G527" s="1067"/>
      <c r="H527" s="1067"/>
      <c r="I527" s="1067"/>
      <c r="J527" s="1067"/>
      <c r="K527" s="1067"/>
      <c r="L527" s="1067"/>
      <c r="M527" s="1067"/>
      <c r="N527" s="1067"/>
      <c r="O527" s="1067"/>
      <c r="P527" s="1067"/>
      <c r="Q527" s="1067"/>
      <c r="R527" s="1067"/>
      <c r="S527" s="1067"/>
      <c r="T527" s="1067"/>
      <c r="U527" s="1067"/>
      <c r="V527" s="1067"/>
      <c r="W527" s="1067"/>
      <c r="X527" s="1067"/>
      <c r="Y527" s="1067"/>
      <c r="Z527" s="1067"/>
      <c r="AA527" s="1067"/>
      <c r="AB527" s="1067"/>
      <c r="AC527" s="1067"/>
      <c r="AD527" s="1067"/>
      <c r="AE527" s="1067"/>
      <c r="AF527" s="1067"/>
    </row>
    <row r="528" spans="1:32">
      <c r="A528" s="1067"/>
      <c r="B528" s="1067"/>
      <c r="C528" s="1067"/>
      <c r="D528" s="1067"/>
      <c r="E528" s="1067"/>
      <c r="F528" s="1067"/>
      <c r="G528" s="1067"/>
      <c r="H528" s="1067"/>
      <c r="I528" s="1067"/>
      <c r="J528" s="1067"/>
      <c r="K528" s="1067"/>
      <c r="L528" s="1067"/>
      <c r="M528" s="1067"/>
      <c r="N528" s="1067"/>
      <c r="O528" s="1067"/>
      <c r="P528" s="1067"/>
      <c r="Q528" s="1067"/>
      <c r="R528" s="1067"/>
      <c r="S528" s="1067"/>
      <c r="T528" s="1067"/>
      <c r="U528" s="1067"/>
      <c r="V528" s="1067"/>
      <c r="W528" s="1067"/>
      <c r="X528" s="1067"/>
      <c r="Y528" s="1067"/>
      <c r="Z528" s="1067"/>
      <c r="AA528" s="1067"/>
      <c r="AB528" s="1067"/>
      <c r="AC528" s="1067"/>
      <c r="AD528" s="1067"/>
      <c r="AE528" s="1067"/>
      <c r="AF528" s="1067"/>
    </row>
    <row r="529" spans="1:32">
      <c r="A529" s="1067"/>
      <c r="B529" s="1067"/>
      <c r="C529" s="1067"/>
      <c r="D529" s="1067"/>
      <c r="E529" s="1067"/>
      <c r="F529" s="1067"/>
      <c r="G529" s="1067"/>
      <c r="H529" s="1067"/>
      <c r="I529" s="1067"/>
      <c r="J529" s="1067"/>
      <c r="K529" s="1067"/>
      <c r="L529" s="1067"/>
      <c r="M529" s="1067"/>
      <c r="N529" s="1067"/>
      <c r="O529" s="1067"/>
      <c r="P529" s="1067"/>
      <c r="Q529" s="1067"/>
      <c r="R529" s="1067"/>
      <c r="S529" s="1067"/>
      <c r="T529" s="1067"/>
      <c r="U529" s="1067"/>
      <c r="V529" s="1067"/>
      <c r="W529" s="1067"/>
      <c r="X529" s="1067"/>
      <c r="Y529" s="1067"/>
      <c r="Z529" s="1067"/>
      <c r="AA529" s="1067"/>
      <c r="AB529" s="1067"/>
      <c r="AC529" s="1067"/>
      <c r="AD529" s="1067"/>
      <c r="AE529" s="1067"/>
      <c r="AF529" s="1067"/>
    </row>
    <row r="530" spans="1:32">
      <c r="A530" s="1067"/>
      <c r="B530" s="1067"/>
      <c r="C530" s="1067"/>
      <c r="D530" s="1067"/>
      <c r="E530" s="1067"/>
      <c r="F530" s="1067"/>
      <c r="G530" s="1067"/>
      <c r="H530" s="1067"/>
      <c r="I530" s="1067"/>
      <c r="J530" s="1067"/>
      <c r="K530" s="1067"/>
      <c r="L530" s="1067"/>
      <c r="M530" s="1067"/>
      <c r="N530" s="1067"/>
      <c r="O530" s="1067"/>
      <c r="P530" s="1067"/>
      <c r="Q530" s="1067"/>
      <c r="R530" s="1067"/>
      <c r="S530" s="1067"/>
      <c r="T530" s="1067"/>
      <c r="U530" s="1067"/>
      <c r="V530" s="1067"/>
      <c r="W530" s="1067"/>
      <c r="X530" s="1067"/>
      <c r="Y530" s="1067"/>
      <c r="Z530" s="1067"/>
      <c r="AA530" s="1067"/>
      <c r="AB530" s="1067"/>
      <c r="AC530" s="1067"/>
      <c r="AD530" s="1067"/>
      <c r="AE530" s="1067"/>
      <c r="AF530" s="1067"/>
    </row>
    <row r="531" spans="1:32">
      <c r="A531" s="1067"/>
      <c r="B531" s="1067"/>
      <c r="C531" s="1067"/>
      <c r="D531" s="1067"/>
      <c r="E531" s="1067"/>
      <c r="F531" s="1067"/>
      <c r="G531" s="1067"/>
      <c r="H531" s="1067"/>
      <c r="I531" s="1067"/>
      <c r="J531" s="1067"/>
      <c r="K531" s="1067"/>
      <c r="L531" s="1067"/>
      <c r="M531" s="1067"/>
      <c r="N531" s="1067"/>
      <c r="O531" s="1067"/>
      <c r="P531" s="1067"/>
      <c r="Q531" s="1067"/>
      <c r="R531" s="1067"/>
      <c r="S531" s="1067"/>
      <c r="T531" s="1067"/>
      <c r="U531" s="1067"/>
      <c r="V531" s="1067"/>
      <c r="W531" s="1067"/>
      <c r="X531" s="1067"/>
      <c r="Y531" s="1067"/>
      <c r="Z531" s="1067"/>
      <c r="AA531" s="1067"/>
      <c r="AB531" s="1067"/>
      <c r="AC531" s="1067"/>
      <c r="AD531" s="1067"/>
      <c r="AE531" s="1067"/>
      <c r="AF531" s="1067"/>
    </row>
    <row r="532" spans="1:32">
      <c r="A532" s="1067"/>
      <c r="B532" s="1067"/>
      <c r="C532" s="1067"/>
      <c r="D532" s="1067"/>
      <c r="E532" s="1067"/>
      <c r="F532" s="1067"/>
      <c r="G532" s="1067"/>
      <c r="H532" s="1067"/>
      <c r="I532" s="1067"/>
      <c r="J532" s="1067"/>
      <c r="K532" s="1067"/>
      <c r="L532" s="1067"/>
      <c r="M532" s="1067"/>
      <c r="N532" s="1067"/>
      <c r="O532" s="1067"/>
      <c r="P532" s="1067"/>
      <c r="Q532" s="1067"/>
      <c r="R532" s="1067"/>
      <c r="S532" s="1067"/>
      <c r="T532" s="1067"/>
      <c r="U532" s="1067"/>
      <c r="V532" s="1067"/>
      <c r="W532" s="1067"/>
      <c r="X532" s="1067"/>
      <c r="Y532" s="1067"/>
      <c r="Z532" s="1067"/>
      <c r="AA532" s="1067"/>
      <c r="AB532" s="1067"/>
      <c r="AC532" s="1067"/>
      <c r="AD532" s="1067"/>
      <c r="AE532" s="1067"/>
      <c r="AF532" s="1067"/>
    </row>
    <row r="533" spans="1:32">
      <c r="A533" s="1067"/>
      <c r="B533" s="1067"/>
      <c r="C533" s="1067"/>
      <c r="D533" s="1067"/>
      <c r="E533" s="1067"/>
      <c r="F533" s="1067"/>
      <c r="G533" s="1067"/>
      <c r="H533" s="1067"/>
      <c r="I533" s="1067"/>
      <c r="J533" s="1067"/>
      <c r="K533" s="1067"/>
      <c r="L533" s="1067"/>
      <c r="M533" s="1067"/>
      <c r="N533" s="1067"/>
      <c r="O533" s="1067"/>
      <c r="P533" s="1067"/>
      <c r="Q533" s="1067"/>
      <c r="R533" s="1067"/>
      <c r="S533" s="1067"/>
      <c r="T533" s="1067"/>
      <c r="U533" s="1067"/>
      <c r="V533" s="1067"/>
      <c r="W533" s="1067"/>
      <c r="X533" s="1067"/>
      <c r="Y533" s="1067"/>
      <c r="Z533" s="1067"/>
      <c r="AA533" s="1067"/>
      <c r="AB533" s="1067"/>
      <c r="AC533" s="1067"/>
      <c r="AD533" s="1067"/>
      <c r="AE533" s="1067"/>
      <c r="AF533" s="1067"/>
    </row>
    <row r="534" spans="1:32">
      <c r="A534" s="1067"/>
      <c r="B534" s="1067"/>
      <c r="C534" s="1067"/>
      <c r="D534" s="1067"/>
      <c r="E534" s="1067"/>
      <c r="F534" s="1067"/>
      <c r="G534" s="1067"/>
      <c r="H534" s="1067"/>
      <c r="I534" s="1067"/>
      <c r="J534" s="1067"/>
      <c r="K534" s="1067"/>
      <c r="L534" s="1067"/>
      <c r="M534" s="1067"/>
      <c r="N534" s="1067"/>
      <c r="O534" s="1067"/>
      <c r="P534" s="1067"/>
      <c r="Q534" s="1067"/>
      <c r="R534" s="1067"/>
      <c r="S534" s="1067"/>
      <c r="T534" s="1067"/>
      <c r="U534" s="1067"/>
      <c r="V534" s="1067"/>
      <c r="W534" s="1067"/>
      <c r="X534" s="1067"/>
      <c r="Y534" s="1067"/>
      <c r="Z534" s="1067"/>
      <c r="AA534" s="1067"/>
      <c r="AB534" s="1067"/>
      <c r="AC534" s="1067"/>
      <c r="AD534" s="1067"/>
      <c r="AE534" s="1067"/>
      <c r="AF534" s="1067"/>
    </row>
    <row r="535" spans="1:32">
      <c r="A535" s="1067"/>
      <c r="B535" s="1067"/>
      <c r="C535" s="1067"/>
      <c r="D535" s="1067"/>
      <c r="E535" s="1067"/>
      <c r="F535" s="1067"/>
      <c r="G535" s="1067"/>
      <c r="H535" s="1067"/>
      <c r="I535" s="1067"/>
      <c r="J535" s="1067"/>
      <c r="K535" s="1067"/>
      <c r="L535" s="1067"/>
      <c r="M535" s="1067"/>
      <c r="N535" s="1067"/>
      <c r="O535" s="1067"/>
      <c r="P535" s="1067"/>
      <c r="Q535" s="1067"/>
      <c r="R535" s="1067"/>
      <c r="S535" s="1067"/>
      <c r="T535" s="1067"/>
      <c r="U535" s="1067"/>
      <c r="V535" s="1067"/>
      <c r="W535" s="1067"/>
      <c r="X535" s="1067"/>
      <c r="Y535" s="1067"/>
      <c r="Z535" s="1067"/>
      <c r="AA535" s="1067"/>
      <c r="AB535" s="1067"/>
      <c r="AC535" s="1067"/>
      <c r="AD535" s="1067"/>
      <c r="AE535" s="1067"/>
      <c r="AF535" s="1067"/>
    </row>
    <row r="536" spans="1:32">
      <c r="A536" s="1067"/>
      <c r="B536" s="1067"/>
      <c r="C536" s="1067"/>
      <c r="D536" s="1067"/>
      <c r="E536" s="1067"/>
      <c r="F536" s="1067"/>
      <c r="G536" s="1067"/>
      <c r="H536" s="1067"/>
      <c r="I536" s="1067"/>
      <c r="J536" s="1067"/>
      <c r="K536" s="1067"/>
      <c r="L536" s="1067"/>
      <c r="M536" s="1067"/>
      <c r="N536" s="1067"/>
      <c r="O536" s="1067"/>
      <c r="P536" s="1067"/>
      <c r="Q536" s="1067"/>
      <c r="R536" s="1067"/>
      <c r="S536" s="1067"/>
      <c r="T536" s="1067"/>
      <c r="U536" s="1067"/>
      <c r="V536" s="1067"/>
      <c r="W536" s="1067"/>
      <c r="X536" s="1067"/>
      <c r="Y536" s="1067"/>
      <c r="Z536" s="1067"/>
      <c r="AA536" s="1067"/>
      <c r="AB536" s="1067"/>
      <c r="AC536" s="1067"/>
      <c r="AD536" s="1067"/>
      <c r="AE536" s="1067"/>
      <c r="AF536" s="1067"/>
    </row>
    <row r="537" spans="1:32">
      <c r="A537" s="1067"/>
      <c r="B537" s="1067"/>
      <c r="C537" s="1067"/>
      <c r="D537" s="1067"/>
      <c r="E537" s="1067"/>
      <c r="F537" s="1067"/>
      <c r="G537" s="1067"/>
      <c r="H537" s="1067"/>
      <c r="I537" s="1067"/>
      <c r="J537" s="1067"/>
      <c r="K537" s="1067"/>
      <c r="L537" s="1067"/>
      <c r="M537" s="1067"/>
      <c r="N537" s="1067"/>
      <c r="O537" s="1067"/>
      <c r="P537" s="1067"/>
      <c r="Q537" s="1067"/>
      <c r="R537" s="1067"/>
      <c r="S537" s="1067"/>
      <c r="T537" s="1067"/>
      <c r="U537" s="1067"/>
      <c r="V537" s="1067"/>
      <c r="W537" s="1067"/>
      <c r="X537" s="1067"/>
      <c r="Y537" s="1067"/>
      <c r="Z537" s="1067"/>
      <c r="AA537" s="1067"/>
      <c r="AB537" s="1067"/>
      <c r="AC537" s="1067"/>
      <c r="AD537" s="1067"/>
      <c r="AE537" s="1067"/>
      <c r="AF537" s="1067"/>
    </row>
    <row r="538" spans="1:32">
      <c r="A538" s="1067"/>
      <c r="B538" s="1067"/>
      <c r="C538" s="1067"/>
      <c r="D538" s="1067"/>
      <c r="E538" s="1067"/>
      <c r="F538" s="1067"/>
      <c r="G538" s="1067"/>
      <c r="H538" s="1067"/>
      <c r="I538" s="1067"/>
      <c r="J538" s="1067"/>
      <c r="K538" s="1067"/>
      <c r="L538" s="1067"/>
      <c r="M538" s="1067"/>
      <c r="N538" s="1067"/>
      <c r="O538" s="1067"/>
      <c r="P538" s="1067"/>
      <c r="Q538" s="1067"/>
      <c r="R538" s="1067"/>
      <c r="S538" s="1067"/>
      <c r="T538" s="1067"/>
      <c r="U538" s="1067"/>
      <c r="V538" s="1067"/>
      <c r="W538" s="1067"/>
      <c r="X538" s="1067"/>
      <c r="Y538" s="1067"/>
      <c r="Z538" s="1067"/>
      <c r="AA538" s="1067"/>
      <c r="AB538" s="1067"/>
      <c r="AC538" s="1067"/>
      <c r="AD538" s="1067"/>
      <c r="AE538" s="1067"/>
      <c r="AF538" s="1067"/>
    </row>
    <row r="539" spans="1:32">
      <c r="A539" s="1067"/>
      <c r="B539" s="1067"/>
      <c r="C539" s="1067"/>
      <c r="D539" s="1067"/>
      <c r="E539" s="1067"/>
      <c r="F539" s="1067"/>
      <c r="G539" s="1067"/>
      <c r="H539" s="1067"/>
      <c r="I539" s="1067"/>
      <c r="J539" s="1067"/>
      <c r="K539" s="1067"/>
      <c r="L539" s="1067"/>
      <c r="M539" s="1067"/>
      <c r="N539" s="1067"/>
      <c r="O539" s="1067"/>
      <c r="P539" s="1067"/>
      <c r="Q539" s="1067"/>
      <c r="R539" s="1067"/>
      <c r="S539" s="1067"/>
      <c r="T539" s="1067"/>
      <c r="U539" s="1067"/>
      <c r="V539" s="1067"/>
      <c r="W539" s="1067"/>
      <c r="X539" s="1067"/>
      <c r="Y539" s="1067"/>
      <c r="Z539" s="1067"/>
      <c r="AA539" s="1067"/>
      <c r="AB539" s="1067"/>
      <c r="AC539" s="1067"/>
      <c r="AD539" s="1067"/>
      <c r="AE539" s="1067"/>
      <c r="AF539" s="1067"/>
    </row>
    <row r="540" spans="1:32">
      <c r="A540" s="1067"/>
      <c r="B540" s="1067"/>
      <c r="C540" s="1067"/>
      <c r="D540" s="1067"/>
      <c r="E540" s="1067"/>
      <c r="F540" s="1067"/>
      <c r="G540" s="1067"/>
      <c r="H540" s="1067"/>
      <c r="I540" s="1067"/>
      <c r="J540" s="1067"/>
      <c r="K540" s="1067"/>
      <c r="L540" s="1067"/>
      <c r="M540" s="1067"/>
      <c r="N540" s="1067"/>
      <c r="O540" s="1067"/>
      <c r="P540" s="1067"/>
      <c r="Q540" s="1067"/>
      <c r="R540" s="1067"/>
      <c r="S540" s="1067"/>
      <c r="T540" s="1067"/>
      <c r="U540" s="1067"/>
      <c r="V540" s="1067"/>
      <c r="W540" s="1067"/>
      <c r="X540" s="1067"/>
      <c r="Y540" s="1067"/>
      <c r="Z540" s="1067"/>
      <c r="AA540" s="1067"/>
      <c r="AB540" s="1067"/>
      <c r="AC540" s="1067"/>
      <c r="AD540" s="1067"/>
      <c r="AE540" s="1067"/>
      <c r="AF540" s="1067"/>
    </row>
    <row r="541" spans="1:32">
      <c r="A541" s="1067"/>
      <c r="B541" s="1067"/>
      <c r="C541" s="1067"/>
      <c r="D541" s="1067"/>
      <c r="E541" s="1067"/>
      <c r="F541" s="1067"/>
      <c r="G541" s="1067"/>
      <c r="H541" s="1067"/>
      <c r="I541" s="1067"/>
      <c r="J541" s="1067"/>
      <c r="K541" s="1067"/>
      <c r="L541" s="1067"/>
      <c r="M541" s="1067"/>
      <c r="N541" s="1067"/>
      <c r="O541" s="1067"/>
      <c r="P541" s="1067"/>
      <c r="Q541" s="1067"/>
      <c r="R541" s="1067"/>
      <c r="S541" s="1067"/>
      <c r="T541" s="1067"/>
      <c r="U541" s="1067"/>
      <c r="V541" s="1067"/>
      <c r="W541" s="1067"/>
      <c r="X541" s="1067"/>
      <c r="Y541" s="1067"/>
      <c r="Z541" s="1067"/>
      <c r="AA541" s="1067"/>
      <c r="AB541" s="1067"/>
      <c r="AC541" s="1067"/>
      <c r="AD541" s="1067"/>
      <c r="AE541" s="1067"/>
      <c r="AF541" s="1067"/>
    </row>
    <row r="542" spans="1:32">
      <c r="A542" s="1067"/>
      <c r="B542" s="1067"/>
      <c r="C542" s="1067"/>
      <c r="D542" s="1067"/>
      <c r="E542" s="1067"/>
      <c r="F542" s="1067"/>
      <c r="G542" s="1067"/>
      <c r="H542" s="1067"/>
      <c r="I542" s="1067"/>
      <c r="J542" s="1067"/>
      <c r="K542" s="1067"/>
      <c r="L542" s="1067"/>
      <c r="M542" s="1067"/>
      <c r="N542" s="1067"/>
      <c r="O542" s="1067"/>
      <c r="P542" s="1067"/>
      <c r="Q542" s="1067"/>
      <c r="R542" s="1067"/>
      <c r="S542" s="1067"/>
      <c r="T542" s="1067"/>
      <c r="U542" s="1067"/>
      <c r="V542" s="1067"/>
      <c r="W542" s="1067"/>
      <c r="X542" s="1067"/>
      <c r="Y542" s="1067"/>
      <c r="Z542" s="1067"/>
      <c r="AA542" s="1067"/>
      <c r="AB542" s="1067"/>
      <c r="AC542" s="1067"/>
      <c r="AD542" s="1067"/>
      <c r="AE542" s="1067"/>
      <c r="AF542" s="1067"/>
    </row>
    <row r="543" spans="1:32">
      <c r="A543" s="1067"/>
      <c r="B543" s="1067"/>
      <c r="C543" s="1067"/>
      <c r="D543" s="1067"/>
      <c r="E543" s="1067"/>
      <c r="F543" s="1067"/>
      <c r="G543" s="1067"/>
      <c r="H543" s="1067"/>
      <c r="I543" s="1067"/>
      <c r="J543" s="1067"/>
      <c r="K543" s="1067"/>
      <c r="L543" s="1067"/>
      <c r="M543" s="1067"/>
      <c r="N543" s="1067"/>
      <c r="O543" s="1067"/>
      <c r="P543" s="1067"/>
      <c r="Q543" s="1067"/>
      <c r="R543" s="1067"/>
      <c r="S543" s="1067"/>
      <c r="T543" s="1067"/>
      <c r="U543" s="1067"/>
      <c r="V543" s="1067"/>
      <c r="W543" s="1067"/>
      <c r="X543" s="1067"/>
      <c r="Y543" s="1067"/>
      <c r="Z543" s="1067"/>
      <c r="AA543" s="1067"/>
      <c r="AB543" s="1067"/>
      <c r="AC543" s="1067"/>
      <c r="AD543" s="1067"/>
      <c r="AE543" s="1067"/>
      <c r="AF543" s="1067"/>
    </row>
    <row r="544" spans="1:32">
      <c r="A544" s="1067"/>
      <c r="B544" s="1067"/>
      <c r="C544" s="1067"/>
      <c r="D544" s="1067"/>
      <c r="E544" s="1067"/>
      <c r="F544" s="1067"/>
      <c r="G544" s="1067"/>
      <c r="H544" s="1067"/>
      <c r="I544" s="1067"/>
      <c r="J544" s="1067"/>
      <c r="K544" s="1067"/>
      <c r="L544" s="1067"/>
      <c r="M544" s="1067"/>
      <c r="N544" s="1067"/>
      <c r="O544" s="1067"/>
      <c r="P544" s="1067"/>
      <c r="Q544" s="1067"/>
      <c r="R544" s="1067"/>
      <c r="S544" s="1067"/>
      <c r="T544" s="1067"/>
      <c r="U544" s="1067"/>
      <c r="V544" s="1067"/>
      <c r="W544" s="1067"/>
      <c r="X544" s="1067"/>
      <c r="Y544" s="1067"/>
      <c r="Z544" s="1067"/>
      <c r="AA544" s="1067"/>
      <c r="AB544" s="1067"/>
      <c r="AC544" s="1067"/>
      <c r="AD544" s="1067"/>
      <c r="AE544" s="1067"/>
      <c r="AF544" s="1067"/>
    </row>
    <row r="545" spans="1:32">
      <c r="A545" s="1067"/>
      <c r="B545" s="1067"/>
      <c r="C545" s="1067"/>
      <c r="D545" s="1067"/>
      <c r="E545" s="1067"/>
      <c r="F545" s="1067"/>
      <c r="G545" s="1067"/>
      <c r="H545" s="1067"/>
      <c r="I545" s="1067"/>
      <c r="J545" s="1067"/>
      <c r="K545" s="1067"/>
      <c r="L545" s="1067"/>
      <c r="M545" s="1067"/>
      <c r="N545" s="1067"/>
      <c r="O545" s="1067"/>
      <c r="P545" s="1067"/>
      <c r="Q545" s="1067"/>
      <c r="R545" s="1067"/>
      <c r="S545" s="1067"/>
      <c r="T545" s="1067"/>
      <c r="U545" s="1067"/>
      <c r="V545" s="1067"/>
      <c r="W545" s="1067"/>
      <c r="X545" s="1067"/>
      <c r="Y545" s="1067"/>
      <c r="Z545" s="1067"/>
      <c r="AA545" s="1067"/>
      <c r="AB545" s="1067"/>
      <c r="AC545" s="1067"/>
      <c r="AD545" s="1067"/>
      <c r="AE545" s="1067"/>
      <c r="AF545" s="1067"/>
    </row>
    <row r="546" spans="1:32">
      <c r="A546" s="1067"/>
      <c r="B546" s="1067"/>
      <c r="C546" s="1067"/>
      <c r="D546" s="1067"/>
      <c r="E546" s="1067"/>
      <c r="F546" s="1067"/>
      <c r="G546" s="1067"/>
      <c r="H546" s="1067"/>
      <c r="I546" s="1067"/>
      <c r="J546" s="1067"/>
      <c r="K546" s="1067"/>
      <c r="L546" s="1067"/>
      <c r="M546" s="1067"/>
      <c r="N546" s="1067"/>
      <c r="O546" s="1067"/>
      <c r="P546" s="1067"/>
      <c r="Q546" s="1067"/>
      <c r="R546" s="1067"/>
      <c r="S546" s="1067"/>
      <c r="T546" s="1067"/>
      <c r="U546" s="1067"/>
      <c r="V546" s="1067"/>
      <c r="W546" s="1067"/>
      <c r="X546" s="1067"/>
      <c r="Y546" s="1067"/>
      <c r="Z546" s="1067"/>
      <c r="AA546" s="1067"/>
      <c r="AB546" s="1067"/>
      <c r="AC546" s="1067"/>
      <c r="AD546" s="1067"/>
      <c r="AE546" s="1067"/>
      <c r="AF546" s="1067"/>
    </row>
    <row r="547" spans="1:32">
      <c r="A547" s="1067"/>
      <c r="B547" s="1067"/>
      <c r="C547" s="1067"/>
      <c r="D547" s="1067"/>
      <c r="E547" s="1067"/>
      <c r="F547" s="1067"/>
      <c r="G547" s="1067"/>
      <c r="H547" s="1067"/>
      <c r="I547" s="1067"/>
      <c r="J547" s="1067"/>
      <c r="K547" s="1067"/>
      <c r="L547" s="1067"/>
      <c r="M547" s="1067"/>
      <c r="N547" s="1067"/>
      <c r="O547" s="1067"/>
      <c r="P547" s="1067"/>
      <c r="Q547" s="1067"/>
      <c r="R547" s="1067"/>
      <c r="S547" s="1067"/>
      <c r="T547" s="1067"/>
      <c r="U547" s="1067"/>
      <c r="V547" s="1067"/>
      <c r="W547" s="1067"/>
      <c r="X547" s="1067"/>
      <c r="Y547" s="1067"/>
      <c r="Z547" s="1067"/>
      <c r="AA547" s="1067"/>
      <c r="AB547" s="1067"/>
      <c r="AC547" s="1067"/>
      <c r="AD547" s="1067"/>
      <c r="AE547" s="1067"/>
      <c r="AF547" s="1067"/>
    </row>
    <row r="548" spans="1:32">
      <c r="A548" s="1067"/>
      <c r="B548" s="1067"/>
      <c r="C548" s="1067"/>
      <c r="D548" s="1067"/>
      <c r="E548" s="1067"/>
      <c r="F548" s="1067"/>
      <c r="G548" s="1067"/>
      <c r="H548" s="1067"/>
      <c r="I548" s="1067"/>
      <c r="J548" s="1067"/>
      <c r="K548" s="1067"/>
      <c r="L548" s="1067"/>
      <c r="M548" s="1067"/>
      <c r="N548" s="1067"/>
      <c r="O548" s="1067"/>
      <c r="P548" s="1067"/>
      <c r="Q548" s="1067"/>
      <c r="R548" s="1067"/>
      <c r="S548" s="1067"/>
      <c r="T548" s="1067"/>
      <c r="U548" s="1067"/>
      <c r="V548" s="1067"/>
      <c r="W548" s="1067"/>
      <c r="X548" s="1067"/>
      <c r="Y548" s="1067"/>
      <c r="Z548" s="1067"/>
      <c r="AA548" s="1067"/>
      <c r="AB548" s="1067"/>
      <c r="AC548" s="1067"/>
      <c r="AD548" s="1067"/>
      <c r="AE548" s="1067"/>
      <c r="AF548" s="1067"/>
    </row>
    <row r="549" spans="1:32">
      <c r="A549" s="1067"/>
      <c r="B549" s="1067"/>
      <c r="C549" s="1067"/>
      <c r="D549" s="1067"/>
      <c r="E549" s="1067"/>
      <c r="F549" s="1067"/>
      <c r="G549" s="1067"/>
      <c r="H549" s="1067"/>
      <c r="I549" s="1067"/>
      <c r="J549" s="1067"/>
      <c r="K549" s="1067"/>
      <c r="L549" s="1067"/>
      <c r="M549" s="1067"/>
      <c r="N549" s="1067"/>
      <c r="O549" s="1067"/>
      <c r="P549" s="1067"/>
      <c r="Q549" s="1067"/>
      <c r="R549" s="1067"/>
      <c r="S549" s="1067"/>
      <c r="T549" s="1067"/>
      <c r="U549" s="1067"/>
      <c r="V549" s="1067"/>
      <c r="W549" s="1067"/>
      <c r="X549" s="1067"/>
      <c r="Y549" s="1067"/>
      <c r="Z549" s="1067"/>
      <c r="AA549" s="1067"/>
      <c r="AB549" s="1067"/>
      <c r="AC549" s="1067"/>
      <c r="AD549" s="1067"/>
      <c r="AE549" s="1067"/>
      <c r="AF549" s="1067"/>
    </row>
    <row r="550" spans="1:32">
      <c r="A550" s="1067"/>
      <c r="B550" s="1067"/>
      <c r="C550" s="1067"/>
      <c r="D550" s="1067"/>
      <c r="E550" s="1067"/>
      <c r="F550" s="1067"/>
      <c r="G550" s="1067"/>
      <c r="H550" s="1067"/>
      <c r="I550" s="1067"/>
      <c r="J550" s="1067"/>
      <c r="K550" s="1067"/>
      <c r="L550" s="1067"/>
      <c r="M550" s="1067"/>
      <c r="N550" s="1067"/>
      <c r="O550" s="1067"/>
      <c r="P550" s="1067"/>
      <c r="Q550" s="1067"/>
      <c r="R550" s="1067"/>
      <c r="S550" s="1067"/>
      <c r="T550" s="1067"/>
      <c r="U550" s="1067"/>
      <c r="V550" s="1067"/>
      <c r="W550" s="1067"/>
      <c r="X550" s="1067"/>
      <c r="Y550" s="1067"/>
      <c r="Z550" s="1067"/>
      <c r="AA550" s="1067"/>
      <c r="AB550" s="1067"/>
      <c r="AC550" s="1067"/>
      <c r="AD550" s="1067"/>
      <c r="AE550" s="1067"/>
      <c r="AF550" s="1067"/>
    </row>
    <row r="551" spans="1:32">
      <c r="A551" s="1067"/>
      <c r="B551" s="1067"/>
      <c r="C551" s="1067"/>
      <c r="D551" s="1067"/>
      <c r="E551" s="1067"/>
      <c r="F551" s="1067"/>
      <c r="G551" s="1067"/>
      <c r="H551" s="1067"/>
      <c r="I551" s="1067"/>
      <c r="J551" s="1067"/>
      <c r="K551" s="1067"/>
      <c r="L551" s="1067"/>
      <c r="M551" s="1067"/>
      <c r="N551" s="1067"/>
      <c r="O551" s="1067"/>
      <c r="P551" s="1067"/>
      <c r="Q551" s="1067"/>
      <c r="R551" s="1067"/>
      <c r="S551" s="1067"/>
      <c r="T551" s="1067"/>
      <c r="U551" s="1067"/>
      <c r="V551" s="1067"/>
      <c r="W551" s="1067"/>
      <c r="X551" s="1067"/>
      <c r="Y551" s="1067"/>
      <c r="Z551" s="1067"/>
      <c r="AA551" s="1067"/>
      <c r="AB551" s="1067"/>
      <c r="AC551" s="1067"/>
      <c r="AD551" s="1067"/>
      <c r="AE551" s="1067"/>
      <c r="AF551" s="1067"/>
    </row>
    <row r="552" spans="1:32">
      <c r="A552" s="1067"/>
      <c r="B552" s="1067"/>
      <c r="C552" s="1067"/>
      <c r="D552" s="1067"/>
      <c r="E552" s="1067"/>
      <c r="F552" s="1067"/>
      <c r="G552" s="1067"/>
      <c r="H552" s="1067"/>
      <c r="I552" s="1067"/>
      <c r="J552" s="1067"/>
      <c r="K552" s="1067"/>
      <c r="L552" s="1067"/>
      <c r="M552" s="1067"/>
      <c r="N552" s="1067"/>
      <c r="O552" s="1067"/>
      <c r="P552" s="1067"/>
      <c r="Q552" s="1067"/>
      <c r="R552" s="1067"/>
      <c r="S552" s="1067"/>
      <c r="T552" s="1067"/>
      <c r="U552" s="1067"/>
      <c r="V552" s="1067"/>
      <c r="W552" s="1067"/>
      <c r="X552" s="1067"/>
      <c r="Y552" s="1067"/>
      <c r="Z552" s="1067"/>
      <c r="AA552" s="1067"/>
      <c r="AB552" s="1067"/>
      <c r="AC552" s="1067"/>
      <c r="AD552" s="1067"/>
      <c r="AE552" s="1067"/>
      <c r="AF552" s="1067"/>
    </row>
    <row r="553" spans="1:32">
      <c r="A553" s="1067"/>
      <c r="B553" s="1067"/>
      <c r="C553" s="1067"/>
      <c r="D553" s="1067"/>
      <c r="E553" s="1067"/>
      <c r="F553" s="1067"/>
      <c r="G553" s="1067"/>
      <c r="H553" s="1067"/>
      <c r="I553" s="1067"/>
      <c r="J553" s="1067"/>
      <c r="K553" s="1067"/>
      <c r="L553" s="1067"/>
      <c r="M553" s="1067"/>
      <c r="N553" s="1067"/>
      <c r="O553" s="1067"/>
      <c r="P553" s="1067"/>
      <c r="Q553" s="1067"/>
      <c r="R553" s="1067"/>
      <c r="S553" s="1067"/>
      <c r="T553" s="1067"/>
      <c r="U553" s="1067"/>
      <c r="V553" s="1067"/>
      <c r="W553" s="1067"/>
      <c r="X553" s="1067"/>
      <c r="Y553" s="1067"/>
      <c r="Z553" s="1067"/>
      <c r="AA553" s="1067"/>
      <c r="AB553" s="1067"/>
      <c r="AC553" s="1067"/>
      <c r="AD553" s="1067"/>
      <c r="AE553" s="1067"/>
      <c r="AF553" s="1067"/>
    </row>
    <row r="554" spans="1:32">
      <c r="A554" s="1067"/>
      <c r="B554" s="1067"/>
      <c r="C554" s="1067"/>
      <c r="D554" s="1067"/>
      <c r="E554" s="1067"/>
      <c r="F554" s="1067"/>
      <c r="G554" s="1067"/>
      <c r="H554" s="1067"/>
      <c r="I554" s="1067"/>
      <c r="J554" s="1067"/>
      <c r="K554" s="1067"/>
      <c r="L554" s="1067"/>
      <c r="M554" s="1067"/>
      <c r="N554" s="1067"/>
      <c r="O554" s="1067"/>
      <c r="P554" s="1067"/>
      <c r="Q554" s="1067"/>
      <c r="R554" s="1067"/>
      <c r="S554" s="1067"/>
      <c r="T554" s="1067"/>
      <c r="U554" s="1067"/>
      <c r="V554" s="1067"/>
      <c r="W554" s="1067"/>
      <c r="X554" s="1067"/>
      <c r="Y554" s="1067"/>
      <c r="Z554" s="1067"/>
      <c r="AA554" s="1067"/>
      <c r="AB554" s="1067"/>
      <c r="AC554" s="1067"/>
      <c r="AD554" s="1067"/>
      <c r="AE554" s="1067"/>
      <c r="AF554" s="1067"/>
    </row>
    <row r="555" spans="1:32">
      <c r="A555" s="1067"/>
      <c r="B555" s="1067"/>
      <c r="C555" s="1067"/>
      <c r="D555" s="1067"/>
      <c r="E555" s="1067"/>
      <c r="F555" s="1067"/>
      <c r="G555" s="1067"/>
      <c r="H555" s="1067"/>
      <c r="I555" s="1067"/>
      <c r="J555" s="1067"/>
      <c r="K555" s="1067"/>
      <c r="L555" s="1067"/>
      <c r="M555" s="1067"/>
      <c r="N555" s="1067"/>
      <c r="O555" s="1067"/>
      <c r="P555" s="1067"/>
      <c r="Q555" s="1067"/>
      <c r="R555" s="1067"/>
      <c r="S555" s="1067"/>
      <c r="T555" s="1067"/>
      <c r="U555" s="1067"/>
      <c r="V555" s="1067"/>
      <c r="W555" s="1067"/>
      <c r="X555" s="1067"/>
      <c r="Y555" s="1067"/>
      <c r="Z555" s="1067"/>
      <c r="AA555" s="1067"/>
      <c r="AB555" s="1067"/>
      <c r="AC555" s="1067"/>
      <c r="AD555" s="1067"/>
      <c r="AE555" s="1067"/>
      <c r="AF555" s="1067"/>
    </row>
    <row r="556" spans="1:32">
      <c r="A556" s="1067"/>
      <c r="B556" s="1067"/>
      <c r="C556" s="1067"/>
      <c r="D556" s="1067"/>
      <c r="E556" s="1067"/>
      <c r="F556" s="1067"/>
      <c r="G556" s="1067"/>
      <c r="H556" s="1067"/>
      <c r="I556" s="1067"/>
      <c r="J556" s="1067"/>
      <c r="K556" s="1067"/>
      <c r="L556" s="1067"/>
      <c r="M556" s="1067"/>
      <c r="N556" s="1067"/>
      <c r="O556" s="1067"/>
      <c r="P556" s="1067"/>
      <c r="Q556" s="1067"/>
      <c r="R556" s="1067"/>
      <c r="S556" s="1067"/>
      <c r="T556" s="1067"/>
      <c r="U556" s="1067"/>
      <c r="V556" s="1067"/>
      <c r="W556" s="1067"/>
      <c r="X556" s="1067"/>
      <c r="Y556" s="1067"/>
      <c r="Z556" s="1067"/>
      <c r="AA556" s="1067"/>
      <c r="AB556" s="1067"/>
      <c r="AC556" s="1067"/>
      <c r="AD556" s="1067"/>
      <c r="AE556" s="1067"/>
      <c r="AF556" s="1067"/>
    </row>
    <row r="557" spans="1:32">
      <c r="A557" s="1067"/>
      <c r="B557" s="1067"/>
      <c r="C557" s="1067"/>
      <c r="D557" s="1067"/>
      <c r="E557" s="1067"/>
      <c r="F557" s="1067"/>
      <c r="G557" s="1067"/>
      <c r="H557" s="1067"/>
      <c r="I557" s="1067"/>
      <c r="J557" s="1067"/>
      <c r="K557" s="1067"/>
      <c r="L557" s="1067"/>
      <c r="M557" s="1067"/>
      <c r="N557" s="1067"/>
      <c r="O557" s="1067"/>
      <c r="P557" s="1067"/>
      <c r="Q557" s="1067"/>
      <c r="R557" s="1067"/>
      <c r="S557" s="1067"/>
      <c r="T557" s="1067"/>
      <c r="U557" s="1067"/>
      <c r="V557" s="1067"/>
      <c r="W557" s="1067"/>
      <c r="X557" s="1067"/>
      <c r="Y557" s="1067"/>
      <c r="Z557" s="1067"/>
      <c r="AA557" s="1067"/>
      <c r="AB557" s="1067"/>
      <c r="AC557" s="1067"/>
      <c r="AD557" s="1067"/>
      <c r="AE557" s="1067"/>
      <c r="AF557" s="1067"/>
    </row>
    <row r="558" spans="1:32">
      <c r="A558" s="1067"/>
      <c r="B558" s="1067"/>
      <c r="C558" s="1067"/>
      <c r="D558" s="1067"/>
      <c r="E558" s="1067"/>
      <c r="F558" s="1067"/>
      <c r="G558" s="1067"/>
      <c r="H558" s="1067"/>
      <c r="I558" s="1067"/>
      <c r="J558" s="1067"/>
      <c r="K558" s="1067"/>
      <c r="L558" s="1067"/>
      <c r="M558" s="1067"/>
      <c r="N558" s="1067"/>
      <c r="O558" s="1067"/>
      <c r="P558" s="1067"/>
      <c r="Q558" s="1067"/>
      <c r="R558" s="1067"/>
      <c r="S558" s="1067"/>
      <c r="T558" s="1067"/>
      <c r="U558" s="1067"/>
      <c r="V558" s="1067"/>
      <c r="W558" s="1067"/>
      <c r="X558" s="1067"/>
      <c r="Y558" s="1067"/>
      <c r="Z558" s="1067"/>
      <c r="AA558" s="1067"/>
      <c r="AB558" s="1067"/>
      <c r="AC558" s="1067"/>
      <c r="AD558" s="1067"/>
      <c r="AE558" s="1067"/>
      <c r="AF558" s="1067"/>
    </row>
    <row r="559" spans="1:32">
      <c r="A559" s="1067"/>
      <c r="B559" s="1067"/>
      <c r="C559" s="1067"/>
      <c r="D559" s="1067"/>
      <c r="E559" s="1067"/>
      <c r="F559" s="1067"/>
      <c r="G559" s="1067"/>
      <c r="H559" s="1067"/>
      <c r="I559" s="1067"/>
      <c r="J559" s="1067"/>
      <c r="K559" s="1067"/>
      <c r="L559" s="1067"/>
      <c r="M559" s="1067"/>
      <c r="N559" s="1067"/>
      <c r="O559" s="1067"/>
      <c r="P559" s="1067"/>
      <c r="Q559" s="1067"/>
      <c r="R559" s="1067"/>
      <c r="S559" s="1067"/>
      <c r="T559" s="1067"/>
      <c r="U559" s="1067"/>
      <c r="V559" s="1067"/>
      <c r="W559" s="1067"/>
      <c r="X559" s="1067"/>
      <c r="Y559" s="1067"/>
      <c r="Z559" s="1067"/>
      <c r="AA559" s="1067"/>
      <c r="AB559" s="1067"/>
      <c r="AC559" s="1067"/>
      <c r="AD559" s="1067"/>
      <c r="AE559" s="1067"/>
      <c r="AF559" s="1067"/>
    </row>
    <row r="560" spans="1:32">
      <c r="A560" s="1067"/>
      <c r="B560" s="1067"/>
      <c r="C560" s="1067"/>
      <c r="D560" s="1067"/>
      <c r="E560" s="1067"/>
      <c r="F560" s="1067"/>
      <c r="G560" s="1067"/>
      <c r="H560" s="1067"/>
      <c r="I560" s="1067"/>
      <c r="J560" s="1067"/>
      <c r="K560" s="1067"/>
      <c r="L560" s="1067"/>
      <c r="M560" s="1067"/>
      <c r="N560" s="1067"/>
      <c r="O560" s="1067"/>
      <c r="P560" s="1067"/>
      <c r="Q560" s="1067"/>
      <c r="R560" s="1067"/>
      <c r="S560" s="1067"/>
      <c r="T560" s="1067"/>
      <c r="U560" s="1067"/>
      <c r="V560" s="1067"/>
      <c r="W560" s="1067"/>
      <c r="X560" s="1067"/>
      <c r="Y560" s="1067"/>
      <c r="Z560" s="1067"/>
      <c r="AA560" s="1067"/>
      <c r="AB560" s="1067"/>
      <c r="AC560" s="1067"/>
      <c r="AD560" s="1067"/>
      <c r="AE560" s="1067"/>
      <c r="AF560" s="1067"/>
    </row>
    <row r="561" spans="1:32">
      <c r="A561" s="1067"/>
      <c r="B561" s="1067"/>
      <c r="C561" s="1067"/>
      <c r="D561" s="1067"/>
      <c r="E561" s="1067"/>
      <c r="F561" s="1067"/>
      <c r="G561" s="1067"/>
      <c r="H561" s="1067"/>
      <c r="I561" s="1067"/>
      <c r="J561" s="1067"/>
      <c r="K561" s="1067"/>
      <c r="L561" s="1067"/>
      <c r="M561" s="1067"/>
      <c r="N561" s="1067"/>
      <c r="O561" s="1067"/>
      <c r="P561" s="1067"/>
      <c r="Q561" s="1067"/>
      <c r="R561" s="1067"/>
      <c r="S561" s="1067"/>
      <c r="T561" s="1067"/>
      <c r="U561" s="1067"/>
      <c r="V561" s="1067"/>
      <c r="W561" s="1067"/>
      <c r="X561" s="1067"/>
      <c r="Y561" s="1067"/>
      <c r="Z561" s="1067"/>
      <c r="AA561" s="1067"/>
      <c r="AB561" s="1067"/>
      <c r="AC561" s="1067"/>
      <c r="AD561" s="1067"/>
      <c r="AE561" s="1067"/>
      <c r="AF561" s="1067"/>
    </row>
    <row r="562" spans="1:32">
      <c r="A562" s="1067"/>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row>
    <row r="563" spans="1:32">
      <c r="A563" s="1067"/>
      <c r="B563" s="1067"/>
      <c r="C563" s="1067"/>
      <c r="D563" s="1067"/>
      <c r="E563" s="1067"/>
      <c r="F563" s="1067"/>
      <c r="G563" s="1067"/>
      <c r="H563" s="1067"/>
      <c r="I563" s="1067"/>
      <c r="J563" s="1067"/>
      <c r="K563" s="1067"/>
      <c r="L563" s="1067"/>
      <c r="M563" s="1067"/>
      <c r="N563" s="1067"/>
      <c r="O563" s="1067"/>
      <c r="P563" s="1067"/>
      <c r="Q563" s="1067"/>
      <c r="R563" s="1067"/>
      <c r="S563" s="1067"/>
      <c r="T563" s="1067"/>
      <c r="U563" s="1067"/>
      <c r="V563" s="1067"/>
      <c r="W563" s="1067"/>
      <c r="X563" s="1067"/>
      <c r="Y563" s="1067"/>
      <c r="Z563" s="1067"/>
      <c r="AA563" s="1067"/>
      <c r="AB563" s="1067"/>
      <c r="AC563" s="1067"/>
      <c r="AD563" s="1067"/>
      <c r="AE563" s="1067"/>
      <c r="AF563" s="1067"/>
    </row>
    <row r="564" spans="1:32">
      <c r="A564" s="1067"/>
      <c r="B564" s="1067"/>
      <c r="C564" s="1067"/>
      <c r="D564" s="1067"/>
      <c r="E564" s="1067"/>
      <c r="F564" s="1067"/>
      <c r="G564" s="1067"/>
      <c r="H564" s="1067"/>
      <c r="I564" s="1067"/>
      <c r="J564" s="1067"/>
      <c r="K564" s="1067"/>
      <c r="L564" s="1067"/>
      <c r="M564" s="1067"/>
      <c r="N564" s="1067"/>
      <c r="O564" s="1067"/>
      <c r="P564" s="1067"/>
      <c r="Q564" s="1067"/>
      <c r="R564" s="1067"/>
      <c r="S564" s="1067"/>
      <c r="T564" s="1067"/>
      <c r="U564" s="1067"/>
      <c r="V564" s="1067"/>
      <c r="W564" s="1067"/>
      <c r="X564" s="1067"/>
      <c r="Y564" s="1067"/>
      <c r="Z564" s="1067"/>
      <c r="AA564" s="1067"/>
      <c r="AB564" s="1067"/>
      <c r="AC564" s="1067"/>
      <c r="AD564" s="1067"/>
      <c r="AE564" s="1067"/>
      <c r="AF564" s="1067"/>
    </row>
    <row r="565" spans="1:32">
      <c r="A565" s="1067"/>
      <c r="B565" s="1067"/>
      <c r="C565" s="1067"/>
      <c r="D565" s="1067"/>
      <c r="E565" s="1067"/>
      <c r="F565" s="1067"/>
      <c r="G565" s="1067"/>
      <c r="H565" s="1067"/>
      <c r="I565" s="1067"/>
      <c r="J565" s="1067"/>
      <c r="K565" s="1067"/>
      <c r="L565" s="1067"/>
      <c r="M565" s="1067"/>
      <c r="N565" s="1067"/>
      <c r="O565" s="1067"/>
      <c r="P565" s="1067"/>
      <c r="Q565" s="1067"/>
      <c r="R565" s="1067"/>
      <c r="S565" s="1067"/>
      <c r="T565" s="1067"/>
      <c r="U565" s="1067"/>
      <c r="V565" s="1067"/>
      <c r="W565" s="1067"/>
      <c r="X565" s="1067"/>
      <c r="Y565" s="1067"/>
      <c r="Z565" s="1067"/>
      <c r="AA565" s="1067"/>
      <c r="AB565" s="1067"/>
      <c r="AC565" s="1067"/>
      <c r="AD565" s="1067"/>
      <c r="AE565" s="1067"/>
      <c r="AF565" s="1067"/>
    </row>
    <row r="566" spans="1:32">
      <c r="A566" s="1067"/>
      <c r="B566" s="1067"/>
      <c r="C566" s="1067"/>
      <c r="D566" s="1067"/>
      <c r="E566" s="1067"/>
      <c r="F566" s="1067"/>
      <c r="G566" s="1067"/>
      <c r="H566" s="1067"/>
      <c r="I566" s="1067"/>
      <c r="J566" s="1067"/>
      <c r="K566" s="1067"/>
      <c r="L566" s="1067"/>
      <c r="M566" s="1067"/>
      <c r="N566" s="1067"/>
      <c r="O566" s="1067"/>
      <c r="P566" s="1067"/>
      <c r="Q566" s="1067"/>
      <c r="R566" s="1067"/>
      <c r="S566" s="1067"/>
      <c r="T566" s="1067"/>
      <c r="U566" s="1067"/>
      <c r="V566" s="1067"/>
      <c r="W566" s="1067"/>
      <c r="X566" s="1067"/>
      <c r="Y566" s="1067"/>
      <c r="Z566" s="1067"/>
      <c r="AA566" s="1067"/>
      <c r="AB566" s="1067"/>
      <c r="AC566" s="1067"/>
      <c r="AD566" s="1067"/>
      <c r="AE566" s="1067"/>
      <c r="AF566" s="1067"/>
    </row>
    <row r="567" spans="1:32">
      <c r="A567" s="1067"/>
      <c r="B567" s="1067"/>
      <c r="C567" s="1067"/>
      <c r="D567" s="1067"/>
      <c r="E567" s="1067"/>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1067"/>
      <c r="AD567" s="1067"/>
      <c r="AE567" s="1067"/>
      <c r="AF567" s="1067"/>
    </row>
    <row r="568" spans="1:32">
      <c r="A568" s="1067"/>
      <c r="B568" s="1067"/>
      <c r="C568" s="1067"/>
      <c r="D568" s="1067"/>
      <c r="E568" s="1067"/>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1067"/>
      <c r="AD568" s="1067"/>
      <c r="AE568" s="1067"/>
      <c r="AF568" s="1067"/>
    </row>
    <row r="569" spans="1:32">
      <c r="A569" s="1067"/>
      <c r="B569" s="1067"/>
      <c r="C569" s="1067"/>
      <c r="D569" s="1067"/>
      <c r="E569" s="1067"/>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1067"/>
      <c r="AD569" s="1067"/>
      <c r="AE569" s="1067"/>
      <c r="AF569" s="1067"/>
    </row>
    <row r="570" spans="1:32">
      <c r="A570" s="1067"/>
      <c r="B570" s="1067"/>
      <c r="C570" s="1067"/>
      <c r="D570" s="1067"/>
      <c r="E570" s="1067"/>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1067"/>
      <c r="AD570" s="1067"/>
      <c r="AE570" s="1067"/>
      <c r="AF570" s="1067"/>
    </row>
    <row r="571" spans="1:32">
      <c r="A571" s="1067"/>
      <c r="B571" s="1067"/>
      <c r="C571" s="1067"/>
      <c r="D571" s="1067"/>
      <c r="E571" s="1067"/>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1067"/>
      <c r="AD571" s="1067"/>
      <c r="AE571" s="1067"/>
      <c r="AF571" s="1067"/>
    </row>
    <row r="572" spans="1:32">
      <c r="A572" s="1067"/>
      <c r="B572" s="1067"/>
      <c r="C572" s="1067"/>
      <c r="D572" s="1067"/>
      <c r="E572" s="1067"/>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1067"/>
      <c r="AD572" s="1067"/>
      <c r="AE572" s="1067"/>
      <c r="AF572" s="1067"/>
    </row>
    <row r="573" spans="1:32">
      <c r="A573" s="1067"/>
      <c r="B573" s="1067"/>
      <c r="C573" s="1067"/>
      <c r="D573" s="1067"/>
      <c r="E573" s="1067"/>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1067"/>
      <c r="AD573" s="1067"/>
      <c r="AE573" s="1067"/>
      <c r="AF573" s="1067"/>
    </row>
    <row r="574" spans="1:32">
      <c r="A574" s="1067"/>
      <c r="B574" s="1067"/>
      <c r="C574" s="1067"/>
      <c r="D574" s="1067"/>
      <c r="E574" s="1067"/>
      <c r="F574" s="1067"/>
      <c r="G574" s="1067"/>
      <c r="H574" s="1067"/>
      <c r="I574" s="1067"/>
      <c r="J574" s="1067"/>
      <c r="K574" s="1067"/>
      <c r="L574" s="1067"/>
      <c r="M574" s="1067"/>
      <c r="N574" s="1067"/>
      <c r="O574" s="1067"/>
      <c r="P574" s="1067"/>
      <c r="Q574" s="1067"/>
      <c r="R574" s="1067"/>
      <c r="S574" s="1067"/>
      <c r="T574" s="1067"/>
      <c r="U574" s="1067"/>
      <c r="V574" s="1067"/>
      <c r="W574" s="1067"/>
      <c r="X574" s="1067"/>
      <c r="Y574" s="1067"/>
      <c r="Z574" s="1067"/>
      <c r="AA574" s="1067"/>
      <c r="AB574" s="1067"/>
      <c r="AC574" s="1067"/>
      <c r="AD574" s="1067"/>
      <c r="AE574" s="1067"/>
      <c r="AF574" s="1067"/>
    </row>
    <row r="575" spans="1:32">
      <c r="A575" s="1067"/>
      <c r="B575" s="1067"/>
      <c r="C575" s="1067"/>
      <c r="D575" s="1067"/>
      <c r="E575" s="1067"/>
      <c r="F575" s="1067"/>
      <c r="G575" s="1067"/>
      <c r="H575" s="1067"/>
      <c r="I575" s="1067"/>
      <c r="J575" s="1067"/>
      <c r="K575" s="1067"/>
      <c r="L575" s="1067"/>
      <c r="M575" s="1067"/>
      <c r="N575" s="1067"/>
      <c r="O575" s="1067"/>
      <c r="P575" s="1067"/>
      <c r="Q575" s="1067"/>
      <c r="R575" s="1067"/>
      <c r="S575" s="1067"/>
      <c r="T575" s="1067"/>
      <c r="U575" s="1067"/>
      <c r="V575" s="1067"/>
      <c r="W575" s="1067"/>
      <c r="X575" s="1067"/>
      <c r="Y575" s="1067"/>
      <c r="Z575" s="1067"/>
      <c r="AA575" s="1067"/>
      <c r="AB575" s="1067"/>
      <c r="AC575" s="1067"/>
      <c r="AD575" s="1067"/>
      <c r="AE575" s="1067"/>
      <c r="AF575" s="1067"/>
    </row>
    <row r="576" spans="1:32">
      <c r="A576" s="1067"/>
      <c r="B576" s="1067"/>
      <c r="C576" s="1067"/>
      <c r="D576" s="1067"/>
      <c r="E576" s="1067"/>
      <c r="F576" s="1067"/>
      <c r="G576" s="1067"/>
      <c r="H576" s="1067"/>
      <c r="I576" s="1067"/>
      <c r="J576" s="1067"/>
      <c r="K576" s="1067"/>
      <c r="L576" s="1067"/>
      <c r="M576" s="1067"/>
      <c r="N576" s="1067"/>
      <c r="O576" s="1067"/>
      <c r="P576" s="1067"/>
      <c r="Q576" s="1067"/>
      <c r="R576" s="1067"/>
      <c r="S576" s="1067"/>
      <c r="T576" s="1067"/>
      <c r="U576" s="1067"/>
      <c r="V576" s="1067"/>
      <c r="W576" s="1067"/>
      <c r="X576" s="1067"/>
      <c r="Y576" s="1067"/>
      <c r="Z576" s="1067"/>
      <c r="AA576" s="1067"/>
      <c r="AB576" s="1067"/>
      <c r="AC576" s="1067"/>
      <c r="AD576" s="1067"/>
      <c r="AE576" s="1067"/>
      <c r="AF576" s="1067"/>
    </row>
    <row r="577" spans="1:32">
      <c r="A577" s="1067"/>
      <c r="B577" s="1067"/>
      <c r="C577" s="1067"/>
      <c r="D577" s="1067"/>
      <c r="E577" s="1067"/>
      <c r="F577" s="1067"/>
      <c r="G577" s="1067"/>
      <c r="H577" s="1067"/>
      <c r="I577" s="1067"/>
      <c r="J577" s="1067"/>
      <c r="K577" s="1067"/>
      <c r="L577" s="1067"/>
      <c r="M577" s="1067"/>
      <c r="N577" s="1067"/>
      <c r="O577" s="1067"/>
      <c r="P577" s="1067"/>
      <c r="Q577" s="1067"/>
      <c r="R577" s="1067"/>
      <c r="S577" s="1067"/>
      <c r="T577" s="1067"/>
      <c r="U577" s="1067"/>
      <c r="V577" s="1067"/>
      <c r="W577" s="1067"/>
      <c r="X577" s="1067"/>
      <c r="Y577" s="1067"/>
      <c r="Z577" s="1067"/>
      <c r="AA577" s="1067"/>
      <c r="AB577" s="1067"/>
      <c r="AC577" s="1067"/>
      <c r="AD577" s="1067"/>
      <c r="AE577" s="1067"/>
      <c r="AF577" s="1067"/>
    </row>
    <row r="578" spans="1:32">
      <c r="A578" s="1067"/>
      <c r="B578" s="1067"/>
      <c r="C578" s="1067"/>
      <c r="D578" s="1067"/>
      <c r="E578" s="1067"/>
      <c r="F578" s="1067"/>
      <c r="G578" s="1067"/>
      <c r="H578" s="1067"/>
      <c r="I578" s="1067"/>
      <c r="J578" s="1067"/>
      <c r="K578" s="1067"/>
      <c r="L578" s="1067"/>
      <c r="M578" s="1067"/>
      <c r="N578" s="1067"/>
      <c r="O578" s="1067"/>
      <c r="P578" s="1067"/>
      <c r="Q578" s="1067"/>
      <c r="R578" s="1067"/>
      <c r="S578" s="1067"/>
      <c r="T578" s="1067"/>
      <c r="U578" s="1067"/>
      <c r="V578" s="1067"/>
      <c r="W578" s="1067"/>
      <c r="X578" s="1067"/>
      <c r="Y578" s="1067"/>
      <c r="Z578" s="1067"/>
      <c r="AA578" s="1067"/>
      <c r="AB578" s="1067"/>
      <c r="AC578" s="1067"/>
      <c r="AD578" s="1067"/>
      <c r="AE578" s="1067"/>
      <c r="AF578" s="1067"/>
    </row>
    <row r="579" spans="1:32">
      <c r="A579" s="1067"/>
      <c r="B579" s="1067"/>
      <c r="C579" s="1067"/>
      <c r="D579" s="1067"/>
      <c r="E579" s="1067"/>
      <c r="F579" s="1067"/>
      <c r="G579" s="1067"/>
      <c r="H579" s="1067"/>
      <c r="I579" s="1067"/>
      <c r="J579" s="1067"/>
      <c r="K579" s="1067"/>
      <c r="L579" s="1067"/>
      <c r="M579" s="1067"/>
      <c r="N579" s="1067"/>
      <c r="O579" s="1067"/>
      <c r="P579" s="1067"/>
      <c r="Q579" s="1067"/>
      <c r="R579" s="1067"/>
      <c r="S579" s="1067"/>
      <c r="T579" s="1067"/>
      <c r="U579" s="1067"/>
      <c r="V579" s="1067"/>
      <c r="W579" s="1067"/>
      <c r="X579" s="1067"/>
      <c r="Y579" s="1067"/>
      <c r="Z579" s="1067"/>
      <c r="AA579" s="1067"/>
      <c r="AB579" s="1067"/>
      <c r="AC579" s="1067"/>
      <c r="AD579" s="1067"/>
      <c r="AE579" s="1067"/>
      <c r="AF579" s="1067"/>
    </row>
    <row r="580" spans="1:32">
      <c r="A580" s="1067"/>
      <c r="B580" s="1067"/>
      <c r="C580" s="1067"/>
      <c r="D580" s="1067"/>
      <c r="E580" s="1067"/>
      <c r="F580" s="1067"/>
      <c r="G580" s="1067"/>
      <c r="H580" s="1067"/>
      <c r="I580" s="1067"/>
      <c r="J580" s="1067"/>
      <c r="K580" s="1067"/>
      <c r="L580" s="1067"/>
      <c r="M580" s="1067"/>
      <c r="N580" s="1067"/>
      <c r="O580" s="1067"/>
      <c r="P580" s="1067"/>
      <c r="Q580" s="1067"/>
      <c r="R580" s="1067"/>
      <c r="S580" s="1067"/>
      <c r="T580" s="1067"/>
      <c r="U580" s="1067"/>
      <c r="V580" s="1067"/>
      <c r="W580" s="1067"/>
      <c r="X580" s="1067"/>
      <c r="Y580" s="1067"/>
      <c r="Z580" s="1067"/>
      <c r="AA580" s="1067"/>
      <c r="AB580" s="1067"/>
      <c r="AC580" s="1067"/>
      <c r="AD580" s="1067"/>
      <c r="AE580" s="1067"/>
      <c r="AF580" s="1067"/>
    </row>
    <row r="581" spans="1:32">
      <c r="A581" s="1067"/>
      <c r="B581" s="1067"/>
      <c r="C581" s="1067"/>
      <c r="D581" s="1067"/>
      <c r="E581" s="1067"/>
      <c r="F581" s="1067"/>
      <c r="G581" s="1067"/>
      <c r="H581" s="1067"/>
      <c r="I581" s="1067"/>
      <c r="J581" s="1067"/>
      <c r="K581" s="1067"/>
      <c r="L581" s="1067"/>
      <c r="M581" s="1067"/>
      <c r="N581" s="1067"/>
      <c r="O581" s="1067"/>
      <c r="P581" s="1067"/>
      <c r="Q581" s="1067"/>
      <c r="R581" s="1067"/>
      <c r="S581" s="1067"/>
      <c r="T581" s="1067"/>
      <c r="U581" s="1067"/>
      <c r="V581" s="1067"/>
      <c r="W581" s="1067"/>
      <c r="X581" s="1067"/>
      <c r="Y581" s="1067"/>
      <c r="Z581" s="1067"/>
      <c r="AA581" s="1067"/>
      <c r="AB581" s="1067"/>
      <c r="AC581" s="1067"/>
      <c r="AD581" s="1067"/>
      <c r="AE581" s="1067"/>
      <c r="AF581" s="1067"/>
    </row>
    <row r="582" spans="1:32">
      <c r="A582" s="1067"/>
      <c r="B582" s="1067"/>
      <c r="C582" s="1067"/>
      <c r="D582" s="1067"/>
      <c r="E582" s="1067"/>
      <c r="F582" s="1067"/>
      <c r="G582" s="1067"/>
      <c r="H582" s="1067"/>
      <c r="I582" s="1067"/>
      <c r="J582" s="1067"/>
      <c r="K582" s="1067"/>
      <c r="L582" s="1067"/>
      <c r="M582" s="1067"/>
      <c r="N582" s="1067"/>
      <c r="O582" s="1067"/>
      <c r="P582" s="1067"/>
      <c r="Q582" s="1067"/>
      <c r="R582" s="1067"/>
      <c r="S582" s="1067"/>
      <c r="T582" s="1067"/>
      <c r="U582" s="1067"/>
      <c r="V582" s="1067"/>
      <c r="W582" s="1067"/>
      <c r="X582" s="1067"/>
      <c r="Y582" s="1067"/>
      <c r="Z582" s="1067"/>
      <c r="AA582" s="1067"/>
      <c r="AB582" s="1067"/>
      <c r="AC582" s="1067"/>
      <c r="AD582" s="1067"/>
      <c r="AE582" s="1067"/>
      <c r="AF582" s="1067"/>
    </row>
    <row r="583" spans="1:32">
      <c r="A583" s="1067"/>
      <c r="B583" s="1067"/>
      <c r="C583" s="1067"/>
      <c r="D583" s="1067"/>
      <c r="E583" s="1067"/>
      <c r="F583" s="1067"/>
      <c r="G583" s="1067"/>
      <c r="H583" s="1067"/>
      <c r="I583" s="1067"/>
      <c r="J583" s="1067"/>
      <c r="K583" s="1067"/>
      <c r="L583" s="1067"/>
      <c r="M583" s="1067"/>
      <c r="N583" s="1067"/>
      <c r="O583" s="1067"/>
      <c r="P583" s="1067"/>
      <c r="Q583" s="1067"/>
      <c r="R583" s="1067"/>
      <c r="S583" s="1067"/>
      <c r="T583" s="1067"/>
      <c r="U583" s="1067"/>
      <c r="V583" s="1067"/>
      <c r="W583" s="1067"/>
      <c r="X583" s="1067"/>
      <c r="Y583" s="1067"/>
      <c r="Z583" s="1067"/>
      <c r="AA583" s="1067"/>
      <c r="AB583" s="1067"/>
      <c r="AC583" s="1067"/>
      <c r="AD583" s="1067"/>
      <c r="AE583" s="1067"/>
      <c r="AF583" s="1067"/>
    </row>
    <row r="584" spans="1:32">
      <c r="A584" s="1067"/>
      <c r="B584" s="1067"/>
      <c r="C584" s="1067"/>
      <c r="D584" s="1067"/>
      <c r="E584" s="1067"/>
      <c r="F584" s="1067"/>
      <c r="G584" s="1067"/>
      <c r="H584" s="1067"/>
      <c r="I584" s="1067"/>
      <c r="J584" s="1067"/>
      <c r="K584" s="1067"/>
      <c r="L584" s="1067"/>
      <c r="M584" s="1067"/>
      <c r="N584" s="1067"/>
      <c r="O584" s="1067"/>
      <c r="P584" s="1067"/>
      <c r="Q584" s="1067"/>
      <c r="R584" s="1067"/>
      <c r="S584" s="1067"/>
      <c r="T584" s="1067"/>
      <c r="U584" s="1067"/>
      <c r="V584" s="1067"/>
      <c r="W584" s="1067"/>
      <c r="X584" s="1067"/>
      <c r="Y584" s="1067"/>
      <c r="Z584" s="1067"/>
      <c r="AA584" s="1067"/>
      <c r="AB584" s="1067"/>
      <c r="AC584" s="1067"/>
      <c r="AD584" s="1067"/>
      <c r="AE584" s="1067"/>
      <c r="AF584" s="1067"/>
    </row>
    <row r="585" spans="1:32">
      <c r="A585" s="1067"/>
      <c r="B585" s="1067"/>
      <c r="C585" s="1067"/>
      <c r="D585" s="1067"/>
      <c r="E585" s="1067"/>
      <c r="F585" s="1067"/>
      <c r="G585" s="1067"/>
      <c r="H585" s="1067"/>
      <c r="I585" s="1067"/>
      <c r="J585" s="1067"/>
      <c r="K585" s="1067"/>
      <c r="L585" s="1067"/>
      <c r="M585" s="1067"/>
      <c r="N585" s="1067"/>
      <c r="O585" s="1067"/>
      <c r="P585" s="1067"/>
      <c r="Q585" s="1067"/>
      <c r="R585" s="1067"/>
      <c r="S585" s="1067"/>
      <c r="T585" s="1067"/>
      <c r="U585" s="1067"/>
      <c r="V585" s="1067"/>
      <c r="W585" s="1067"/>
      <c r="X585" s="1067"/>
      <c r="Y585" s="1067"/>
      <c r="Z585" s="1067"/>
      <c r="AA585" s="1067"/>
      <c r="AB585" s="1067"/>
      <c r="AC585" s="1067"/>
      <c r="AD585" s="1067"/>
      <c r="AE585" s="1067"/>
      <c r="AF585" s="1067"/>
    </row>
    <row r="586" spans="1:32">
      <c r="A586" s="1067"/>
      <c r="B586" s="1067"/>
      <c r="C586" s="1067"/>
      <c r="D586" s="1067"/>
      <c r="E586" s="1067"/>
      <c r="F586" s="1067"/>
      <c r="G586" s="1067"/>
      <c r="H586" s="1067"/>
      <c r="I586" s="1067"/>
      <c r="J586" s="1067"/>
      <c r="K586" s="1067"/>
      <c r="L586" s="1067"/>
      <c r="M586" s="1067"/>
      <c r="N586" s="1067"/>
      <c r="O586" s="1067"/>
      <c r="P586" s="1067"/>
      <c r="Q586" s="1067"/>
      <c r="R586" s="1067"/>
      <c r="S586" s="1067"/>
      <c r="T586" s="1067"/>
      <c r="U586" s="1067"/>
      <c r="V586" s="1067"/>
      <c r="W586" s="1067"/>
      <c r="X586" s="1067"/>
      <c r="Y586" s="1067"/>
      <c r="Z586" s="1067"/>
      <c r="AA586" s="1067"/>
      <c r="AB586" s="1067"/>
      <c r="AC586" s="1067"/>
      <c r="AD586" s="1067"/>
      <c r="AE586" s="1067"/>
      <c r="AF586" s="1067"/>
    </row>
    <row r="587" spans="1:32">
      <c r="A587" s="1067"/>
      <c r="B587" s="1067"/>
      <c r="C587" s="1067"/>
      <c r="D587" s="1067"/>
      <c r="E587" s="1067"/>
      <c r="F587" s="1067"/>
      <c r="G587" s="1067"/>
      <c r="H587" s="1067"/>
      <c r="I587" s="1067"/>
      <c r="J587" s="1067"/>
      <c r="K587" s="1067"/>
      <c r="L587" s="1067"/>
      <c r="M587" s="1067"/>
      <c r="N587" s="1067"/>
      <c r="O587" s="1067"/>
      <c r="P587" s="1067"/>
      <c r="Q587" s="1067"/>
      <c r="R587" s="1067"/>
      <c r="S587" s="1067"/>
      <c r="T587" s="1067"/>
      <c r="U587" s="1067"/>
      <c r="V587" s="1067"/>
      <c r="W587" s="1067"/>
      <c r="X587" s="1067"/>
      <c r="Y587" s="1067"/>
      <c r="Z587" s="1067"/>
      <c r="AA587" s="1067"/>
      <c r="AB587" s="1067"/>
      <c r="AC587" s="1067"/>
      <c r="AD587" s="1067"/>
      <c r="AE587" s="1067"/>
      <c r="AF587" s="1067"/>
    </row>
    <row r="588" spans="1:32">
      <c r="A588" s="1067"/>
      <c r="B588" s="1067"/>
      <c r="C588" s="1067"/>
      <c r="D588" s="1067"/>
      <c r="E588" s="1067"/>
      <c r="F588" s="1067"/>
      <c r="G588" s="1067"/>
      <c r="H588" s="1067"/>
      <c r="I588" s="1067"/>
      <c r="J588" s="1067"/>
      <c r="K588" s="1067"/>
      <c r="L588" s="1067"/>
      <c r="M588" s="1067"/>
      <c r="N588" s="1067"/>
      <c r="O588" s="1067"/>
      <c r="P588" s="1067"/>
      <c r="Q588" s="1067"/>
      <c r="R588" s="1067"/>
      <c r="S588" s="1067"/>
      <c r="T588" s="1067"/>
      <c r="U588" s="1067"/>
      <c r="V588" s="1067"/>
      <c r="W588" s="1067"/>
      <c r="X588" s="1067"/>
      <c r="Y588" s="1067"/>
      <c r="Z588" s="1067"/>
      <c r="AA588" s="1067"/>
      <c r="AB588" s="1067"/>
      <c r="AC588" s="1067"/>
      <c r="AD588" s="1067"/>
      <c r="AE588" s="1067"/>
      <c r="AF588" s="1067"/>
    </row>
    <row r="589" spans="1:32">
      <c r="A589" s="1067"/>
      <c r="B589" s="1067"/>
      <c r="C589" s="1067"/>
      <c r="D589" s="1067"/>
      <c r="E589" s="1067"/>
      <c r="F589" s="1067"/>
      <c r="G589" s="1067"/>
      <c r="H589" s="1067"/>
      <c r="I589" s="1067"/>
      <c r="J589" s="1067"/>
      <c r="K589" s="1067"/>
      <c r="L589" s="1067"/>
      <c r="M589" s="1067"/>
      <c r="N589" s="1067"/>
      <c r="O589" s="1067"/>
      <c r="P589" s="1067"/>
      <c r="Q589" s="1067"/>
      <c r="R589" s="1067"/>
      <c r="S589" s="1067"/>
      <c r="T589" s="1067"/>
      <c r="U589" s="1067"/>
      <c r="V589" s="1067"/>
      <c r="W589" s="1067"/>
      <c r="X589" s="1067"/>
      <c r="Y589" s="1067"/>
      <c r="Z589" s="1067"/>
      <c r="AA589" s="1067"/>
      <c r="AB589" s="1067"/>
      <c r="AC589" s="1067"/>
      <c r="AD589" s="1067"/>
      <c r="AE589" s="1067"/>
      <c r="AF589" s="1067"/>
    </row>
    <row r="590" spans="1:32">
      <c r="A590" s="1067"/>
      <c r="B590" s="1067"/>
      <c r="C590" s="1067"/>
      <c r="D590" s="1067"/>
      <c r="E590" s="1067"/>
      <c r="F590" s="1067"/>
      <c r="G590" s="1067"/>
      <c r="H590" s="1067"/>
      <c r="I590" s="1067"/>
      <c r="J590" s="1067"/>
      <c r="K590" s="1067"/>
      <c r="L590" s="1067"/>
      <c r="M590" s="1067"/>
      <c r="N590" s="1067"/>
      <c r="O590" s="1067"/>
      <c r="P590" s="1067"/>
      <c r="Q590" s="1067"/>
      <c r="R590" s="1067"/>
      <c r="S590" s="1067"/>
      <c r="T590" s="1067"/>
      <c r="U590" s="1067"/>
      <c r="V590" s="1067"/>
      <c r="W590" s="1067"/>
      <c r="X590" s="1067"/>
      <c r="Y590" s="1067"/>
      <c r="Z590" s="1067"/>
      <c r="AA590" s="1067"/>
      <c r="AB590" s="1067"/>
      <c r="AC590" s="1067"/>
      <c r="AD590" s="1067"/>
      <c r="AE590" s="1067"/>
      <c r="AF590" s="1067"/>
    </row>
    <row r="591" spans="1:32">
      <c r="A591" s="1067"/>
      <c r="B591" s="1067"/>
      <c r="C591" s="1067"/>
      <c r="D591" s="1067"/>
      <c r="E591" s="1067"/>
      <c r="F591" s="1067"/>
      <c r="G591" s="1067"/>
      <c r="H591" s="1067"/>
      <c r="I591" s="1067"/>
      <c r="J591" s="1067"/>
      <c r="K591" s="1067"/>
      <c r="L591" s="1067"/>
      <c r="M591" s="1067"/>
      <c r="N591" s="1067"/>
      <c r="O591" s="1067"/>
      <c r="P591" s="1067"/>
      <c r="Q591" s="1067"/>
      <c r="R591" s="1067"/>
      <c r="S591" s="1067"/>
      <c r="T591" s="1067"/>
      <c r="U591" s="1067"/>
      <c r="V591" s="1067"/>
      <c r="W591" s="1067"/>
      <c r="X591" s="1067"/>
      <c r="Y591" s="1067"/>
      <c r="Z591" s="1067"/>
      <c r="AA591" s="1067"/>
      <c r="AB591" s="1067"/>
      <c r="AC591" s="1067"/>
      <c r="AD591" s="1067"/>
      <c r="AE591" s="1067"/>
      <c r="AF591" s="1067"/>
    </row>
    <row r="592" spans="1:32">
      <c r="A592" s="1067"/>
      <c r="B592" s="1067"/>
      <c r="C592" s="1067"/>
      <c r="D592" s="1067"/>
      <c r="E592" s="1067"/>
      <c r="F592" s="1067"/>
      <c r="G592" s="1067"/>
      <c r="H592" s="1067"/>
      <c r="I592" s="1067"/>
      <c r="J592" s="1067"/>
      <c r="K592" s="1067"/>
      <c r="L592" s="1067"/>
      <c r="M592" s="1067"/>
      <c r="N592" s="1067"/>
      <c r="O592" s="1067"/>
      <c r="P592" s="1067"/>
      <c r="Q592" s="1067"/>
      <c r="R592" s="1067"/>
      <c r="S592" s="1067"/>
      <c r="T592" s="1067"/>
      <c r="U592" s="1067"/>
      <c r="V592" s="1067"/>
      <c r="W592" s="1067"/>
      <c r="X592" s="1067"/>
      <c r="Y592" s="1067"/>
      <c r="Z592" s="1067"/>
      <c r="AA592" s="1067"/>
      <c r="AB592" s="1067"/>
      <c r="AC592" s="1067"/>
      <c r="AD592" s="1067"/>
      <c r="AE592" s="1067"/>
      <c r="AF592" s="1067"/>
    </row>
    <row r="593" spans="1:32">
      <c r="A593" s="1067"/>
      <c r="B593" s="1067"/>
      <c r="C593" s="1067"/>
      <c r="D593" s="1067"/>
      <c r="E593" s="1067"/>
      <c r="F593" s="1067"/>
      <c r="G593" s="1067"/>
      <c r="H593" s="1067"/>
      <c r="I593" s="1067"/>
      <c r="J593" s="1067"/>
      <c r="K593" s="1067"/>
      <c r="L593" s="1067"/>
      <c r="M593" s="1067"/>
      <c r="N593" s="1067"/>
      <c r="O593" s="1067"/>
      <c r="P593" s="1067"/>
      <c r="Q593" s="1067"/>
      <c r="R593" s="1067"/>
      <c r="S593" s="1067"/>
      <c r="T593" s="1067"/>
      <c r="U593" s="1067"/>
      <c r="V593" s="1067"/>
      <c r="W593" s="1067"/>
      <c r="X593" s="1067"/>
      <c r="Y593" s="1067"/>
      <c r="Z593" s="1067"/>
      <c r="AA593" s="1067"/>
      <c r="AB593" s="1067"/>
      <c r="AC593" s="1067"/>
      <c r="AD593" s="1067"/>
      <c r="AE593" s="1067"/>
      <c r="AF593" s="1067"/>
    </row>
    <row r="594" spans="1:32">
      <c r="A594" s="1067"/>
      <c r="B594" s="1067"/>
      <c r="C594" s="1067"/>
      <c r="D594" s="1067"/>
      <c r="E594" s="1067"/>
      <c r="F594" s="1067"/>
      <c r="G594" s="1067"/>
      <c r="H594" s="1067"/>
      <c r="I594" s="1067"/>
      <c r="J594" s="1067"/>
      <c r="K594" s="1067"/>
      <c r="L594" s="1067"/>
      <c r="M594" s="1067"/>
      <c r="N594" s="1067"/>
      <c r="O594" s="1067"/>
      <c r="P594" s="1067"/>
      <c r="Q594" s="1067"/>
      <c r="R594" s="1067"/>
      <c r="S594" s="1067"/>
      <c r="T594" s="1067"/>
      <c r="U594" s="1067"/>
      <c r="V594" s="1067"/>
      <c r="W594" s="1067"/>
      <c r="X594" s="1067"/>
      <c r="Y594" s="1067"/>
      <c r="Z594" s="1067"/>
      <c r="AA594" s="1067"/>
      <c r="AB594" s="1067"/>
      <c r="AC594" s="1067"/>
      <c r="AD594" s="1067"/>
      <c r="AE594" s="1067"/>
      <c r="AF594" s="1067"/>
    </row>
    <row r="595" spans="1:32">
      <c r="A595" s="1067"/>
      <c r="B595" s="1067"/>
      <c r="C595" s="1067"/>
      <c r="D595" s="1067"/>
      <c r="E595" s="1067"/>
      <c r="F595" s="1067"/>
      <c r="G595" s="1067"/>
      <c r="H595" s="1067"/>
      <c r="I595" s="1067"/>
      <c r="J595" s="1067"/>
      <c r="K595" s="1067"/>
      <c r="L595" s="1067"/>
      <c r="M595" s="1067"/>
      <c r="N595" s="1067"/>
      <c r="O595" s="1067"/>
      <c r="P595" s="1067"/>
      <c r="Q595" s="1067"/>
      <c r="R595" s="1067"/>
      <c r="S595" s="1067"/>
      <c r="T595" s="1067"/>
      <c r="U595" s="1067"/>
      <c r="V595" s="1067"/>
      <c r="W595" s="1067"/>
      <c r="X595" s="1067"/>
      <c r="Y595" s="1067"/>
      <c r="Z595" s="1067"/>
      <c r="AA595" s="1067"/>
      <c r="AB595" s="1067"/>
      <c r="AC595" s="1067"/>
      <c r="AD595" s="1067"/>
      <c r="AE595" s="1067"/>
      <c r="AF595" s="1067"/>
    </row>
    <row r="596" spans="1:32">
      <c r="A596" s="1067"/>
      <c r="B596" s="1067"/>
      <c r="C596" s="1067"/>
      <c r="D596" s="1067"/>
      <c r="E596" s="1067"/>
      <c r="F596" s="1067"/>
      <c r="G596" s="1067"/>
      <c r="H596" s="1067"/>
      <c r="I596" s="1067"/>
      <c r="J596" s="1067"/>
      <c r="K596" s="1067"/>
      <c r="L596" s="1067"/>
      <c r="M596" s="1067"/>
      <c r="N596" s="1067"/>
      <c r="O596" s="1067"/>
      <c r="P596" s="1067"/>
      <c r="Q596" s="1067"/>
      <c r="R596" s="1067"/>
      <c r="S596" s="1067"/>
      <c r="T596" s="1067"/>
      <c r="U596" s="1067"/>
      <c r="V596" s="1067"/>
      <c r="W596" s="1067"/>
      <c r="X596" s="1067"/>
      <c r="Y596" s="1067"/>
      <c r="Z596" s="1067"/>
      <c r="AA596" s="1067"/>
      <c r="AB596" s="1067"/>
      <c r="AC596" s="1067"/>
      <c r="AD596" s="1067"/>
      <c r="AE596" s="1067"/>
      <c r="AF596" s="1067"/>
    </row>
    <row r="597" spans="1:32">
      <c r="A597" s="1067"/>
      <c r="B597" s="1067"/>
      <c r="C597" s="1067"/>
      <c r="D597" s="1067"/>
      <c r="E597" s="1067"/>
      <c r="F597" s="1067"/>
      <c r="G597" s="1067"/>
      <c r="H597" s="1067"/>
      <c r="I597" s="1067"/>
      <c r="J597" s="1067"/>
      <c r="K597" s="1067"/>
      <c r="L597" s="1067"/>
      <c r="M597" s="1067"/>
      <c r="N597" s="1067"/>
      <c r="O597" s="1067"/>
      <c r="P597" s="1067"/>
      <c r="Q597" s="1067"/>
      <c r="R597" s="1067"/>
      <c r="S597" s="1067"/>
      <c r="T597" s="1067"/>
      <c r="U597" s="1067"/>
      <c r="V597" s="1067"/>
      <c r="W597" s="1067"/>
      <c r="X597" s="1067"/>
      <c r="Y597" s="1067"/>
      <c r="Z597" s="1067"/>
      <c r="AA597" s="1067"/>
      <c r="AB597" s="1067"/>
      <c r="AC597" s="1067"/>
      <c r="AD597" s="1067"/>
      <c r="AE597" s="1067"/>
      <c r="AF597" s="1067"/>
    </row>
    <row r="598" spans="1:32">
      <c r="A598" s="1067"/>
      <c r="B598" s="1067"/>
      <c r="C598" s="1067"/>
      <c r="D598" s="1067"/>
      <c r="E598" s="1067"/>
      <c r="F598" s="1067"/>
      <c r="G598" s="1067"/>
      <c r="H598" s="1067"/>
      <c r="I598" s="1067"/>
      <c r="J598" s="1067"/>
      <c r="K598" s="1067"/>
      <c r="L598" s="1067"/>
      <c r="M598" s="1067"/>
      <c r="N598" s="1067"/>
      <c r="O598" s="1067"/>
      <c r="P598" s="1067"/>
      <c r="Q598" s="1067"/>
      <c r="R598" s="1067"/>
      <c r="S598" s="1067"/>
      <c r="T598" s="1067"/>
      <c r="U598" s="1067"/>
      <c r="V598" s="1067"/>
      <c r="W598" s="1067"/>
      <c r="X598" s="1067"/>
      <c r="Y598" s="1067"/>
      <c r="Z598" s="1067"/>
      <c r="AA598" s="1067"/>
      <c r="AB598" s="1067"/>
      <c r="AC598" s="1067"/>
      <c r="AD598" s="1067"/>
      <c r="AE598" s="1067"/>
      <c r="AF598" s="1067"/>
    </row>
    <row r="599" spans="1:32">
      <c r="A599" s="1067"/>
      <c r="B599" s="1067"/>
      <c r="C599" s="1067"/>
      <c r="D599" s="1067"/>
      <c r="E599" s="1067"/>
      <c r="F599" s="1067"/>
      <c r="G599" s="1067"/>
      <c r="H599" s="1067"/>
      <c r="I599" s="1067"/>
      <c r="J599" s="1067"/>
      <c r="K599" s="1067"/>
      <c r="L599" s="1067"/>
      <c r="M599" s="1067"/>
      <c r="N599" s="1067"/>
      <c r="O599" s="1067"/>
      <c r="P599" s="1067"/>
      <c r="Q599" s="1067"/>
      <c r="R599" s="1067"/>
      <c r="S599" s="1067"/>
      <c r="T599" s="1067"/>
      <c r="U599" s="1067"/>
      <c r="V599" s="1067"/>
      <c r="W599" s="1067"/>
      <c r="X599" s="1067"/>
      <c r="Y599" s="1067"/>
      <c r="Z599" s="1067"/>
      <c r="AA599" s="1067"/>
      <c r="AB599" s="1067"/>
      <c r="AC599" s="1067"/>
      <c r="AD599" s="1067"/>
      <c r="AE599" s="1067"/>
      <c r="AF599" s="1067"/>
    </row>
    <row r="600" spans="1:32">
      <c r="A600" s="1067"/>
      <c r="B600" s="1067"/>
      <c r="C600" s="1067"/>
      <c r="D600" s="1067"/>
      <c r="E600" s="1067"/>
      <c r="F600" s="1067"/>
      <c r="G600" s="1067"/>
      <c r="H600" s="1067"/>
      <c r="I600" s="1067"/>
      <c r="J600" s="1067"/>
      <c r="K600" s="1067"/>
      <c r="L600" s="1067"/>
      <c r="M600" s="1067"/>
      <c r="N600" s="1067"/>
      <c r="O600" s="1067"/>
      <c r="P600" s="1067"/>
      <c r="Q600" s="1067"/>
      <c r="R600" s="1067"/>
      <c r="S600" s="1067"/>
      <c r="T600" s="1067"/>
      <c r="U600" s="1067"/>
      <c r="V600" s="1067"/>
      <c r="W600" s="1067"/>
      <c r="X600" s="1067"/>
      <c r="Y600" s="1067"/>
      <c r="Z600" s="1067"/>
      <c r="AA600" s="1067"/>
      <c r="AB600" s="1067"/>
      <c r="AC600" s="1067"/>
      <c r="AD600" s="1067"/>
      <c r="AE600" s="1067"/>
      <c r="AF600" s="1067"/>
    </row>
    <row r="601" spans="1:32">
      <c r="A601" s="1067"/>
      <c r="B601" s="1067"/>
      <c r="C601" s="1067"/>
      <c r="D601" s="1067"/>
      <c r="E601" s="1067"/>
      <c r="F601" s="1067"/>
      <c r="G601" s="1067"/>
      <c r="H601" s="1067"/>
      <c r="I601" s="1067"/>
      <c r="J601" s="1067"/>
      <c r="K601" s="1067"/>
      <c r="L601" s="1067"/>
      <c r="M601" s="1067"/>
      <c r="N601" s="1067"/>
      <c r="O601" s="1067"/>
      <c r="P601" s="1067"/>
      <c r="Q601" s="1067"/>
      <c r="R601" s="1067"/>
      <c r="S601" s="1067"/>
      <c r="T601" s="1067"/>
      <c r="U601" s="1067"/>
      <c r="V601" s="1067"/>
      <c r="W601" s="1067"/>
      <c r="X601" s="1067"/>
      <c r="Y601" s="1067"/>
      <c r="Z601" s="1067"/>
      <c r="AA601" s="1067"/>
      <c r="AB601" s="1067"/>
      <c r="AC601" s="1067"/>
      <c r="AD601" s="1067"/>
      <c r="AE601" s="1067"/>
      <c r="AF601" s="1067"/>
    </row>
    <row r="602" spans="1:32">
      <c r="A602" s="1067"/>
      <c r="B602" s="1067"/>
      <c r="C602" s="1067"/>
      <c r="D602" s="1067"/>
      <c r="E602" s="1067"/>
      <c r="F602" s="1067"/>
      <c r="G602" s="1067"/>
      <c r="H602" s="1067"/>
      <c r="I602" s="1067"/>
      <c r="J602" s="1067"/>
      <c r="K602" s="1067"/>
      <c r="L602" s="1067"/>
      <c r="M602" s="1067"/>
      <c r="N602" s="1067"/>
      <c r="O602" s="1067"/>
      <c r="P602" s="1067"/>
      <c r="Q602" s="1067"/>
      <c r="R602" s="1067"/>
      <c r="S602" s="1067"/>
      <c r="T602" s="1067"/>
      <c r="U602" s="1067"/>
      <c r="V602" s="1067"/>
      <c r="W602" s="1067"/>
      <c r="X602" s="1067"/>
      <c r="Y602" s="1067"/>
      <c r="Z602" s="1067"/>
      <c r="AA602" s="1067"/>
      <c r="AB602" s="1067"/>
      <c r="AC602" s="1067"/>
      <c r="AD602" s="1067"/>
      <c r="AE602" s="1067"/>
      <c r="AF602" s="1067"/>
    </row>
    <row r="603" spans="1:32">
      <c r="A603" s="1067"/>
      <c r="B603" s="1067"/>
      <c r="C603" s="1067"/>
      <c r="D603" s="1067"/>
      <c r="E603" s="1067"/>
      <c r="F603" s="1067"/>
      <c r="G603" s="1067"/>
      <c r="H603" s="1067"/>
      <c r="I603" s="1067"/>
      <c r="J603" s="1067"/>
      <c r="K603" s="1067"/>
      <c r="L603" s="1067"/>
      <c r="M603" s="1067"/>
      <c r="N603" s="1067"/>
      <c r="O603" s="1067"/>
      <c r="P603" s="1067"/>
      <c r="Q603" s="1067"/>
      <c r="R603" s="1067"/>
      <c r="S603" s="1067"/>
      <c r="T603" s="1067"/>
      <c r="U603" s="1067"/>
      <c r="V603" s="1067"/>
      <c r="W603" s="1067"/>
      <c r="X603" s="1067"/>
      <c r="Y603" s="1067"/>
      <c r="Z603" s="1067"/>
      <c r="AA603" s="1067"/>
      <c r="AB603" s="1067"/>
      <c r="AC603" s="1067"/>
      <c r="AD603" s="1067"/>
      <c r="AE603" s="1067"/>
      <c r="AF603" s="1067"/>
    </row>
    <row r="604" spans="1:32">
      <c r="A604" s="1067"/>
      <c r="B604" s="1067"/>
      <c r="C604" s="1067"/>
      <c r="D604" s="1067"/>
      <c r="E604" s="1067"/>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067"/>
    </row>
    <row r="605" spans="1:32">
      <c r="A605" s="1067"/>
      <c r="B605" s="1067"/>
      <c r="C605" s="1067"/>
      <c r="D605" s="1067"/>
      <c r="E605" s="1067"/>
      <c r="F605" s="1067"/>
      <c r="G605" s="1067"/>
      <c r="H605" s="1067"/>
      <c r="I605" s="1067"/>
      <c r="J605" s="1067"/>
      <c r="K605" s="1067"/>
      <c r="L605" s="1067"/>
      <c r="M605" s="1067"/>
      <c r="N605" s="1067"/>
      <c r="O605" s="1067"/>
      <c r="P605" s="1067"/>
      <c r="Q605" s="1067"/>
      <c r="R605" s="1067"/>
      <c r="S605" s="1067"/>
      <c r="T605" s="1067"/>
      <c r="U605" s="1067"/>
      <c r="V605" s="1067"/>
      <c r="W605" s="1067"/>
      <c r="X605" s="1067"/>
      <c r="Y605" s="1067"/>
      <c r="Z605" s="1067"/>
      <c r="AA605" s="1067"/>
      <c r="AB605" s="1067"/>
      <c r="AC605" s="1067"/>
      <c r="AD605" s="1067"/>
      <c r="AE605" s="1067"/>
      <c r="AF605" s="1067"/>
    </row>
    <row r="606" spans="1:32">
      <c r="A606" s="1067"/>
      <c r="B606" s="1067"/>
      <c r="C606" s="1067"/>
      <c r="D606" s="1067"/>
      <c r="E606" s="1067"/>
      <c r="F606" s="1067"/>
      <c r="G606" s="1067"/>
      <c r="H606" s="1067"/>
      <c r="I606" s="1067"/>
      <c r="J606" s="1067"/>
      <c r="K606" s="1067"/>
      <c r="L606" s="1067"/>
      <c r="M606" s="1067"/>
      <c r="N606" s="1067"/>
      <c r="O606" s="1067"/>
      <c r="P606" s="1067"/>
      <c r="Q606" s="1067"/>
      <c r="R606" s="1067"/>
      <c r="S606" s="1067"/>
      <c r="T606" s="1067"/>
      <c r="U606" s="1067"/>
      <c r="V606" s="1067"/>
      <c r="W606" s="1067"/>
      <c r="X606" s="1067"/>
      <c r="Y606" s="1067"/>
      <c r="Z606" s="1067"/>
      <c r="AA606" s="1067"/>
      <c r="AB606" s="1067"/>
      <c r="AC606" s="1067"/>
      <c r="AD606" s="1067"/>
      <c r="AE606" s="1067"/>
      <c r="AF606" s="1067"/>
    </row>
    <row r="607" spans="1:32">
      <c r="A607" s="1067"/>
      <c r="B607" s="1067"/>
      <c r="C607" s="1067"/>
      <c r="D607" s="1067"/>
      <c r="E607" s="1067"/>
      <c r="F607" s="1067"/>
      <c r="G607" s="1067"/>
      <c r="H607" s="1067"/>
      <c r="I607" s="1067"/>
      <c r="J607" s="1067"/>
      <c r="K607" s="1067"/>
      <c r="L607" s="1067"/>
      <c r="M607" s="1067"/>
      <c r="N607" s="1067"/>
      <c r="O607" s="1067"/>
      <c r="P607" s="1067"/>
      <c r="Q607" s="1067"/>
      <c r="R607" s="1067"/>
      <c r="S607" s="1067"/>
      <c r="T607" s="1067"/>
      <c r="U607" s="1067"/>
      <c r="V607" s="1067"/>
      <c r="W607" s="1067"/>
      <c r="X607" s="1067"/>
      <c r="Y607" s="1067"/>
      <c r="Z607" s="1067"/>
      <c r="AA607" s="1067"/>
      <c r="AB607" s="1067"/>
      <c r="AC607" s="1067"/>
      <c r="AD607" s="1067"/>
      <c r="AE607" s="1067"/>
      <c r="AF607" s="1067"/>
    </row>
    <row r="608" spans="1:32">
      <c r="A608" s="1067"/>
      <c r="B608" s="1067"/>
      <c r="C608" s="1067"/>
      <c r="D608" s="1067"/>
      <c r="E608" s="1067"/>
      <c r="F608" s="1067"/>
      <c r="G608" s="1067"/>
      <c r="H608" s="1067"/>
      <c r="I608" s="1067"/>
      <c r="J608" s="1067"/>
      <c r="K608" s="1067"/>
      <c r="L608" s="1067"/>
      <c r="M608" s="1067"/>
      <c r="N608" s="1067"/>
      <c r="O608" s="1067"/>
      <c r="P608" s="1067"/>
      <c r="Q608" s="1067"/>
      <c r="R608" s="1067"/>
      <c r="S608" s="1067"/>
      <c r="T608" s="1067"/>
      <c r="U608" s="1067"/>
      <c r="V608" s="1067"/>
      <c r="W608" s="1067"/>
      <c r="X608" s="1067"/>
      <c r="Y608" s="1067"/>
      <c r="Z608" s="1067"/>
      <c r="AA608" s="1067"/>
      <c r="AB608" s="1067"/>
      <c r="AC608" s="1067"/>
      <c r="AD608" s="1067"/>
      <c r="AE608" s="1067"/>
      <c r="AF608" s="1067"/>
    </row>
    <row r="609" spans="1:32">
      <c r="A609" s="1067"/>
      <c r="B609" s="1067"/>
      <c r="C609" s="1067"/>
      <c r="D609" s="1067"/>
      <c r="E609" s="1067"/>
      <c r="F609" s="1067"/>
      <c r="G609" s="1067"/>
      <c r="H609" s="1067"/>
      <c r="I609" s="1067"/>
      <c r="J609" s="1067"/>
      <c r="K609" s="1067"/>
      <c r="L609" s="1067"/>
      <c r="M609" s="1067"/>
      <c r="N609" s="1067"/>
      <c r="O609" s="1067"/>
      <c r="P609" s="1067"/>
      <c r="Q609" s="1067"/>
      <c r="R609" s="1067"/>
      <c r="S609" s="1067"/>
      <c r="T609" s="1067"/>
      <c r="U609" s="1067"/>
      <c r="V609" s="1067"/>
      <c r="W609" s="1067"/>
      <c r="X609" s="1067"/>
      <c r="Y609" s="1067"/>
      <c r="Z609" s="1067"/>
      <c r="AA609" s="1067"/>
      <c r="AB609" s="1067"/>
      <c r="AC609" s="1067"/>
      <c r="AD609" s="1067"/>
      <c r="AE609" s="1067"/>
      <c r="AF609" s="1067"/>
    </row>
    <row r="610" spans="1:32">
      <c r="A610" s="1067"/>
      <c r="B610" s="1067"/>
      <c r="C610" s="1067"/>
      <c r="D610" s="1067"/>
      <c r="E610" s="1067"/>
      <c r="F610" s="1067"/>
      <c r="G610" s="1067"/>
      <c r="H610" s="1067"/>
      <c r="I610" s="1067"/>
      <c r="J610" s="1067"/>
      <c r="K610" s="1067"/>
      <c r="L610" s="1067"/>
      <c r="M610" s="1067"/>
      <c r="N610" s="1067"/>
      <c r="O610" s="1067"/>
      <c r="P610" s="1067"/>
      <c r="Q610" s="1067"/>
      <c r="R610" s="1067"/>
      <c r="S610" s="1067"/>
      <c r="T610" s="1067"/>
      <c r="U610" s="1067"/>
      <c r="V610" s="1067"/>
      <c r="W610" s="1067"/>
      <c r="X610" s="1067"/>
      <c r="Y610" s="1067"/>
      <c r="Z610" s="1067"/>
      <c r="AA610" s="1067"/>
      <c r="AB610" s="1067"/>
      <c r="AC610" s="1067"/>
      <c r="AD610" s="1067"/>
      <c r="AE610" s="1067"/>
      <c r="AF610" s="1067"/>
    </row>
    <row r="611" spans="1:32">
      <c r="A611" s="1067"/>
      <c r="B611" s="1067"/>
      <c r="C611" s="1067"/>
      <c r="D611" s="1067"/>
      <c r="E611" s="1067"/>
      <c r="F611" s="1067"/>
      <c r="G611" s="1067"/>
      <c r="H611" s="1067"/>
      <c r="I611" s="1067"/>
      <c r="J611" s="1067"/>
      <c r="K611" s="1067"/>
      <c r="L611" s="1067"/>
      <c r="M611" s="1067"/>
      <c r="N611" s="1067"/>
      <c r="O611" s="1067"/>
      <c r="P611" s="1067"/>
      <c r="Q611" s="1067"/>
      <c r="R611" s="1067"/>
      <c r="S611" s="1067"/>
      <c r="T611" s="1067"/>
      <c r="U611" s="1067"/>
      <c r="V611" s="1067"/>
      <c r="W611" s="1067"/>
      <c r="X611" s="1067"/>
      <c r="Y611" s="1067"/>
      <c r="Z611" s="1067"/>
      <c r="AA611" s="1067"/>
      <c r="AB611" s="1067"/>
      <c r="AC611" s="1067"/>
      <c r="AD611" s="1067"/>
      <c r="AE611" s="1067"/>
      <c r="AF611" s="1067"/>
    </row>
    <row r="612" spans="1:32">
      <c r="A612" s="1067"/>
      <c r="B612" s="1067"/>
      <c r="C612" s="1067"/>
      <c r="D612" s="1067"/>
      <c r="E612" s="1067"/>
      <c r="F612" s="1067"/>
      <c r="G612" s="1067"/>
      <c r="H612" s="1067"/>
      <c r="I612" s="1067"/>
      <c r="J612" s="1067"/>
      <c r="K612" s="1067"/>
      <c r="L612" s="1067"/>
      <c r="M612" s="1067"/>
      <c r="N612" s="1067"/>
      <c r="O612" s="1067"/>
      <c r="P612" s="1067"/>
      <c r="Q612" s="1067"/>
      <c r="R612" s="1067"/>
      <c r="S612" s="1067"/>
      <c r="T612" s="1067"/>
      <c r="U612" s="1067"/>
      <c r="V612" s="1067"/>
      <c r="W612" s="1067"/>
      <c r="X612" s="1067"/>
      <c r="Y612" s="1067"/>
      <c r="Z612" s="1067"/>
      <c r="AA612" s="1067"/>
      <c r="AB612" s="1067"/>
      <c r="AC612" s="1067"/>
      <c r="AD612" s="1067"/>
      <c r="AE612" s="1067"/>
      <c r="AF612" s="1067"/>
    </row>
    <row r="613" spans="1:32">
      <c r="A613" s="1067"/>
      <c r="B613" s="1067"/>
      <c r="C613" s="1067"/>
      <c r="D613" s="1067"/>
      <c r="E613" s="1067"/>
      <c r="F613" s="1067"/>
      <c r="G613" s="1067"/>
      <c r="H613" s="1067"/>
      <c r="I613" s="1067"/>
      <c r="J613" s="1067"/>
      <c r="K613" s="1067"/>
      <c r="L613" s="1067"/>
      <c r="M613" s="1067"/>
      <c r="N613" s="1067"/>
      <c r="O613" s="1067"/>
      <c r="P613" s="1067"/>
      <c r="Q613" s="1067"/>
      <c r="R613" s="1067"/>
      <c r="S613" s="1067"/>
      <c r="T613" s="1067"/>
      <c r="U613" s="1067"/>
      <c r="V613" s="1067"/>
      <c r="W613" s="1067"/>
      <c r="X613" s="1067"/>
      <c r="Y613" s="1067"/>
      <c r="Z613" s="1067"/>
      <c r="AA613" s="1067"/>
      <c r="AB613" s="1067"/>
      <c r="AC613" s="1067"/>
      <c r="AD613" s="1067"/>
      <c r="AE613" s="1067"/>
      <c r="AF613" s="1067"/>
    </row>
    <row r="614" spans="1:32">
      <c r="A614" s="1067"/>
      <c r="B614" s="1067"/>
      <c r="C614" s="1067"/>
      <c r="D614" s="1067"/>
      <c r="E614" s="1067"/>
      <c r="F614" s="1067"/>
      <c r="G614" s="1067"/>
      <c r="H614" s="1067"/>
      <c r="I614" s="1067"/>
      <c r="J614" s="1067"/>
      <c r="K614" s="1067"/>
      <c r="L614" s="1067"/>
      <c r="M614" s="1067"/>
      <c r="N614" s="1067"/>
      <c r="O614" s="1067"/>
      <c r="P614" s="1067"/>
      <c r="Q614" s="1067"/>
      <c r="R614" s="1067"/>
      <c r="S614" s="1067"/>
      <c r="T614" s="1067"/>
      <c r="U614" s="1067"/>
      <c r="V614" s="1067"/>
      <c r="W614" s="1067"/>
      <c r="X614" s="1067"/>
      <c r="Y614" s="1067"/>
      <c r="Z614" s="1067"/>
      <c r="AA614" s="1067"/>
      <c r="AB614" s="1067"/>
      <c r="AC614" s="1067"/>
      <c r="AD614" s="1067"/>
      <c r="AE614" s="1067"/>
      <c r="AF614" s="1067"/>
    </row>
    <row r="615" spans="1:32">
      <c r="A615" s="1067"/>
      <c r="B615" s="1067"/>
      <c r="C615" s="1067"/>
      <c r="D615" s="1067"/>
      <c r="E615" s="1067"/>
      <c r="F615" s="1067"/>
      <c r="G615" s="1067"/>
      <c r="H615" s="1067"/>
      <c r="I615" s="1067"/>
      <c r="J615" s="1067"/>
      <c r="K615" s="1067"/>
      <c r="L615" s="1067"/>
      <c r="M615" s="1067"/>
      <c r="N615" s="1067"/>
      <c r="O615" s="1067"/>
      <c r="P615" s="1067"/>
      <c r="Q615" s="1067"/>
      <c r="R615" s="1067"/>
      <c r="S615" s="1067"/>
      <c r="T615" s="1067"/>
      <c r="U615" s="1067"/>
      <c r="V615" s="1067"/>
      <c r="W615" s="1067"/>
      <c r="X615" s="1067"/>
      <c r="Y615" s="1067"/>
      <c r="Z615" s="1067"/>
      <c r="AA615" s="1067"/>
      <c r="AB615" s="1067"/>
      <c r="AC615" s="1067"/>
      <c r="AD615" s="1067"/>
      <c r="AE615" s="1067"/>
      <c r="AF615" s="1067"/>
    </row>
    <row r="616" spans="1:32">
      <c r="A616" s="1067"/>
      <c r="B616" s="1067"/>
      <c r="C616" s="1067"/>
      <c r="D616" s="1067"/>
      <c r="E616" s="1067"/>
      <c r="F616" s="1067"/>
      <c r="G616" s="1067"/>
      <c r="H616" s="1067"/>
      <c r="I616" s="1067"/>
      <c r="J616" s="1067"/>
      <c r="K616" s="1067"/>
      <c r="L616" s="1067"/>
      <c r="M616" s="1067"/>
      <c r="N616" s="1067"/>
      <c r="O616" s="1067"/>
      <c r="P616" s="1067"/>
      <c r="Q616" s="1067"/>
      <c r="R616" s="1067"/>
      <c r="S616" s="1067"/>
      <c r="T616" s="1067"/>
      <c r="U616" s="1067"/>
      <c r="V616" s="1067"/>
      <c r="W616" s="1067"/>
      <c r="X616" s="1067"/>
      <c r="Y616" s="1067"/>
      <c r="Z616" s="1067"/>
      <c r="AA616" s="1067"/>
      <c r="AB616" s="1067"/>
      <c r="AC616" s="1067"/>
      <c r="AD616" s="1067"/>
      <c r="AE616" s="1067"/>
      <c r="AF616" s="1067"/>
    </row>
    <row r="617" spans="1:32">
      <c r="A617" s="1067"/>
      <c r="B617" s="1067"/>
      <c r="C617" s="1067"/>
      <c r="D617" s="1067"/>
      <c r="E617" s="1067"/>
      <c r="F617" s="1067"/>
      <c r="G617" s="1067"/>
      <c r="H617" s="1067"/>
      <c r="I617" s="1067"/>
      <c r="J617" s="1067"/>
      <c r="K617" s="1067"/>
      <c r="L617" s="1067"/>
      <c r="M617" s="1067"/>
      <c r="N617" s="1067"/>
      <c r="O617" s="1067"/>
      <c r="P617" s="1067"/>
      <c r="Q617" s="1067"/>
      <c r="R617" s="1067"/>
      <c r="S617" s="1067"/>
      <c r="T617" s="1067"/>
      <c r="U617" s="1067"/>
      <c r="V617" s="1067"/>
      <c r="W617" s="1067"/>
      <c r="X617" s="1067"/>
      <c r="Y617" s="1067"/>
      <c r="Z617" s="1067"/>
      <c r="AA617" s="1067"/>
      <c r="AB617" s="1067"/>
      <c r="AC617" s="1067"/>
      <c r="AD617" s="1067"/>
      <c r="AE617" s="1067"/>
      <c r="AF617" s="1067"/>
    </row>
    <row r="618" spans="1:32">
      <c r="A618" s="1067"/>
      <c r="B618" s="1067"/>
      <c r="C618" s="1067"/>
      <c r="D618" s="1067"/>
      <c r="E618" s="1067"/>
      <c r="F618" s="1067"/>
      <c r="G618" s="1067"/>
      <c r="H618" s="1067"/>
      <c r="I618" s="1067"/>
      <c r="J618" s="1067"/>
      <c r="K618" s="1067"/>
      <c r="L618" s="1067"/>
      <c r="M618" s="1067"/>
      <c r="N618" s="1067"/>
      <c r="O618" s="1067"/>
      <c r="P618" s="1067"/>
      <c r="Q618" s="1067"/>
      <c r="R618" s="1067"/>
      <c r="S618" s="1067"/>
      <c r="T618" s="1067"/>
      <c r="U618" s="1067"/>
      <c r="V618" s="1067"/>
      <c r="W618" s="1067"/>
      <c r="X618" s="1067"/>
      <c r="Y618" s="1067"/>
      <c r="Z618" s="1067"/>
      <c r="AA618" s="1067"/>
      <c r="AB618" s="1067"/>
      <c r="AC618" s="1067"/>
      <c r="AD618" s="1067"/>
      <c r="AE618" s="1067"/>
      <c r="AF618" s="1067"/>
    </row>
    <row r="619" spans="1:32">
      <c r="A619" s="1067"/>
      <c r="B619" s="1067"/>
      <c r="C619" s="1067"/>
      <c r="D619" s="1067"/>
      <c r="E619" s="1067"/>
      <c r="F619" s="1067"/>
      <c r="G619" s="1067"/>
      <c r="H619" s="1067"/>
      <c r="I619" s="1067"/>
      <c r="J619" s="1067"/>
      <c r="K619" s="1067"/>
      <c r="L619" s="1067"/>
      <c r="M619" s="1067"/>
      <c r="N619" s="1067"/>
      <c r="O619" s="1067"/>
      <c r="P619" s="1067"/>
      <c r="Q619" s="1067"/>
      <c r="R619" s="1067"/>
      <c r="S619" s="1067"/>
      <c r="T619" s="1067"/>
      <c r="U619" s="1067"/>
      <c r="V619" s="1067"/>
      <c r="W619" s="1067"/>
      <c r="X619" s="1067"/>
      <c r="Y619" s="1067"/>
      <c r="Z619" s="1067"/>
      <c r="AA619" s="1067"/>
      <c r="AB619" s="1067"/>
      <c r="AC619" s="1067"/>
      <c r="AD619" s="1067"/>
      <c r="AE619" s="1067"/>
      <c r="AF619" s="1067"/>
    </row>
    <row r="620" spans="1:32">
      <c r="A620" s="1067"/>
      <c r="B620" s="1067"/>
      <c r="C620" s="1067"/>
      <c r="D620" s="1067"/>
      <c r="E620" s="1067"/>
      <c r="F620" s="1067"/>
      <c r="G620" s="1067"/>
      <c r="H620" s="1067"/>
      <c r="I620" s="1067"/>
      <c r="J620" s="1067"/>
      <c r="K620" s="1067"/>
      <c r="L620" s="1067"/>
      <c r="M620" s="1067"/>
      <c r="N620" s="1067"/>
      <c r="O620" s="1067"/>
      <c r="P620" s="1067"/>
      <c r="Q620" s="1067"/>
      <c r="R620" s="1067"/>
      <c r="S620" s="1067"/>
      <c r="T620" s="1067"/>
      <c r="U620" s="1067"/>
      <c r="V620" s="1067"/>
      <c r="W620" s="1067"/>
      <c r="X620" s="1067"/>
      <c r="Y620" s="1067"/>
      <c r="Z620" s="1067"/>
      <c r="AA620" s="1067"/>
      <c r="AB620" s="1067"/>
      <c r="AC620" s="1067"/>
      <c r="AD620" s="1067"/>
      <c r="AE620" s="1067"/>
      <c r="AF620" s="1067"/>
    </row>
    <row r="621" spans="1:32">
      <c r="A621" s="1067"/>
      <c r="B621" s="1067"/>
      <c r="C621" s="1067"/>
      <c r="D621" s="1067"/>
      <c r="E621" s="1067"/>
      <c r="F621" s="1067"/>
      <c r="G621" s="1067"/>
      <c r="H621" s="1067"/>
      <c r="I621" s="1067"/>
      <c r="J621" s="1067"/>
      <c r="K621" s="1067"/>
      <c r="L621" s="1067"/>
      <c r="M621" s="1067"/>
      <c r="N621" s="1067"/>
      <c r="O621" s="1067"/>
      <c r="P621" s="1067"/>
      <c r="Q621" s="1067"/>
      <c r="R621" s="1067"/>
      <c r="S621" s="1067"/>
      <c r="T621" s="1067"/>
      <c r="U621" s="1067"/>
      <c r="V621" s="1067"/>
      <c r="W621" s="1067"/>
      <c r="X621" s="1067"/>
      <c r="Y621" s="1067"/>
      <c r="Z621" s="1067"/>
      <c r="AA621" s="1067"/>
      <c r="AB621" s="1067"/>
      <c r="AC621" s="1067"/>
      <c r="AD621" s="1067"/>
      <c r="AE621" s="1067"/>
      <c r="AF621" s="1067"/>
    </row>
    <row r="622" spans="1:32">
      <c r="A622" s="1067"/>
      <c r="B622" s="1067"/>
      <c r="C622" s="1067"/>
      <c r="D622" s="1067"/>
      <c r="E622" s="1067"/>
      <c r="F622" s="1067"/>
      <c r="G622" s="1067"/>
      <c r="H622" s="1067"/>
      <c r="I622" s="1067"/>
      <c r="J622" s="1067"/>
      <c r="K622" s="1067"/>
      <c r="L622" s="1067"/>
      <c r="M622" s="1067"/>
      <c r="N622" s="1067"/>
      <c r="O622" s="1067"/>
      <c r="P622" s="1067"/>
      <c r="Q622" s="1067"/>
      <c r="R622" s="1067"/>
      <c r="S622" s="1067"/>
      <c r="T622" s="1067"/>
      <c r="U622" s="1067"/>
      <c r="V622" s="1067"/>
      <c r="W622" s="1067"/>
      <c r="X622" s="1067"/>
      <c r="Y622" s="1067"/>
      <c r="Z622" s="1067"/>
      <c r="AA622" s="1067"/>
      <c r="AB622" s="1067"/>
      <c r="AC622" s="1067"/>
      <c r="AD622" s="1067"/>
      <c r="AE622" s="1067"/>
      <c r="AF622" s="1067"/>
    </row>
    <row r="623" spans="1:32">
      <c r="A623" s="1067"/>
      <c r="B623" s="1067"/>
      <c r="C623" s="1067"/>
      <c r="D623" s="1067"/>
      <c r="E623" s="1067"/>
      <c r="F623" s="1067"/>
      <c r="G623" s="1067"/>
      <c r="H623" s="1067"/>
      <c r="I623" s="1067"/>
      <c r="J623" s="1067"/>
      <c r="K623" s="1067"/>
      <c r="L623" s="1067"/>
      <c r="M623" s="1067"/>
      <c r="N623" s="1067"/>
      <c r="O623" s="1067"/>
      <c r="P623" s="1067"/>
      <c r="Q623" s="1067"/>
      <c r="R623" s="1067"/>
      <c r="S623" s="1067"/>
      <c r="T623" s="1067"/>
      <c r="U623" s="1067"/>
      <c r="V623" s="1067"/>
      <c r="W623" s="1067"/>
      <c r="X623" s="1067"/>
      <c r="Y623" s="1067"/>
      <c r="Z623" s="1067"/>
      <c r="AA623" s="1067"/>
      <c r="AB623" s="1067"/>
      <c r="AC623" s="1067"/>
      <c r="AD623" s="1067"/>
      <c r="AE623" s="1067"/>
      <c r="AF623" s="1067"/>
    </row>
    <row r="624" spans="1:32">
      <c r="A624" s="1067"/>
      <c r="B624" s="1067"/>
      <c r="C624" s="1067"/>
      <c r="D624" s="1067"/>
      <c r="E624" s="1067"/>
      <c r="F624" s="1067"/>
      <c r="G624" s="1067"/>
      <c r="H624" s="1067"/>
      <c r="I624" s="1067"/>
      <c r="J624" s="1067"/>
      <c r="K624" s="1067"/>
      <c r="L624" s="1067"/>
      <c r="M624" s="1067"/>
      <c r="N624" s="1067"/>
      <c r="O624" s="1067"/>
      <c r="P624" s="1067"/>
      <c r="Q624" s="1067"/>
      <c r="R624" s="1067"/>
      <c r="S624" s="1067"/>
      <c r="T624" s="1067"/>
      <c r="U624" s="1067"/>
      <c r="V624" s="1067"/>
      <c r="W624" s="1067"/>
      <c r="X624" s="1067"/>
      <c r="Y624" s="1067"/>
      <c r="Z624" s="1067"/>
      <c r="AA624" s="1067"/>
      <c r="AB624" s="1067"/>
      <c r="AC624" s="1067"/>
      <c r="AD624" s="1067"/>
      <c r="AE624" s="1067"/>
      <c r="AF624" s="1067"/>
    </row>
    <row r="625" spans="1:32">
      <c r="A625" s="1067"/>
      <c r="B625" s="1067"/>
      <c r="C625" s="1067"/>
      <c r="D625" s="1067"/>
      <c r="E625" s="1067"/>
      <c r="F625" s="1067"/>
      <c r="G625" s="1067"/>
      <c r="H625" s="1067"/>
      <c r="I625" s="1067"/>
      <c r="J625" s="1067"/>
      <c r="K625" s="1067"/>
      <c r="L625" s="1067"/>
      <c r="M625" s="1067"/>
      <c r="N625" s="1067"/>
      <c r="O625" s="1067"/>
      <c r="P625" s="1067"/>
      <c r="Q625" s="1067"/>
      <c r="R625" s="1067"/>
      <c r="S625" s="1067"/>
      <c r="T625" s="1067"/>
      <c r="U625" s="1067"/>
      <c r="V625" s="1067"/>
      <c r="W625" s="1067"/>
      <c r="X625" s="1067"/>
      <c r="Y625" s="1067"/>
      <c r="Z625" s="1067"/>
      <c r="AA625" s="1067"/>
      <c r="AB625" s="1067"/>
      <c r="AC625" s="1067"/>
      <c r="AD625" s="1067"/>
      <c r="AE625" s="1067"/>
      <c r="AF625" s="1067"/>
    </row>
    <row r="626" spans="1:32">
      <c r="A626" s="1067"/>
      <c r="B626" s="1067"/>
      <c r="C626" s="1067"/>
      <c r="D626" s="1067"/>
      <c r="E626" s="1067"/>
      <c r="F626" s="1067"/>
      <c r="G626" s="1067"/>
      <c r="H626" s="1067"/>
      <c r="I626" s="1067"/>
      <c r="J626" s="1067"/>
      <c r="K626" s="1067"/>
      <c r="L626" s="1067"/>
      <c r="M626" s="1067"/>
      <c r="N626" s="1067"/>
      <c r="O626" s="1067"/>
      <c r="P626" s="1067"/>
      <c r="Q626" s="1067"/>
      <c r="R626" s="1067"/>
      <c r="S626" s="1067"/>
      <c r="T626" s="1067"/>
      <c r="U626" s="1067"/>
      <c r="V626" s="1067"/>
      <c r="W626" s="1067"/>
      <c r="X626" s="1067"/>
      <c r="Y626" s="1067"/>
      <c r="Z626" s="1067"/>
      <c r="AA626" s="1067"/>
      <c r="AB626" s="1067"/>
      <c r="AC626" s="1067"/>
      <c r="AD626" s="1067"/>
      <c r="AE626" s="1067"/>
      <c r="AF626" s="1067"/>
    </row>
    <row r="627" spans="1:32">
      <c r="A627" s="1067"/>
      <c r="B627" s="1067"/>
      <c r="C627" s="1067"/>
      <c r="D627" s="1067"/>
      <c r="E627" s="1067"/>
      <c r="F627" s="1067"/>
      <c r="G627" s="1067"/>
      <c r="H627" s="1067"/>
      <c r="I627" s="1067"/>
      <c r="J627" s="1067"/>
      <c r="K627" s="1067"/>
      <c r="L627" s="1067"/>
      <c r="M627" s="1067"/>
      <c r="N627" s="1067"/>
      <c r="O627" s="1067"/>
      <c r="P627" s="1067"/>
      <c r="Q627" s="1067"/>
      <c r="R627" s="1067"/>
      <c r="S627" s="1067"/>
      <c r="T627" s="1067"/>
      <c r="U627" s="1067"/>
      <c r="V627" s="1067"/>
      <c r="W627" s="1067"/>
      <c r="X627" s="1067"/>
      <c r="Y627" s="1067"/>
      <c r="Z627" s="1067"/>
      <c r="AA627" s="1067"/>
      <c r="AB627" s="1067"/>
      <c r="AC627" s="1067"/>
      <c r="AD627" s="1067"/>
      <c r="AE627" s="1067"/>
      <c r="AF627" s="1067"/>
    </row>
    <row r="628" spans="1:32">
      <c r="A628" s="1067"/>
      <c r="B628" s="1067"/>
      <c r="C628" s="1067"/>
      <c r="D628" s="1067"/>
      <c r="E628" s="1067"/>
      <c r="F628" s="1067"/>
      <c r="G628" s="1067"/>
      <c r="H628" s="1067"/>
      <c r="I628" s="1067"/>
      <c r="J628" s="1067"/>
      <c r="K628" s="1067"/>
      <c r="L628" s="1067"/>
      <c r="M628" s="1067"/>
      <c r="N628" s="1067"/>
      <c r="O628" s="1067"/>
      <c r="P628" s="1067"/>
      <c r="Q628" s="1067"/>
      <c r="R628" s="1067"/>
      <c r="S628" s="1067"/>
      <c r="T628" s="1067"/>
      <c r="U628" s="1067"/>
      <c r="V628" s="1067"/>
      <c r="W628" s="1067"/>
      <c r="X628" s="1067"/>
      <c r="Y628" s="1067"/>
      <c r="Z628" s="1067"/>
      <c r="AA628" s="1067"/>
      <c r="AB628" s="1067"/>
      <c r="AC628" s="1067"/>
      <c r="AD628" s="1067"/>
      <c r="AE628" s="1067"/>
      <c r="AF628" s="1067"/>
    </row>
    <row r="629" spans="1:32">
      <c r="A629" s="1067"/>
      <c r="B629" s="1067"/>
      <c r="C629" s="1067"/>
      <c r="D629" s="1067"/>
      <c r="E629" s="1067"/>
      <c r="F629" s="1067"/>
      <c r="G629" s="1067"/>
      <c r="H629" s="1067"/>
      <c r="I629" s="1067"/>
      <c r="J629" s="1067"/>
      <c r="K629" s="1067"/>
      <c r="L629" s="1067"/>
      <c r="M629" s="1067"/>
      <c r="N629" s="1067"/>
      <c r="O629" s="1067"/>
      <c r="P629" s="1067"/>
      <c r="Q629" s="1067"/>
      <c r="R629" s="1067"/>
      <c r="S629" s="1067"/>
      <c r="T629" s="1067"/>
      <c r="U629" s="1067"/>
      <c r="V629" s="1067"/>
      <c r="W629" s="1067"/>
      <c r="X629" s="1067"/>
      <c r="Y629" s="1067"/>
      <c r="Z629" s="1067"/>
      <c r="AA629" s="1067"/>
      <c r="AB629" s="1067"/>
      <c r="AC629" s="1067"/>
      <c r="AD629" s="1067"/>
      <c r="AE629" s="1067"/>
      <c r="AF629" s="1067"/>
    </row>
    <row r="630" spans="1:32">
      <c r="A630" s="1067"/>
      <c r="B630" s="1067"/>
      <c r="C630" s="1067"/>
      <c r="D630" s="1067"/>
      <c r="E630" s="1067"/>
      <c r="F630" s="1067"/>
      <c r="G630" s="1067"/>
      <c r="H630" s="1067"/>
      <c r="I630" s="1067"/>
      <c r="J630" s="1067"/>
      <c r="K630" s="1067"/>
      <c r="L630" s="1067"/>
      <c r="M630" s="1067"/>
      <c r="N630" s="1067"/>
      <c r="O630" s="1067"/>
      <c r="P630" s="1067"/>
      <c r="Q630" s="1067"/>
      <c r="R630" s="1067"/>
      <c r="S630" s="1067"/>
      <c r="T630" s="1067"/>
      <c r="U630" s="1067"/>
      <c r="V630" s="1067"/>
      <c r="W630" s="1067"/>
      <c r="X630" s="1067"/>
      <c r="Y630" s="1067"/>
      <c r="Z630" s="1067"/>
      <c r="AA630" s="1067"/>
      <c r="AB630" s="1067"/>
      <c r="AC630" s="1067"/>
      <c r="AD630" s="1067"/>
      <c r="AE630" s="1067"/>
      <c r="AF630" s="1067"/>
    </row>
    <row r="631" spans="1:32">
      <c r="A631" s="1067"/>
      <c r="B631" s="1067"/>
      <c r="C631" s="1067"/>
      <c r="D631" s="1067"/>
      <c r="E631" s="1067"/>
      <c r="F631" s="1067"/>
      <c r="G631" s="1067"/>
      <c r="H631" s="1067"/>
      <c r="I631" s="1067"/>
      <c r="J631" s="1067"/>
      <c r="K631" s="1067"/>
      <c r="L631" s="1067"/>
      <c r="M631" s="1067"/>
      <c r="N631" s="1067"/>
      <c r="O631" s="1067"/>
      <c r="P631" s="1067"/>
      <c r="Q631" s="1067"/>
      <c r="R631" s="1067"/>
      <c r="S631" s="1067"/>
      <c r="T631" s="1067"/>
      <c r="U631" s="1067"/>
      <c r="V631" s="1067"/>
      <c r="W631" s="1067"/>
      <c r="X631" s="1067"/>
      <c r="Y631" s="1067"/>
      <c r="Z631" s="1067"/>
      <c r="AA631" s="1067"/>
      <c r="AB631" s="1067"/>
      <c r="AC631" s="1067"/>
      <c r="AD631" s="1067"/>
      <c r="AE631" s="1067"/>
      <c r="AF631" s="1067"/>
    </row>
    <row r="632" spans="1:32">
      <c r="A632" s="1067"/>
      <c r="B632" s="1067"/>
      <c r="C632" s="1067"/>
      <c r="D632" s="1067"/>
      <c r="E632" s="1067"/>
      <c r="F632" s="1067"/>
      <c r="G632" s="1067"/>
      <c r="H632" s="1067"/>
      <c r="I632" s="1067"/>
      <c r="J632" s="1067"/>
      <c r="K632" s="1067"/>
      <c r="L632" s="1067"/>
      <c r="M632" s="1067"/>
      <c r="N632" s="1067"/>
      <c r="O632" s="1067"/>
      <c r="P632" s="1067"/>
      <c r="Q632" s="1067"/>
      <c r="R632" s="1067"/>
      <c r="S632" s="1067"/>
      <c r="T632" s="1067"/>
      <c r="U632" s="1067"/>
      <c r="V632" s="1067"/>
      <c r="W632" s="1067"/>
      <c r="X632" s="1067"/>
      <c r="Y632" s="1067"/>
      <c r="Z632" s="1067"/>
      <c r="AA632" s="1067"/>
      <c r="AB632" s="1067"/>
      <c r="AC632" s="1067"/>
      <c r="AD632" s="1067"/>
      <c r="AE632" s="1067"/>
      <c r="AF632" s="1067"/>
    </row>
    <row r="633" spans="1:32">
      <c r="A633" s="1067"/>
      <c r="B633" s="1067"/>
      <c r="C633" s="1067"/>
      <c r="D633" s="1067"/>
      <c r="E633" s="1067"/>
      <c r="F633" s="1067"/>
      <c r="G633" s="1067"/>
      <c r="H633" s="1067"/>
      <c r="I633" s="1067"/>
      <c r="J633" s="1067"/>
      <c r="K633" s="1067"/>
      <c r="L633" s="1067"/>
      <c r="M633" s="1067"/>
      <c r="N633" s="1067"/>
      <c r="O633" s="1067"/>
      <c r="P633" s="1067"/>
      <c r="Q633" s="1067"/>
      <c r="R633" s="1067"/>
      <c r="S633" s="1067"/>
      <c r="T633" s="1067"/>
      <c r="U633" s="1067"/>
      <c r="V633" s="1067"/>
      <c r="W633" s="1067"/>
      <c r="X633" s="1067"/>
      <c r="Y633" s="1067"/>
      <c r="Z633" s="1067"/>
      <c r="AA633" s="1067"/>
      <c r="AB633" s="1067"/>
      <c r="AC633" s="1067"/>
      <c r="AD633" s="1067"/>
      <c r="AE633" s="1067"/>
      <c r="AF633" s="1067"/>
    </row>
    <row r="634" spans="1:32">
      <c r="A634" s="1067"/>
      <c r="B634" s="1067"/>
      <c r="C634" s="1067"/>
      <c r="D634" s="1067"/>
      <c r="E634" s="1067"/>
      <c r="F634" s="1067"/>
      <c r="G634" s="1067"/>
      <c r="H634" s="1067"/>
      <c r="I634" s="1067"/>
      <c r="J634" s="1067"/>
      <c r="K634" s="1067"/>
      <c r="L634" s="1067"/>
      <c r="M634" s="1067"/>
      <c r="N634" s="1067"/>
      <c r="O634" s="1067"/>
      <c r="P634" s="1067"/>
      <c r="Q634" s="1067"/>
      <c r="R634" s="1067"/>
      <c r="S634" s="1067"/>
      <c r="T634" s="1067"/>
      <c r="U634" s="1067"/>
      <c r="V634" s="1067"/>
      <c r="W634" s="1067"/>
      <c r="X634" s="1067"/>
      <c r="Y634" s="1067"/>
      <c r="Z634" s="1067"/>
      <c r="AA634" s="1067"/>
      <c r="AB634" s="1067"/>
      <c r="AC634" s="1067"/>
      <c r="AD634" s="1067"/>
      <c r="AE634" s="1067"/>
      <c r="AF634" s="1067"/>
    </row>
    <row r="635" spans="1:32">
      <c r="A635" s="1067"/>
      <c r="B635" s="1067"/>
      <c r="C635" s="1067"/>
      <c r="D635" s="1067"/>
      <c r="E635" s="1067"/>
      <c r="F635" s="1067"/>
      <c r="G635" s="1067"/>
      <c r="H635" s="1067"/>
      <c r="I635" s="1067"/>
      <c r="J635" s="1067"/>
      <c r="K635" s="1067"/>
      <c r="L635" s="1067"/>
      <c r="M635" s="1067"/>
      <c r="N635" s="1067"/>
      <c r="O635" s="1067"/>
      <c r="P635" s="1067"/>
      <c r="Q635" s="1067"/>
      <c r="R635" s="1067"/>
      <c r="S635" s="1067"/>
      <c r="T635" s="1067"/>
      <c r="U635" s="1067"/>
      <c r="V635" s="1067"/>
      <c r="W635" s="1067"/>
      <c r="X635" s="1067"/>
      <c r="Y635" s="1067"/>
      <c r="Z635" s="1067"/>
      <c r="AA635" s="1067"/>
      <c r="AB635" s="1067"/>
      <c r="AC635" s="1067"/>
      <c r="AD635" s="1067"/>
      <c r="AE635" s="1067"/>
      <c r="AF635" s="1067"/>
    </row>
    <row r="636" spans="1:32">
      <c r="A636" s="1067"/>
      <c r="B636" s="1067"/>
      <c r="C636" s="1067"/>
      <c r="D636" s="1067"/>
      <c r="E636" s="1067"/>
      <c r="F636" s="1067"/>
      <c r="G636" s="1067"/>
      <c r="H636" s="1067"/>
      <c r="I636" s="1067"/>
      <c r="J636" s="1067"/>
      <c r="K636" s="1067"/>
      <c r="L636" s="1067"/>
      <c r="M636" s="1067"/>
      <c r="N636" s="1067"/>
      <c r="O636" s="1067"/>
      <c r="P636" s="1067"/>
      <c r="Q636" s="1067"/>
      <c r="R636" s="1067"/>
      <c r="S636" s="1067"/>
      <c r="T636" s="1067"/>
      <c r="U636" s="1067"/>
      <c r="V636" s="1067"/>
      <c r="W636" s="1067"/>
      <c r="X636" s="1067"/>
      <c r="Y636" s="1067"/>
      <c r="Z636" s="1067"/>
      <c r="AA636" s="1067"/>
      <c r="AB636" s="1067"/>
      <c r="AC636" s="1067"/>
      <c r="AD636" s="1067"/>
      <c r="AE636" s="1067"/>
      <c r="AF636" s="1067"/>
    </row>
    <row r="637" spans="1:32">
      <c r="A637" s="1067"/>
      <c r="B637" s="1067"/>
      <c r="C637" s="1067"/>
      <c r="D637" s="1067"/>
      <c r="E637" s="1067"/>
      <c r="F637" s="1067"/>
      <c r="G637" s="1067"/>
      <c r="H637" s="1067"/>
      <c r="I637" s="1067"/>
      <c r="J637" s="1067"/>
      <c r="K637" s="1067"/>
      <c r="L637" s="1067"/>
      <c r="M637" s="1067"/>
      <c r="N637" s="1067"/>
      <c r="O637" s="1067"/>
      <c r="P637" s="1067"/>
      <c r="Q637" s="1067"/>
      <c r="R637" s="1067"/>
      <c r="S637" s="1067"/>
      <c r="T637" s="1067"/>
      <c r="U637" s="1067"/>
      <c r="V637" s="1067"/>
      <c r="W637" s="1067"/>
      <c r="X637" s="1067"/>
      <c r="Y637" s="1067"/>
      <c r="Z637" s="1067"/>
      <c r="AA637" s="1067"/>
      <c r="AB637" s="1067"/>
      <c r="AC637" s="1067"/>
      <c r="AD637" s="1067"/>
      <c r="AE637" s="1067"/>
      <c r="AF637" s="1067"/>
    </row>
    <row r="638" spans="1:32">
      <c r="A638" s="1067"/>
      <c r="B638" s="1067"/>
      <c r="C638" s="1067"/>
      <c r="D638" s="1067"/>
      <c r="E638" s="1067"/>
      <c r="F638" s="1067"/>
      <c r="G638" s="1067"/>
      <c r="H638" s="1067"/>
      <c r="I638" s="1067"/>
      <c r="J638" s="1067"/>
      <c r="K638" s="1067"/>
      <c r="L638" s="1067"/>
      <c r="M638" s="1067"/>
      <c r="N638" s="1067"/>
      <c r="O638" s="1067"/>
      <c r="P638" s="1067"/>
      <c r="Q638" s="1067"/>
      <c r="R638" s="1067"/>
      <c r="S638" s="1067"/>
      <c r="T638" s="1067"/>
      <c r="U638" s="1067"/>
      <c r="V638" s="1067"/>
      <c r="W638" s="1067"/>
      <c r="X638" s="1067"/>
      <c r="Y638" s="1067"/>
      <c r="Z638" s="1067"/>
      <c r="AA638" s="1067"/>
      <c r="AB638" s="1067"/>
      <c r="AC638" s="1067"/>
      <c r="AD638" s="1067"/>
      <c r="AE638" s="1067"/>
      <c r="AF638" s="1067"/>
    </row>
    <row r="639" spans="1:32">
      <c r="A639" s="1067"/>
      <c r="B639" s="1067"/>
      <c r="C639" s="1067"/>
      <c r="D639" s="1067"/>
      <c r="E639" s="1067"/>
      <c r="F639" s="1067"/>
      <c r="G639" s="1067"/>
      <c r="H639" s="1067"/>
      <c r="I639" s="1067"/>
      <c r="J639" s="1067"/>
      <c r="K639" s="1067"/>
      <c r="L639" s="1067"/>
      <c r="M639" s="1067"/>
      <c r="N639" s="1067"/>
      <c r="O639" s="1067"/>
      <c r="P639" s="1067"/>
      <c r="Q639" s="1067"/>
      <c r="R639" s="1067"/>
      <c r="S639" s="1067"/>
      <c r="T639" s="1067"/>
      <c r="U639" s="1067"/>
      <c r="V639" s="1067"/>
      <c r="W639" s="1067"/>
      <c r="X639" s="1067"/>
      <c r="Y639" s="1067"/>
      <c r="Z639" s="1067"/>
      <c r="AA639" s="1067"/>
      <c r="AB639" s="1067"/>
      <c r="AC639" s="1067"/>
      <c r="AD639" s="1067"/>
      <c r="AE639" s="1067"/>
      <c r="AF639" s="1067"/>
    </row>
    <row r="640" spans="1:32">
      <c r="A640" s="1067"/>
      <c r="B640" s="1067"/>
      <c r="C640" s="1067"/>
      <c r="D640" s="1067"/>
      <c r="E640" s="1067"/>
      <c r="F640" s="1067"/>
      <c r="G640" s="1067"/>
      <c r="H640" s="1067"/>
      <c r="I640" s="1067"/>
      <c r="J640" s="1067"/>
      <c r="K640" s="1067"/>
      <c r="L640" s="1067"/>
      <c r="M640" s="1067"/>
      <c r="N640" s="1067"/>
      <c r="O640" s="1067"/>
      <c r="P640" s="1067"/>
      <c r="Q640" s="1067"/>
      <c r="R640" s="1067"/>
      <c r="S640" s="1067"/>
      <c r="T640" s="1067"/>
      <c r="U640" s="1067"/>
      <c r="V640" s="1067"/>
      <c r="W640" s="1067"/>
      <c r="X640" s="1067"/>
      <c r="Y640" s="1067"/>
      <c r="Z640" s="1067"/>
      <c r="AA640" s="1067"/>
      <c r="AB640" s="1067"/>
      <c r="AC640" s="1067"/>
      <c r="AD640" s="1067"/>
      <c r="AE640" s="1067"/>
      <c r="AF640" s="1067"/>
    </row>
    <row r="641" spans="1:32">
      <c r="A641" s="1067"/>
      <c r="B641" s="1067"/>
      <c r="C641" s="1067"/>
      <c r="D641" s="1067"/>
      <c r="E641" s="1067"/>
      <c r="F641" s="1067"/>
      <c r="G641" s="1067"/>
      <c r="H641" s="1067"/>
      <c r="I641" s="1067"/>
      <c r="J641" s="1067"/>
      <c r="K641" s="1067"/>
      <c r="L641" s="1067"/>
      <c r="M641" s="1067"/>
      <c r="N641" s="1067"/>
      <c r="O641" s="1067"/>
      <c r="P641" s="1067"/>
      <c r="Q641" s="1067"/>
      <c r="R641" s="1067"/>
      <c r="S641" s="1067"/>
      <c r="T641" s="1067"/>
      <c r="U641" s="1067"/>
      <c r="V641" s="1067"/>
      <c r="W641" s="1067"/>
      <c r="X641" s="1067"/>
      <c r="Y641" s="1067"/>
      <c r="Z641" s="1067"/>
      <c r="AA641" s="1067"/>
      <c r="AB641" s="1067"/>
      <c r="AC641" s="1067"/>
      <c r="AD641" s="1067"/>
      <c r="AE641" s="1067"/>
      <c r="AF641" s="1067"/>
    </row>
    <row r="642" spans="1:32">
      <c r="A642" s="1067"/>
      <c r="B642" s="1067"/>
      <c r="C642" s="1067"/>
      <c r="D642" s="1067"/>
      <c r="E642" s="1067"/>
      <c r="F642" s="1067"/>
      <c r="G642" s="1067"/>
      <c r="H642" s="1067"/>
      <c r="I642" s="1067"/>
      <c r="J642" s="1067"/>
      <c r="K642" s="1067"/>
      <c r="L642" s="1067"/>
      <c r="M642" s="1067"/>
      <c r="N642" s="1067"/>
      <c r="O642" s="1067"/>
      <c r="P642" s="1067"/>
      <c r="Q642" s="1067"/>
      <c r="R642" s="1067"/>
      <c r="S642" s="1067"/>
      <c r="T642" s="1067"/>
      <c r="U642" s="1067"/>
      <c r="V642" s="1067"/>
      <c r="W642" s="1067"/>
      <c r="X642" s="1067"/>
      <c r="Y642" s="1067"/>
      <c r="Z642" s="1067"/>
      <c r="AA642" s="1067"/>
      <c r="AB642" s="1067"/>
      <c r="AC642" s="1067"/>
      <c r="AD642" s="1067"/>
      <c r="AE642" s="1067"/>
      <c r="AF642" s="1067"/>
    </row>
    <row r="643" spans="1:32">
      <c r="A643" s="1067"/>
      <c r="B643" s="1067"/>
      <c r="C643" s="1067"/>
      <c r="D643" s="1067"/>
      <c r="E643" s="1067"/>
      <c r="F643" s="1067"/>
      <c r="G643" s="1067"/>
      <c r="H643" s="1067"/>
      <c r="I643" s="1067"/>
      <c r="J643" s="1067"/>
      <c r="K643" s="1067"/>
      <c r="L643" s="1067"/>
      <c r="M643" s="1067"/>
      <c r="N643" s="1067"/>
      <c r="O643" s="1067"/>
      <c r="P643" s="1067"/>
      <c r="Q643" s="1067"/>
      <c r="R643" s="1067"/>
      <c r="S643" s="1067"/>
      <c r="T643" s="1067"/>
      <c r="U643" s="1067"/>
      <c r="V643" s="1067"/>
      <c r="W643" s="1067"/>
      <c r="X643" s="1067"/>
      <c r="Y643" s="1067"/>
      <c r="Z643" s="1067"/>
      <c r="AA643" s="1067"/>
      <c r="AB643" s="1067"/>
      <c r="AC643" s="1067"/>
      <c r="AD643" s="1067"/>
      <c r="AE643" s="1067"/>
      <c r="AF643" s="1067"/>
    </row>
    <row r="644" spans="1:32">
      <c r="A644" s="1067"/>
      <c r="B644" s="1067"/>
      <c r="C644" s="1067"/>
      <c r="D644" s="1067"/>
      <c r="E644" s="1067"/>
      <c r="F644" s="1067"/>
      <c r="G644" s="1067"/>
      <c r="H644" s="1067"/>
      <c r="I644" s="1067"/>
      <c r="J644" s="1067"/>
      <c r="K644" s="1067"/>
      <c r="L644" s="1067"/>
      <c r="M644" s="1067"/>
      <c r="N644" s="1067"/>
      <c r="O644" s="1067"/>
      <c r="P644" s="1067"/>
      <c r="Q644" s="1067"/>
      <c r="R644" s="1067"/>
      <c r="S644" s="1067"/>
      <c r="T644" s="1067"/>
      <c r="U644" s="1067"/>
      <c r="V644" s="1067"/>
      <c r="W644" s="1067"/>
      <c r="X644" s="1067"/>
      <c r="Y644" s="1067"/>
      <c r="Z644" s="1067"/>
      <c r="AA644" s="1067"/>
      <c r="AB644" s="1067"/>
      <c r="AC644" s="1067"/>
      <c r="AD644" s="1067"/>
      <c r="AE644" s="1067"/>
      <c r="AF644" s="1067"/>
    </row>
    <row r="645" spans="1:32">
      <c r="A645" s="1067"/>
      <c r="B645" s="1067"/>
      <c r="C645" s="1067"/>
      <c r="D645" s="1067"/>
      <c r="E645" s="1067"/>
      <c r="F645" s="1067"/>
      <c r="G645" s="1067"/>
      <c r="H645" s="1067"/>
      <c r="I645" s="1067"/>
      <c r="J645" s="1067"/>
      <c r="K645" s="1067"/>
      <c r="L645" s="1067"/>
      <c r="M645" s="1067"/>
      <c r="N645" s="1067"/>
      <c r="O645" s="1067"/>
      <c r="P645" s="1067"/>
      <c r="Q645" s="1067"/>
      <c r="R645" s="1067"/>
      <c r="S645" s="1067"/>
      <c r="T645" s="1067"/>
      <c r="U645" s="1067"/>
      <c r="V645" s="1067"/>
      <c r="W645" s="1067"/>
      <c r="X645" s="1067"/>
      <c r="Y645" s="1067"/>
      <c r="Z645" s="1067"/>
      <c r="AA645" s="1067"/>
      <c r="AB645" s="1067"/>
      <c r="AC645" s="1067"/>
      <c r="AD645" s="1067"/>
      <c r="AE645" s="1067"/>
      <c r="AF645" s="1067"/>
    </row>
    <row r="646" spans="1:32">
      <c r="A646" s="1067"/>
      <c r="B646" s="1067"/>
      <c r="C646" s="1067"/>
      <c r="D646" s="1067"/>
      <c r="E646" s="1067"/>
      <c r="F646" s="1067"/>
      <c r="G646" s="1067"/>
      <c r="H646" s="1067"/>
      <c r="I646" s="1067"/>
      <c r="J646" s="1067"/>
      <c r="K646" s="1067"/>
      <c r="L646" s="1067"/>
      <c r="M646" s="1067"/>
      <c r="N646" s="1067"/>
      <c r="O646" s="1067"/>
      <c r="P646" s="1067"/>
      <c r="Q646" s="1067"/>
      <c r="R646" s="1067"/>
      <c r="S646" s="1067"/>
      <c r="T646" s="1067"/>
      <c r="U646" s="1067"/>
      <c r="V646" s="1067"/>
      <c r="W646" s="1067"/>
      <c r="X646" s="1067"/>
      <c r="Y646" s="1067"/>
      <c r="Z646" s="1067"/>
      <c r="AA646" s="1067"/>
      <c r="AB646" s="1067"/>
      <c r="AC646" s="1067"/>
      <c r="AD646" s="1067"/>
      <c r="AE646" s="1067"/>
      <c r="AF646" s="1067"/>
    </row>
    <row r="647" spans="1:32">
      <c r="A647" s="1067"/>
      <c r="B647" s="1067"/>
      <c r="C647" s="1067"/>
      <c r="D647" s="1067"/>
      <c r="E647" s="1067"/>
      <c r="F647" s="1067"/>
      <c r="G647" s="1067"/>
      <c r="H647" s="1067"/>
      <c r="I647" s="1067"/>
      <c r="J647" s="1067"/>
      <c r="K647" s="1067"/>
      <c r="L647" s="1067"/>
      <c r="M647" s="1067"/>
      <c r="N647" s="1067"/>
      <c r="O647" s="1067"/>
      <c r="P647" s="1067"/>
      <c r="Q647" s="1067"/>
      <c r="R647" s="1067"/>
      <c r="S647" s="1067"/>
      <c r="T647" s="1067"/>
      <c r="U647" s="1067"/>
      <c r="V647" s="1067"/>
      <c r="W647" s="1067"/>
      <c r="X647" s="1067"/>
      <c r="Y647" s="1067"/>
      <c r="Z647" s="1067"/>
      <c r="AA647" s="1067"/>
      <c r="AB647" s="1067"/>
      <c r="AC647" s="1067"/>
      <c r="AD647" s="1067"/>
      <c r="AE647" s="1067"/>
      <c r="AF647" s="1067"/>
    </row>
    <row r="648" spans="1:32">
      <c r="A648" s="1067"/>
      <c r="B648" s="1067"/>
      <c r="C648" s="1067"/>
      <c r="D648" s="1067"/>
      <c r="E648" s="1067"/>
      <c r="F648" s="1067"/>
      <c r="G648" s="1067"/>
      <c r="H648" s="1067"/>
      <c r="I648" s="1067"/>
      <c r="J648" s="1067"/>
      <c r="K648" s="1067"/>
      <c r="L648" s="1067"/>
      <c r="M648" s="1067"/>
      <c r="N648" s="1067"/>
      <c r="O648" s="1067"/>
      <c r="P648" s="1067"/>
      <c r="Q648" s="1067"/>
      <c r="R648" s="1067"/>
      <c r="S648" s="1067"/>
      <c r="T648" s="1067"/>
      <c r="U648" s="1067"/>
      <c r="V648" s="1067"/>
      <c r="W648" s="1067"/>
      <c r="X648" s="1067"/>
      <c r="Y648" s="1067"/>
      <c r="Z648" s="1067"/>
      <c r="AA648" s="1067"/>
      <c r="AB648" s="1067"/>
      <c r="AC648" s="1067"/>
      <c r="AD648" s="1067"/>
      <c r="AE648" s="1067"/>
      <c r="AF648" s="1067"/>
    </row>
    <row r="649" spans="1:32">
      <c r="A649" s="1067"/>
      <c r="B649" s="1067"/>
      <c r="C649" s="1067"/>
      <c r="D649" s="1067"/>
      <c r="E649" s="1067"/>
      <c r="F649" s="1067"/>
      <c r="G649" s="1067"/>
      <c r="H649" s="1067"/>
      <c r="I649" s="1067"/>
      <c r="J649" s="1067"/>
      <c r="K649" s="1067"/>
      <c r="L649" s="1067"/>
      <c r="M649" s="1067"/>
      <c r="N649" s="1067"/>
      <c r="O649" s="1067"/>
      <c r="P649" s="1067"/>
      <c r="Q649" s="1067"/>
      <c r="R649" s="1067"/>
      <c r="S649" s="1067"/>
      <c r="T649" s="1067"/>
      <c r="U649" s="1067"/>
      <c r="V649" s="1067"/>
      <c r="W649" s="1067"/>
      <c r="X649" s="1067"/>
      <c r="Y649" s="1067"/>
      <c r="Z649" s="1067"/>
      <c r="AA649" s="1067"/>
      <c r="AB649" s="1067"/>
      <c r="AC649" s="1067"/>
      <c r="AD649" s="1067"/>
      <c r="AE649" s="1067"/>
      <c r="AF649" s="1067"/>
    </row>
    <row r="650" spans="1:32">
      <c r="A650" s="1067"/>
      <c r="B650" s="1067"/>
      <c r="C650" s="1067"/>
      <c r="D650" s="1067"/>
      <c r="E650" s="1067"/>
      <c r="F650" s="1067"/>
      <c r="G650" s="1067"/>
      <c r="H650" s="1067"/>
      <c r="I650" s="1067"/>
      <c r="J650" s="1067"/>
      <c r="K650" s="1067"/>
      <c r="L650" s="1067"/>
      <c r="M650" s="1067"/>
      <c r="N650" s="1067"/>
      <c r="O650" s="1067"/>
      <c r="P650" s="1067"/>
      <c r="Q650" s="1067"/>
      <c r="R650" s="1067"/>
      <c r="S650" s="1067"/>
      <c r="T650" s="1067"/>
      <c r="U650" s="1067"/>
      <c r="V650" s="1067"/>
      <c r="W650" s="1067"/>
      <c r="X650" s="1067"/>
      <c r="Y650" s="1067"/>
      <c r="Z650" s="1067"/>
      <c r="AA650" s="1067"/>
      <c r="AB650" s="1067"/>
      <c r="AC650" s="1067"/>
      <c r="AD650" s="1067"/>
      <c r="AE650" s="1067"/>
      <c r="AF650" s="1067"/>
    </row>
    <row r="651" spans="1:32">
      <c r="A651" s="1067"/>
      <c r="B651" s="1067"/>
      <c r="C651" s="1067"/>
      <c r="D651" s="1067"/>
      <c r="E651" s="1067"/>
      <c r="F651" s="1067"/>
      <c r="G651" s="1067"/>
      <c r="H651" s="1067"/>
      <c r="I651" s="1067"/>
      <c r="J651" s="1067"/>
      <c r="K651" s="1067"/>
      <c r="L651" s="1067"/>
      <c r="M651" s="1067"/>
      <c r="N651" s="1067"/>
      <c r="O651" s="1067"/>
      <c r="P651" s="1067"/>
      <c r="Q651" s="1067"/>
      <c r="R651" s="1067"/>
      <c r="S651" s="1067"/>
      <c r="T651" s="1067"/>
      <c r="U651" s="1067"/>
      <c r="V651" s="1067"/>
      <c r="W651" s="1067"/>
      <c r="X651" s="1067"/>
      <c r="Y651" s="1067"/>
      <c r="Z651" s="1067"/>
      <c r="AA651" s="1067"/>
      <c r="AB651" s="1067"/>
      <c r="AC651" s="1067"/>
      <c r="AD651" s="1067"/>
      <c r="AE651" s="1067"/>
      <c r="AF651" s="1067"/>
    </row>
    <row r="652" spans="1:32">
      <c r="A652" s="1067"/>
      <c r="B652" s="1067"/>
      <c r="C652" s="1067"/>
      <c r="D652" s="1067"/>
      <c r="E652" s="1067"/>
      <c r="F652" s="1067"/>
      <c r="G652" s="1067"/>
      <c r="H652" s="1067"/>
      <c r="I652" s="1067"/>
      <c r="J652" s="1067"/>
      <c r="K652" s="1067"/>
      <c r="L652" s="1067"/>
      <c r="M652" s="1067"/>
      <c r="N652" s="1067"/>
      <c r="O652" s="1067"/>
      <c r="P652" s="1067"/>
      <c r="Q652" s="1067"/>
      <c r="R652" s="1067"/>
      <c r="S652" s="1067"/>
      <c r="T652" s="1067"/>
      <c r="U652" s="1067"/>
      <c r="V652" s="1067"/>
      <c r="W652" s="1067"/>
      <c r="X652" s="1067"/>
      <c r="Y652" s="1067"/>
      <c r="Z652" s="1067"/>
      <c r="AA652" s="1067"/>
      <c r="AB652" s="1067"/>
      <c r="AC652" s="1067"/>
      <c r="AD652" s="1067"/>
      <c r="AE652" s="1067"/>
      <c r="AF652" s="1067"/>
    </row>
    <row r="653" spans="1:32">
      <c r="A653" s="1067"/>
      <c r="B653" s="1067"/>
      <c r="C653" s="1067"/>
      <c r="D653" s="1067"/>
      <c r="E653" s="1067"/>
      <c r="F653" s="1067"/>
      <c r="G653" s="1067"/>
      <c r="H653" s="1067"/>
      <c r="I653" s="1067"/>
      <c r="J653" s="1067"/>
      <c r="K653" s="1067"/>
      <c r="L653" s="1067"/>
      <c r="M653" s="1067"/>
      <c r="N653" s="1067"/>
      <c r="O653" s="1067"/>
      <c r="P653" s="1067"/>
      <c r="Q653" s="1067"/>
      <c r="R653" s="1067"/>
      <c r="S653" s="1067"/>
      <c r="T653" s="1067"/>
      <c r="U653" s="1067"/>
      <c r="V653" s="1067"/>
      <c r="W653" s="1067"/>
      <c r="X653" s="1067"/>
      <c r="Y653" s="1067"/>
      <c r="Z653" s="1067"/>
      <c r="AA653" s="1067"/>
      <c r="AB653" s="1067"/>
      <c r="AC653" s="1067"/>
      <c r="AD653" s="1067"/>
      <c r="AE653" s="1067"/>
      <c r="AF653" s="1067"/>
    </row>
    <row r="654" spans="1:32">
      <c r="A654" s="1067"/>
      <c r="B654" s="1067"/>
      <c r="C654" s="1067"/>
      <c r="D654" s="1067"/>
      <c r="E654" s="1067"/>
      <c r="F654" s="1067"/>
      <c r="G654" s="1067"/>
      <c r="H654" s="1067"/>
      <c r="I654" s="1067"/>
      <c r="J654" s="1067"/>
      <c r="K654" s="1067"/>
      <c r="L654" s="1067"/>
      <c r="M654" s="1067"/>
      <c r="N654" s="1067"/>
      <c r="O654" s="1067"/>
      <c r="P654" s="1067"/>
      <c r="Q654" s="1067"/>
      <c r="R654" s="1067"/>
      <c r="S654" s="1067"/>
      <c r="T654" s="1067"/>
      <c r="U654" s="1067"/>
      <c r="V654" s="1067"/>
      <c r="W654" s="1067"/>
      <c r="X654" s="1067"/>
      <c r="Y654" s="1067"/>
      <c r="Z654" s="1067"/>
      <c r="AA654" s="1067"/>
      <c r="AB654" s="1067"/>
      <c r="AC654" s="1067"/>
      <c r="AD654" s="1067"/>
      <c r="AE654" s="1067"/>
      <c r="AF654" s="1067"/>
    </row>
    <row r="655" spans="1:32">
      <c r="A655" s="1067"/>
      <c r="B655" s="1067"/>
      <c r="C655" s="1067"/>
      <c r="D655" s="1067"/>
      <c r="E655" s="1067"/>
      <c r="F655" s="1067"/>
      <c r="G655" s="1067"/>
      <c r="H655" s="1067"/>
      <c r="I655" s="1067"/>
      <c r="J655" s="1067"/>
      <c r="K655" s="1067"/>
      <c r="L655" s="1067"/>
      <c r="M655" s="1067"/>
      <c r="N655" s="1067"/>
      <c r="O655" s="1067"/>
      <c r="P655" s="1067"/>
      <c r="Q655" s="1067"/>
      <c r="R655" s="1067"/>
      <c r="S655" s="1067"/>
      <c r="T655" s="1067"/>
      <c r="U655" s="1067"/>
      <c r="V655" s="1067"/>
      <c r="W655" s="1067"/>
      <c r="X655" s="1067"/>
      <c r="Y655" s="1067"/>
      <c r="Z655" s="1067"/>
      <c r="AA655" s="1067"/>
      <c r="AB655" s="1067"/>
      <c r="AC655" s="1067"/>
      <c r="AD655" s="1067"/>
      <c r="AE655" s="1067"/>
      <c r="AF655" s="1067"/>
    </row>
    <row r="656" spans="1:32">
      <c r="A656" s="1067"/>
      <c r="B656" s="1067"/>
      <c r="C656" s="1067"/>
      <c r="D656" s="1067"/>
      <c r="E656" s="1067"/>
      <c r="F656" s="1067"/>
      <c r="G656" s="1067"/>
      <c r="H656" s="1067"/>
      <c r="I656" s="1067"/>
      <c r="J656" s="1067"/>
      <c r="K656" s="1067"/>
      <c r="L656" s="1067"/>
      <c r="M656" s="1067"/>
      <c r="N656" s="1067"/>
      <c r="O656" s="1067"/>
      <c r="P656" s="1067"/>
      <c r="Q656" s="1067"/>
      <c r="R656" s="1067"/>
      <c r="S656" s="1067"/>
      <c r="T656" s="1067"/>
      <c r="U656" s="1067"/>
      <c r="V656" s="1067"/>
      <c r="W656" s="1067"/>
      <c r="X656" s="1067"/>
      <c r="Y656" s="1067"/>
      <c r="Z656" s="1067"/>
      <c r="AA656" s="1067"/>
      <c r="AB656" s="1067"/>
      <c r="AC656" s="1067"/>
      <c r="AD656" s="1067"/>
      <c r="AE656" s="1067"/>
      <c r="AF656" s="1067"/>
    </row>
    <row r="657" spans="1:32">
      <c r="A657" s="1067"/>
      <c r="B657" s="1067"/>
      <c r="C657" s="1067"/>
      <c r="D657" s="1067"/>
      <c r="E657" s="1067"/>
      <c r="F657" s="1067"/>
      <c r="G657" s="1067"/>
      <c r="H657" s="1067"/>
      <c r="I657" s="1067"/>
      <c r="J657" s="1067"/>
      <c r="K657" s="1067"/>
      <c r="L657" s="1067"/>
      <c r="M657" s="1067"/>
      <c r="N657" s="1067"/>
      <c r="O657" s="1067"/>
      <c r="P657" s="1067"/>
      <c r="Q657" s="1067"/>
      <c r="R657" s="1067"/>
      <c r="S657" s="1067"/>
      <c r="T657" s="1067"/>
      <c r="U657" s="1067"/>
      <c r="V657" s="1067"/>
      <c r="W657" s="1067"/>
      <c r="X657" s="1067"/>
      <c r="Y657" s="1067"/>
      <c r="Z657" s="1067"/>
      <c r="AA657" s="1067"/>
      <c r="AB657" s="1067"/>
      <c r="AC657" s="1067"/>
      <c r="AD657" s="1067"/>
      <c r="AE657" s="1067"/>
      <c r="AF657" s="1067"/>
    </row>
    <row r="658" spans="1:32">
      <c r="A658" s="1067"/>
      <c r="B658" s="1067"/>
      <c r="C658" s="1067"/>
      <c r="D658" s="1067"/>
      <c r="E658" s="1067"/>
      <c r="F658" s="1067"/>
      <c r="G658" s="1067"/>
      <c r="H658" s="1067"/>
      <c r="I658" s="1067"/>
      <c r="J658" s="1067"/>
      <c r="K658" s="1067"/>
      <c r="L658" s="1067"/>
      <c r="M658" s="1067"/>
      <c r="N658" s="1067"/>
      <c r="O658" s="1067"/>
      <c r="P658" s="1067"/>
      <c r="Q658" s="1067"/>
      <c r="R658" s="1067"/>
      <c r="S658" s="1067"/>
      <c r="T658" s="1067"/>
      <c r="U658" s="1067"/>
      <c r="V658" s="1067"/>
      <c r="W658" s="1067"/>
      <c r="X658" s="1067"/>
      <c r="Y658" s="1067"/>
      <c r="Z658" s="1067"/>
      <c r="AA658" s="1067"/>
      <c r="AB658" s="1067"/>
      <c r="AC658" s="1067"/>
      <c r="AD658" s="1067"/>
      <c r="AE658" s="1067"/>
      <c r="AF658" s="1067"/>
    </row>
    <row r="659" spans="1:32">
      <c r="A659" s="1067"/>
      <c r="B659" s="1067"/>
      <c r="C659" s="1067"/>
      <c r="D659" s="1067"/>
      <c r="E659" s="1067"/>
      <c r="F659" s="1067"/>
      <c r="G659" s="1067"/>
      <c r="H659" s="1067"/>
      <c r="I659" s="1067"/>
      <c r="J659" s="1067"/>
      <c r="K659" s="1067"/>
      <c r="L659" s="1067"/>
      <c r="M659" s="1067"/>
      <c r="N659" s="1067"/>
      <c r="O659" s="1067"/>
      <c r="P659" s="1067"/>
      <c r="Q659" s="1067"/>
      <c r="R659" s="1067"/>
      <c r="S659" s="1067"/>
      <c r="T659" s="1067"/>
      <c r="U659" s="1067"/>
      <c r="V659" s="1067"/>
      <c r="W659" s="1067"/>
      <c r="X659" s="1067"/>
      <c r="Y659" s="1067"/>
      <c r="Z659" s="1067"/>
      <c r="AA659" s="1067"/>
      <c r="AB659" s="1067"/>
      <c r="AC659" s="1067"/>
      <c r="AD659" s="1067"/>
      <c r="AE659" s="1067"/>
      <c r="AF659" s="1067"/>
    </row>
    <row r="660" spans="1:32">
      <c r="A660" s="1067"/>
      <c r="B660" s="1067"/>
      <c r="C660" s="1067"/>
      <c r="D660" s="1067"/>
      <c r="E660" s="1067"/>
      <c r="F660" s="1067"/>
      <c r="G660" s="1067"/>
      <c r="H660" s="1067"/>
      <c r="I660" s="1067"/>
      <c r="J660" s="1067"/>
      <c r="K660" s="1067"/>
      <c r="L660" s="1067"/>
      <c r="M660" s="1067"/>
      <c r="N660" s="1067"/>
      <c r="O660" s="1067"/>
      <c r="P660" s="1067"/>
      <c r="Q660" s="1067"/>
      <c r="R660" s="1067"/>
      <c r="S660" s="1067"/>
      <c r="T660" s="1067"/>
      <c r="U660" s="1067"/>
      <c r="V660" s="1067"/>
      <c r="W660" s="1067"/>
      <c r="X660" s="1067"/>
      <c r="Y660" s="1067"/>
      <c r="Z660" s="1067"/>
      <c r="AA660" s="1067"/>
      <c r="AB660" s="1067"/>
      <c r="AC660" s="1067"/>
      <c r="AD660" s="1067"/>
      <c r="AE660" s="1067"/>
      <c r="AF660" s="1067"/>
    </row>
    <row r="661" spans="1:32">
      <c r="A661" s="1067"/>
      <c r="B661" s="1067"/>
      <c r="C661" s="1067"/>
      <c r="D661" s="1067"/>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1067"/>
      <c r="AD661" s="1067"/>
      <c r="AE661" s="1067"/>
      <c r="AF661" s="1067"/>
    </row>
    <row r="662" spans="1:32">
      <c r="A662" s="1067"/>
      <c r="B662" s="1067"/>
      <c r="C662" s="1067"/>
      <c r="D662" s="1067"/>
      <c r="E662" s="1067"/>
      <c r="F662" s="1067"/>
      <c r="G662" s="1067"/>
      <c r="H662" s="1067"/>
      <c r="I662" s="1067"/>
      <c r="J662" s="1067"/>
      <c r="K662" s="1067"/>
      <c r="L662" s="1067"/>
      <c r="M662" s="1067"/>
      <c r="N662" s="1067"/>
      <c r="O662" s="1067"/>
      <c r="P662" s="1067"/>
      <c r="Q662" s="1067"/>
      <c r="R662" s="1067"/>
      <c r="S662" s="1067"/>
      <c r="T662" s="1067"/>
      <c r="U662" s="1067"/>
      <c r="V662" s="1067"/>
      <c r="W662" s="1067"/>
      <c r="X662" s="1067"/>
      <c r="Y662" s="1067"/>
      <c r="Z662" s="1067"/>
      <c r="AA662" s="1067"/>
      <c r="AB662" s="1067"/>
      <c r="AC662" s="1067"/>
      <c r="AD662" s="1067"/>
      <c r="AE662" s="1067"/>
      <c r="AF662" s="1067"/>
    </row>
    <row r="663" spans="1:32">
      <c r="A663" s="1067"/>
      <c r="B663" s="1067"/>
      <c r="C663" s="1067"/>
      <c r="D663" s="1067"/>
      <c r="E663" s="1067"/>
      <c r="F663" s="1067"/>
      <c r="G663" s="1067"/>
      <c r="H663" s="1067"/>
      <c r="I663" s="1067"/>
      <c r="J663" s="1067"/>
      <c r="K663" s="1067"/>
      <c r="L663" s="1067"/>
      <c r="M663" s="1067"/>
      <c r="N663" s="1067"/>
      <c r="O663" s="1067"/>
      <c r="P663" s="1067"/>
      <c r="Q663" s="1067"/>
      <c r="R663" s="1067"/>
      <c r="S663" s="1067"/>
      <c r="T663" s="1067"/>
      <c r="U663" s="1067"/>
      <c r="V663" s="1067"/>
      <c r="W663" s="1067"/>
      <c r="X663" s="1067"/>
      <c r="Y663" s="1067"/>
      <c r="Z663" s="1067"/>
      <c r="AA663" s="1067"/>
      <c r="AB663" s="1067"/>
      <c r="AC663" s="1067"/>
      <c r="AD663" s="1067"/>
      <c r="AE663" s="1067"/>
      <c r="AF663" s="1067"/>
    </row>
    <row r="664" spans="1:32">
      <c r="A664" s="1067"/>
      <c r="B664" s="1067"/>
      <c r="C664" s="1067"/>
      <c r="D664" s="1067"/>
      <c r="E664" s="1067"/>
      <c r="F664" s="1067"/>
      <c r="G664" s="1067"/>
      <c r="H664" s="1067"/>
      <c r="I664" s="1067"/>
      <c r="J664" s="1067"/>
      <c r="K664" s="1067"/>
      <c r="L664" s="1067"/>
      <c r="M664" s="1067"/>
      <c r="N664" s="1067"/>
      <c r="O664" s="1067"/>
      <c r="P664" s="1067"/>
      <c r="Q664" s="1067"/>
      <c r="R664" s="1067"/>
      <c r="S664" s="1067"/>
      <c r="T664" s="1067"/>
      <c r="U664" s="1067"/>
      <c r="V664" s="1067"/>
      <c r="W664" s="1067"/>
      <c r="X664" s="1067"/>
      <c r="Y664" s="1067"/>
      <c r="Z664" s="1067"/>
      <c r="AA664" s="1067"/>
      <c r="AB664" s="1067"/>
      <c r="AC664" s="1067"/>
      <c r="AD664" s="1067"/>
      <c r="AE664" s="1067"/>
      <c r="AF664" s="1067"/>
    </row>
    <row r="665" spans="1:32">
      <c r="A665" s="1067"/>
      <c r="B665" s="1067"/>
      <c r="C665" s="1067"/>
      <c r="D665" s="1067"/>
      <c r="E665" s="1067"/>
      <c r="F665" s="1067"/>
      <c r="G665" s="1067"/>
      <c r="H665" s="1067"/>
      <c r="I665" s="1067"/>
      <c r="J665" s="1067"/>
      <c r="K665" s="1067"/>
      <c r="L665" s="1067"/>
      <c r="M665" s="1067"/>
      <c r="N665" s="1067"/>
      <c r="O665" s="1067"/>
      <c r="P665" s="1067"/>
      <c r="Q665" s="1067"/>
      <c r="R665" s="1067"/>
      <c r="S665" s="1067"/>
      <c r="T665" s="1067"/>
      <c r="U665" s="1067"/>
      <c r="V665" s="1067"/>
      <c r="W665" s="1067"/>
      <c r="X665" s="1067"/>
      <c r="Y665" s="1067"/>
      <c r="Z665" s="1067"/>
      <c r="AA665" s="1067"/>
      <c r="AB665" s="1067"/>
      <c r="AC665" s="1067"/>
      <c r="AD665" s="1067"/>
      <c r="AE665" s="1067"/>
      <c r="AF665" s="1067"/>
    </row>
    <row r="666" spans="1:32">
      <c r="A666" s="1067"/>
      <c r="B666" s="1067"/>
      <c r="C666" s="1067"/>
      <c r="D666" s="1067"/>
      <c r="E666" s="1067"/>
      <c r="F666" s="1067"/>
      <c r="G666" s="1067"/>
      <c r="H666" s="1067"/>
      <c r="I666" s="1067"/>
      <c r="J666" s="1067"/>
      <c r="K666" s="1067"/>
      <c r="L666" s="1067"/>
      <c r="M666" s="1067"/>
      <c r="N666" s="1067"/>
      <c r="O666" s="1067"/>
      <c r="P666" s="1067"/>
      <c r="Q666" s="1067"/>
      <c r="R666" s="1067"/>
      <c r="S666" s="1067"/>
      <c r="T666" s="1067"/>
      <c r="U666" s="1067"/>
      <c r="V666" s="1067"/>
      <c r="W666" s="1067"/>
      <c r="X666" s="1067"/>
      <c r="Y666" s="1067"/>
      <c r="Z666" s="1067"/>
      <c r="AA666" s="1067"/>
      <c r="AB666" s="1067"/>
      <c r="AC666" s="1067"/>
      <c r="AD666" s="1067"/>
      <c r="AE666" s="1067"/>
      <c r="AF666" s="1067"/>
    </row>
    <row r="667" spans="1:32">
      <c r="A667" s="1067"/>
      <c r="B667" s="1067"/>
      <c r="C667" s="1067"/>
      <c r="D667" s="1067"/>
      <c r="E667" s="1067"/>
      <c r="F667" s="1067"/>
      <c r="G667" s="1067"/>
      <c r="H667" s="1067"/>
      <c r="I667" s="1067"/>
      <c r="J667" s="1067"/>
      <c r="K667" s="1067"/>
      <c r="L667" s="1067"/>
      <c r="M667" s="1067"/>
      <c r="N667" s="1067"/>
      <c r="O667" s="1067"/>
      <c r="P667" s="1067"/>
      <c r="Q667" s="1067"/>
      <c r="R667" s="1067"/>
      <c r="S667" s="1067"/>
      <c r="T667" s="1067"/>
      <c r="U667" s="1067"/>
      <c r="V667" s="1067"/>
      <c r="W667" s="1067"/>
      <c r="X667" s="1067"/>
      <c r="Y667" s="1067"/>
      <c r="Z667" s="1067"/>
      <c r="AA667" s="1067"/>
      <c r="AB667" s="1067"/>
      <c r="AC667" s="1067"/>
      <c r="AD667" s="1067"/>
      <c r="AE667" s="1067"/>
      <c r="AF667" s="1067"/>
    </row>
    <row r="668" spans="1:32">
      <c r="A668" s="1067"/>
      <c r="B668" s="1067"/>
      <c r="C668" s="1067"/>
      <c r="D668" s="1067"/>
      <c r="E668" s="1067"/>
      <c r="F668" s="1067"/>
      <c r="G668" s="1067"/>
      <c r="H668" s="1067"/>
      <c r="I668" s="1067"/>
      <c r="J668" s="1067"/>
      <c r="K668" s="1067"/>
      <c r="L668" s="1067"/>
      <c r="M668" s="1067"/>
      <c r="N668" s="1067"/>
      <c r="O668" s="1067"/>
      <c r="P668" s="1067"/>
      <c r="Q668" s="1067"/>
      <c r="R668" s="1067"/>
      <c r="S668" s="1067"/>
      <c r="T668" s="1067"/>
      <c r="U668" s="1067"/>
      <c r="V668" s="1067"/>
      <c r="W668" s="1067"/>
      <c r="X668" s="1067"/>
      <c r="Y668" s="1067"/>
      <c r="Z668" s="1067"/>
      <c r="AA668" s="1067"/>
      <c r="AB668" s="1067"/>
      <c r="AC668" s="1067"/>
      <c r="AD668" s="1067"/>
      <c r="AE668" s="1067"/>
      <c r="AF668" s="1067"/>
    </row>
    <row r="669" spans="1:32">
      <c r="A669" s="1067"/>
      <c r="B669" s="1067"/>
      <c r="C669" s="1067"/>
      <c r="D669" s="1067"/>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1067"/>
      <c r="AE669" s="1067"/>
      <c r="AF669" s="1067"/>
    </row>
    <row r="670" spans="1:32">
      <c r="A670" s="1067"/>
      <c r="B670" s="1067"/>
      <c r="C670" s="1067"/>
      <c r="D670" s="1067"/>
      <c r="E670" s="1067"/>
      <c r="F670" s="1067"/>
      <c r="G670" s="1067"/>
      <c r="H670" s="1067"/>
      <c r="I670" s="1067"/>
      <c r="J670" s="1067"/>
      <c r="K670" s="1067"/>
      <c r="L670" s="1067"/>
      <c r="M670" s="1067"/>
      <c r="N670" s="1067"/>
      <c r="O670" s="1067"/>
      <c r="P670" s="1067"/>
      <c r="Q670" s="1067"/>
      <c r="R670" s="1067"/>
      <c r="S670" s="1067"/>
      <c r="T670" s="1067"/>
      <c r="U670" s="1067"/>
      <c r="V670" s="1067"/>
      <c r="W670" s="1067"/>
      <c r="X670" s="1067"/>
      <c r="Y670" s="1067"/>
      <c r="Z670" s="1067"/>
      <c r="AA670" s="1067"/>
      <c r="AB670" s="1067"/>
      <c r="AC670" s="1067"/>
      <c r="AD670" s="1067"/>
      <c r="AE670" s="1067"/>
      <c r="AF670" s="1067"/>
    </row>
    <row r="671" spans="1:32">
      <c r="A671" s="1067"/>
      <c r="B671" s="1067"/>
      <c r="C671" s="1067"/>
      <c r="D671" s="1067"/>
      <c r="E671" s="1067"/>
      <c r="F671" s="1067"/>
      <c r="G671" s="1067"/>
      <c r="H671" s="1067"/>
      <c r="I671" s="1067"/>
      <c r="J671" s="1067"/>
      <c r="K671" s="1067"/>
      <c r="L671" s="1067"/>
      <c r="M671" s="1067"/>
      <c r="N671" s="1067"/>
      <c r="O671" s="1067"/>
      <c r="P671" s="1067"/>
      <c r="Q671" s="1067"/>
      <c r="R671" s="1067"/>
      <c r="S671" s="1067"/>
      <c r="T671" s="1067"/>
      <c r="U671" s="1067"/>
      <c r="V671" s="1067"/>
      <c r="W671" s="1067"/>
      <c r="X671" s="1067"/>
      <c r="Y671" s="1067"/>
      <c r="Z671" s="1067"/>
      <c r="AA671" s="1067"/>
      <c r="AB671" s="1067"/>
      <c r="AC671" s="1067"/>
      <c r="AD671" s="1067"/>
      <c r="AE671" s="1067"/>
      <c r="AF671" s="1067"/>
    </row>
    <row r="672" spans="1:32">
      <c r="A672" s="1067"/>
      <c r="B672" s="1067"/>
      <c r="C672" s="1067"/>
      <c r="D672" s="1067"/>
      <c r="E672" s="1067"/>
      <c r="F672" s="1067"/>
      <c r="G672" s="1067"/>
      <c r="H672" s="1067"/>
      <c r="I672" s="1067"/>
      <c r="J672" s="1067"/>
      <c r="K672" s="1067"/>
      <c r="L672" s="1067"/>
      <c r="M672" s="1067"/>
      <c r="N672" s="1067"/>
      <c r="O672" s="1067"/>
      <c r="P672" s="1067"/>
      <c r="Q672" s="1067"/>
      <c r="R672" s="1067"/>
      <c r="S672" s="1067"/>
      <c r="T672" s="1067"/>
      <c r="U672" s="1067"/>
      <c r="V672" s="1067"/>
      <c r="W672" s="1067"/>
      <c r="X672" s="1067"/>
      <c r="Y672" s="1067"/>
      <c r="Z672" s="1067"/>
      <c r="AA672" s="1067"/>
      <c r="AB672" s="1067"/>
      <c r="AC672" s="1067"/>
      <c r="AD672" s="1067"/>
      <c r="AE672" s="1067"/>
      <c r="AF672" s="1067"/>
    </row>
    <row r="673" spans="1:32">
      <c r="A673" s="1067"/>
      <c r="B673" s="1067"/>
      <c r="C673" s="1067"/>
      <c r="D673" s="1067"/>
      <c r="E673" s="1067"/>
      <c r="F673" s="1067"/>
      <c r="G673" s="1067"/>
      <c r="H673" s="1067"/>
      <c r="I673" s="1067"/>
      <c r="J673" s="1067"/>
      <c r="K673" s="1067"/>
      <c r="L673" s="1067"/>
      <c r="M673" s="1067"/>
      <c r="N673" s="1067"/>
      <c r="O673" s="1067"/>
      <c r="P673" s="1067"/>
      <c r="Q673" s="1067"/>
      <c r="R673" s="1067"/>
      <c r="S673" s="1067"/>
      <c r="T673" s="1067"/>
      <c r="U673" s="1067"/>
      <c r="V673" s="1067"/>
      <c r="W673" s="1067"/>
      <c r="X673" s="1067"/>
      <c r="Y673" s="1067"/>
      <c r="Z673" s="1067"/>
      <c r="AA673" s="1067"/>
      <c r="AB673" s="1067"/>
      <c r="AC673" s="1067"/>
      <c r="AD673" s="1067"/>
      <c r="AE673" s="1067"/>
      <c r="AF673" s="1067"/>
    </row>
    <row r="674" spans="1:32">
      <c r="A674" s="1067"/>
      <c r="B674" s="1067"/>
      <c r="C674" s="1067"/>
      <c r="D674" s="1067"/>
      <c r="E674" s="1067"/>
      <c r="F674" s="1067"/>
      <c r="G674" s="1067"/>
      <c r="H674" s="1067"/>
      <c r="I674" s="1067"/>
      <c r="J674" s="1067"/>
      <c r="K674" s="1067"/>
      <c r="L674" s="1067"/>
      <c r="M674" s="1067"/>
      <c r="N674" s="1067"/>
      <c r="O674" s="1067"/>
      <c r="P674" s="1067"/>
      <c r="Q674" s="1067"/>
      <c r="R674" s="1067"/>
      <c r="S674" s="1067"/>
      <c r="T674" s="1067"/>
      <c r="U674" s="1067"/>
      <c r="V674" s="1067"/>
      <c r="W674" s="1067"/>
      <c r="X674" s="1067"/>
      <c r="Y674" s="1067"/>
      <c r="Z674" s="1067"/>
      <c r="AA674" s="1067"/>
      <c r="AB674" s="1067"/>
      <c r="AC674" s="1067"/>
      <c r="AD674" s="1067"/>
      <c r="AE674" s="1067"/>
      <c r="AF674" s="1067"/>
    </row>
    <row r="675" spans="1:32">
      <c r="A675" s="1067"/>
      <c r="B675" s="1067"/>
      <c r="C675" s="1067"/>
      <c r="D675" s="1067"/>
      <c r="E675" s="1067"/>
      <c r="F675" s="1067"/>
      <c r="G675" s="1067"/>
      <c r="H675" s="1067"/>
      <c r="I675" s="1067"/>
      <c r="J675" s="1067"/>
      <c r="K675" s="1067"/>
      <c r="L675" s="1067"/>
      <c r="M675" s="1067"/>
      <c r="N675" s="1067"/>
      <c r="O675" s="1067"/>
      <c r="P675" s="1067"/>
      <c r="Q675" s="1067"/>
      <c r="R675" s="1067"/>
      <c r="S675" s="1067"/>
      <c r="T675" s="1067"/>
      <c r="U675" s="1067"/>
      <c r="V675" s="1067"/>
      <c r="W675" s="1067"/>
      <c r="X675" s="1067"/>
      <c r="Y675" s="1067"/>
      <c r="Z675" s="1067"/>
      <c r="AA675" s="1067"/>
      <c r="AB675" s="1067"/>
      <c r="AC675" s="1067"/>
      <c r="AD675" s="1067"/>
      <c r="AE675" s="1067"/>
      <c r="AF675" s="1067"/>
    </row>
    <row r="676" spans="1:32">
      <c r="A676" s="1067"/>
      <c r="B676" s="1067"/>
      <c r="C676" s="1067"/>
      <c r="D676" s="1067"/>
      <c r="E676" s="1067"/>
      <c r="F676" s="1067"/>
      <c r="G676" s="1067"/>
      <c r="H676" s="1067"/>
      <c r="I676" s="1067"/>
      <c r="J676" s="1067"/>
      <c r="K676" s="1067"/>
      <c r="L676" s="1067"/>
      <c r="M676" s="1067"/>
      <c r="N676" s="1067"/>
      <c r="O676" s="1067"/>
      <c r="P676" s="1067"/>
      <c r="Q676" s="1067"/>
      <c r="R676" s="1067"/>
      <c r="S676" s="1067"/>
      <c r="T676" s="1067"/>
      <c r="U676" s="1067"/>
      <c r="V676" s="1067"/>
      <c r="W676" s="1067"/>
      <c r="X676" s="1067"/>
      <c r="Y676" s="1067"/>
      <c r="Z676" s="1067"/>
      <c r="AA676" s="1067"/>
      <c r="AB676" s="1067"/>
      <c r="AC676" s="1067"/>
      <c r="AD676" s="1067"/>
      <c r="AE676" s="1067"/>
      <c r="AF676" s="1067"/>
    </row>
    <row r="677" spans="1:32">
      <c r="A677" s="1067"/>
      <c r="B677" s="1067"/>
      <c r="C677" s="1067"/>
      <c r="D677" s="1067"/>
      <c r="E677" s="1067"/>
      <c r="F677" s="1067"/>
      <c r="G677" s="1067"/>
      <c r="H677" s="1067"/>
      <c r="I677" s="1067"/>
      <c r="J677" s="1067"/>
      <c r="K677" s="1067"/>
      <c r="L677" s="1067"/>
      <c r="M677" s="1067"/>
      <c r="N677" s="1067"/>
      <c r="O677" s="1067"/>
      <c r="P677" s="1067"/>
      <c r="Q677" s="1067"/>
      <c r="R677" s="1067"/>
      <c r="S677" s="1067"/>
      <c r="T677" s="1067"/>
      <c r="U677" s="1067"/>
      <c r="V677" s="1067"/>
      <c r="W677" s="1067"/>
      <c r="X677" s="1067"/>
      <c r="Y677" s="1067"/>
      <c r="Z677" s="1067"/>
      <c r="AA677" s="1067"/>
      <c r="AB677" s="1067"/>
      <c r="AC677" s="1067"/>
      <c r="AD677" s="1067"/>
      <c r="AE677" s="1067"/>
      <c r="AF677" s="1067"/>
    </row>
    <row r="678" spans="1:32">
      <c r="A678" s="1067"/>
      <c r="B678" s="1067"/>
      <c r="C678" s="1067"/>
      <c r="D678" s="1067"/>
      <c r="E678" s="1067"/>
      <c r="F678" s="1067"/>
      <c r="G678" s="1067"/>
      <c r="H678" s="1067"/>
      <c r="I678" s="1067"/>
      <c r="J678" s="1067"/>
      <c r="K678" s="1067"/>
      <c r="L678" s="1067"/>
      <c r="M678" s="1067"/>
      <c r="N678" s="1067"/>
      <c r="O678" s="1067"/>
      <c r="P678" s="1067"/>
      <c r="Q678" s="1067"/>
      <c r="R678" s="1067"/>
      <c r="S678" s="1067"/>
      <c r="T678" s="1067"/>
      <c r="U678" s="1067"/>
      <c r="V678" s="1067"/>
      <c r="W678" s="1067"/>
      <c r="X678" s="1067"/>
      <c r="Y678" s="1067"/>
      <c r="Z678" s="1067"/>
      <c r="AA678" s="1067"/>
      <c r="AB678" s="1067"/>
      <c r="AC678" s="1067"/>
      <c r="AD678" s="1067"/>
      <c r="AE678" s="1067"/>
      <c r="AF678" s="1067"/>
    </row>
    <row r="679" spans="1:32">
      <c r="A679" s="1067"/>
      <c r="B679" s="1067"/>
      <c r="C679" s="1067"/>
      <c r="D679" s="1067"/>
      <c r="E679" s="1067"/>
      <c r="F679" s="1067"/>
      <c r="G679" s="1067"/>
      <c r="H679" s="1067"/>
      <c r="I679" s="1067"/>
      <c r="J679" s="1067"/>
      <c r="K679" s="1067"/>
      <c r="L679" s="1067"/>
      <c r="M679" s="1067"/>
      <c r="N679" s="1067"/>
      <c r="O679" s="1067"/>
      <c r="P679" s="1067"/>
      <c r="Q679" s="1067"/>
      <c r="R679" s="1067"/>
      <c r="S679" s="1067"/>
      <c r="T679" s="1067"/>
      <c r="U679" s="1067"/>
      <c r="V679" s="1067"/>
      <c r="W679" s="1067"/>
      <c r="X679" s="1067"/>
      <c r="Y679" s="1067"/>
      <c r="Z679" s="1067"/>
      <c r="AA679" s="1067"/>
      <c r="AB679" s="1067"/>
      <c r="AC679" s="1067"/>
      <c r="AD679" s="1067"/>
      <c r="AE679" s="1067"/>
      <c r="AF679" s="1067"/>
    </row>
    <row r="680" spans="1:32">
      <c r="A680" s="1067"/>
      <c r="B680" s="1067"/>
      <c r="C680" s="1067"/>
      <c r="D680" s="1067"/>
      <c r="E680" s="1067"/>
      <c r="F680" s="1067"/>
      <c r="G680" s="1067"/>
      <c r="H680" s="1067"/>
      <c r="I680" s="1067"/>
      <c r="J680" s="1067"/>
      <c r="K680" s="1067"/>
      <c r="L680" s="1067"/>
      <c r="M680" s="1067"/>
      <c r="N680" s="1067"/>
      <c r="O680" s="1067"/>
      <c r="P680" s="1067"/>
      <c r="Q680" s="1067"/>
      <c r="R680" s="1067"/>
      <c r="S680" s="1067"/>
      <c r="T680" s="1067"/>
      <c r="U680" s="1067"/>
      <c r="V680" s="1067"/>
      <c r="W680" s="1067"/>
      <c r="X680" s="1067"/>
      <c r="Y680" s="1067"/>
      <c r="Z680" s="1067"/>
      <c r="AA680" s="1067"/>
      <c r="AB680" s="1067"/>
      <c r="AC680" s="1067"/>
      <c r="AD680" s="1067"/>
      <c r="AE680" s="1067"/>
      <c r="AF680" s="1067"/>
    </row>
    <row r="681" spans="1:32">
      <c r="A681" s="1067"/>
      <c r="B681" s="1067"/>
      <c r="C681" s="1067"/>
      <c r="D681" s="1067"/>
      <c r="E681" s="1067"/>
      <c r="F681" s="1067"/>
      <c r="G681" s="1067"/>
      <c r="H681" s="1067"/>
      <c r="I681" s="1067"/>
      <c r="J681" s="1067"/>
      <c r="K681" s="1067"/>
      <c r="L681" s="1067"/>
      <c r="M681" s="1067"/>
      <c r="N681" s="1067"/>
      <c r="O681" s="1067"/>
      <c r="P681" s="1067"/>
      <c r="Q681" s="1067"/>
      <c r="R681" s="1067"/>
      <c r="S681" s="1067"/>
      <c r="T681" s="1067"/>
      <c r="U681" s="1067"/>
      <c r="V681" s="1067"/>
      <c r="W681" s="1067"/>
      <c r="X681" s="1067"/>
      <c r="Y681" s="1067"/>
      <c r="Z681" s="1067"/>
      <c r="AA681" s="1067"/>
      <c r="AB681" s="1067"/>
      <c r="AC681" s="1067"/>
      <c r="AD681" s="1067"/>
      <c r="AE681" s="1067"/>
      <c r="AF681" s="1067"/>
    </row>
    <row r="682" spans="1:32">
      <c r="A682" s="1067"/>
      <c r="B682" s="1067"/>
      <c r="C682" s="1067"/>
      <c r="D682" s="1067"/>
      <c r="E682" s="1067"/>
      <c r="F682" s="1067"/>
      <c r="G682" s="1067"/>
      <c r="H682" s="1067"/>
      <c r="I682" s="1067"/>
      <c r="J682" s="1067"/>
      <c r="K682" s="1067"/>
      <c r="L682" s="1067"/>
      <c r="M682" s="1067"/>
      <c r="N682" s="1067"/>
      <c r="O682" s="1067"/>
      <c r="P682" s="1067"/>
      <c r="Q682" s="1067"/>
      <c r="R682" s="1067"/>
      <c r="S682" s="1067"/>
      <c r="T682" s="1067"/>
      <c r="U682" s="1067"/>
      <c r="V682" s="1067"/>
      <c r="W682" s="1067"/>
      <c r="X682" s="1067"/>
      <c r="Y682" s="1067"/>
      <c r="Z682" s="1067"/>
      <c r="AA682" s="1067"/>
      <c r="AB682" s="1067"/>
      <c r="AC682" s="1067"/>
      <c r="AD682" s="1067"/>
      <c r="AE682" s="1067"/>
      <c r="AF682" s="1067"/>
    </row>
    <row r="683" spans="1:32">
      <c r="A683" s="1067"/>
      <c r="B683" s="1067"/>
      <c r="C683" s="1067"/>
      <c r="D683" s="1067"/>
      <c r="E683" s="1067"/>
      <c r="F683" s="1067"/>
      <c r="G683" s="1067"/>
      <c r="H683" s="1067"/>
      <c r="I683" s="1067"/>
      <c r="J683" s="1067"/>
      <c r="K683" s="1067"/>
      <c r="L683" s="1067"/>
      <c r="M683" s="1067"/>
      <c r="N683" s="1067"/>
      <c r="O683" s="1067"/>
      <c r="P683" s="1067"/>
      <c r="Q683" s="1067"/>
      <c r="R683" s="1067"/>
      <c r="S683" s="1067"/>
      <c r="T683" s="1067"/>
      <c r="U683" s="1067"/>
      <c r="V683" s="1067"/>
      <c r="W683" s="1067"/>
      <c r="X683" s="1067"/>
      <c r="Y683" s="1067"/>
      <c r="Z683" s="1067"/>
      <c r="AA683" s="1067"/>
      <c r="AB683" s="1067"/>
      <c r="AC683" s="1067"/>
      <c r="AD683" s="1067"/>
      <c r="AE683" s="1067"/>
      <c r="AF683" s="1067"/>
    </row>
    <row r="684" spans="1:32">
      <c r="A684" s="1067"/>
      <c r="B684" s="1067"/>
      <c r="C684" s="1067"/>
      <c r="D684" s="1067"/>
      <c r="E684" s="1067"/>
      <c r="F684" s="1067"/>
      <c r="G684" s="1067"/>
      <c r="H684" s="1067"/>
      <c r="I684" s="1067"/>
      <c r="J684" s="1067"/>
      <c r="K684" s="1067"/>
      <c r="L684" s="1067"/>
      <c r="M684" s="1067"/>
      <c r="N684" s="1067"/>
      <c r="O684" s="1067"/>
      <c r="P684" s="1067"/>
      <c r="Q684" s="1067"/>
      <c r="R684" s="1067"/>
      <c r="S684" s="1067"/>
      <c r="T684" s="1067"/>
      <c r="U684" s="1067"/>
      <c r="V684" s="1067"/>
      <c r="W684" s="1067"/>
      <c r="X684" s="1067"/>
      <c r="Y684" s="1067"/>
      <c r="Z684" s="1067"/>
      <c r="AA684" s="1067"/>
      <c r="AB684" s="1067"/>
      <c r="AC684" s="1067"/>
      <c r="AD684" s="1067"/>
      <c r="AE684" s="1067"/>
      <c r="AF684" s="1067"/>
    </row>
    <row r="685" spans="1:32">
      <c r="A685" s="1067"/>
      <c r="B685" s="1067"/>
      <c r="C685" s="1067"/>
      <c r="D685" s="1067"/>
      <c r="E685" s="1067"/>
      <c r="F685" s="1067"/>
      <c r="G685" s="1067"/>
      <c r="H685" s="1067"/>
      <c r="I685" s="1067"/>
      <c r="J685" s="1067"/>
      <c r="K685" s="1067"/>
      <c r="L685" s="1067"/>
      <c r="M685" s="1067"/>
      <c r="N685" s="1067"/>
      <c r="O685" s="1067"/>
      <c r="P685" s="1067"/>
      <c r="Q685" s="1067"/>
      <c r="R685" s="1067"/>
      <c r="S685" s="1067"/>
      <c r="T685" s="1067"/>
      <c r="U685" s="1067"/>
      <c r="V685" s="1067"/>
      <c r="W685" s="1067"/>
      <c r="X685" s="1067"/>
      <c r="Y685" s="1067"/>
      <c r="Z685" s="1067"/>
      <c r="AA685" s="1067"/>
      <c r="AB685" s="1067"/>
      <c r="AC685" s="1067"/>
      <c r="AD685" s="1067"/>
      <c r="AE685" s="1067"/>
      <c r="AF685" s="1067"/>
    </row>
    <row r="686" spans="1:32">
      <c r="A686" s="1067"/>
      <c r="B686" s="1067"/>
      <c r="C686" s="1067"/>
      <c r="D686" s="1067"/>
      <c r="E686" s="1067"/>
      <c r="F686" s="1067"/>
      <c r="G686" s="1067"/>
      <c r="H686" s="1067"/>
      <c r="I686" s="1067"/>
      <c r="J686" s="1067"/>
      <c r="K686" s="1067"/>
      <c r="L686" s="1067"/>
      <c r="M686" s="1067"/>
      <c r="N686" s="1067"/>
      <c r="O686" s="1067"/>
      <c r="P686" s="1067"/>
      <c r="Q686" s="1067"/>
      <c r="R686" s="1067"/>
      <c r="S686" s="1067"/>
      <c r="T686" s="1067"/>
      <c r="U686" s="1067"/>
      <c r="V686" s="1067"/>
      <c r="W686" s="1067"/>
      <c r="X686" s="1067"/>
      <c r="Y686" s="1067"/>
      <c r="Z686" s="1067"/>
      <c r="AA686" s="1067"/>
      <c r="AB686" s="1067"/>
      <c r="AC686" s="1067"/>
      <c r="AD686" s="1067"/>
      <c r="AE686" s="1067"/>
      <c r="AF686" s="1067"/>
    </row>
    <row r="687" spans="1:32">
      <c r="A687" s="1067"/>
      <c r="B687" s="1067"/>
      <c r="C687" s="1067"/>
      <c r="D687" s="1067"/>
      <c r="E687" s="1067"/>
      <c r="F687" s="1067"/>
      <c r="G687" s="1067"/>
      <c r="H687" s="1067"/>
      <c r="I687" s="1067"/>
      <c r="J687" s="1067"/>
      <c r="K687" s="1067"/>
      <c r="L687" s="1067"/>
      <c r="M687" s="1067"/>
      <c r="N687" s="1067"/>
      <c r="O687" s="1067"/>
      <c r="P687" s="1067"/>
      <c r="Q687" s="1067"/>
      <c r="R687" s="1067"/>
      <c r="S687" s="1067"/>
      <c r="T687" s="1067"/>
      <c r="U687" s="1067"/>
      <c r="V687" s="1067"/>
      <c r="W687" s="1067"/>
      <c r="X687" s="1067"/>
      <c r="Y687" s="1067"/>
      <c r="Z687" s="1067"/>
      <c r="AA687" s="1067"/>
      <c r="AB687" s="1067"/>
      <c r="AC687" s="1067"/>
      <c r="AD687" s="1067"/>
      <c r="AE687" s="1067"/>
      <c r="AF687" s="1067"/>
    </row>
    <row r="688" spans="1:32">
      <c r="A688" s="1067"/>
      <c r="B688" s="1067"/>
      <c r="C688" s="1067"/>
      <c r="D688" s="1067"/>
      <c r="E688" s="1067"/>
      <c r="F688" s="1067"/>
      <c r="G688" s="1067"/>
      <c r="H688" s="1067"/>
      <c r="I688" s="1067"/>
      <c r="J688" s="1067"/>
      <c r="K688" s="1067"/>
      <c r="L688" s="1067"/>
      <c r="M688" s="1067"/>
      <c r="N688" s="1067"/>
      <c r="O688" s="1067"/>
      <c r="P688" s="1067"/>
      <c r="Q688" s="1067"/>
      <c r="R688" s="1067"/>
      <c r="S688" s="1067"/>
      <c r="T688" s="1067"/>
      <c r="U688" s="1067"/>
      <c r="V688" s="1067"/>
      <c r="W688" s="1067"/>
      <c r="X688" s="1067"/>
      <c r="Y688" s="1067"/>
      <c r="Z688" s="1067"/>
      <c r="AA688" s="1067"/>
      <c r="AB688" s="1067"/>
      <c r="AC688" s="1067"/>
      <c r="AD688" s="1067"/>
      <c r="AE688" s="1067"/>
      <c r="AF688" s="1067"/>
    </row>
    <row r="689" spans="1:32">
      <c r="A689" s="1067"/>
      <c r="B689" s="1067"/>
      <c r="C689" s="1067"/>
      <c r="D689" s="1067"/>
      <c r="E689" s="1067"/>
      <c r="F689" s="1067"/>
      <c r="G689" s="1067"/>
      <c r="H689" s="1067"/>
      <c r="I689" s="1067"/>
      <c r="J689" s="1067"/>
      <c r="K689" s="1067"/>
      <c r="L689" s="1067"/>
      <c r="M689" s="1067"/>
      <c r="N689" s="1067"/>
      <c r="O689" s="1067"/>
      <c r="P689" s="1067"/>
      <c r="Q689" s="1067"/>
      <c r="R689" s="1067"/>
      <c r="S689" s="1067"/>
      <c r="T689" s="1067"/>
      <c r="U689" s="1067"/>
      <c r="V689" s="1067"/>
      <c r="W689" s="1067"/>
      <c r="X689" s="1067"/>
      <c r="Y689" s="1067"/>
      <c r="Z689" s="1067"/>
      <c r="AA689" s="1067"/>
      <c r="AB689" s="1067"/>
      <c r="AC689" s="1067"/>
      <c r="AD689" s="1067"/>
      <c r="AE689" s="1067"/>
      <c r="AF689" s="1067"/>
    </row>
    <row r="690" spans="1:32">
      <c r="A690" s="1067"/>
      <c r="B690" s="1067"/>
      <c r="C690" s="1067"/>
      <c r="D690" s="1067"/>
      <c r="E690" s="1067"/>
      <c r="F690" s="1067"/>
      <c r="G690" s="1067"/>
      <c r="H690" s="1067"/>
      <c r="I690" s="1067"/>
      <c r="J690" s="1067"/>
      <c r="K690" s="1067"/>
      <c r="L690" s="1067"/>
      <c r="M690" s="1067"/>
      <c r="N690" s="1067"/>
      <c r="O690" s="1067"/>
      <c r="P690" s="1067"/>
      <c r="Q690" s="1067"/>
      <c r="R690" s="1067"/>
      <c r="S690" s="1067"/>
      <c r="T690" s="1067"/>
      <c r="U690" s="1067"/>
      <c r="V690" s="1067"/>
      <c r="W690" s="1067"/>
      <c r="X690" s="1067"/>
      <c r="Y690" s="1067"/>
      <c r="Z690" s="1067"/>
      <c r="AA690" s="1067"/>
      <c r="AB690" s="1067"/>
      <c r="AC690" s="1067"/>
      <c r="AD690" s="1067"/>
      <c r="AE690" s="1067"/>
      <c r="AF690" s="1067"/>
    </row>
    <row r="691" spans="1:32">
      <c r="A691" s="1067"/>
      <c r="B691" s="1067"/>
      <c r="C691" s="1067"/>
      <c r="D691" s="1067"/>
      <c r="E691" s="1067"/>
      <c r="F691" s="1067"/>
      <c r="G691" s="1067"/>
      <c r="H691" s="1067"/>
      <c r="I691" s="1067"/>
      <c r="J691" s="1067"/>
      <c r="K691" s="1067"/>
      <c r="L691" s="1067"/>
      <c r="M691" s="1067"/>
      <c r="N691" s="1067"/>
      <c r="O691" s="1067"/>
      <c r="P691" s="1067"/>
      <c r="Q691" s="1067"/>
      <c r="R691" s="1067"/>
      <c r="S691" s="1067"/>
      <c r="T691" s="1067"/>
      <c r="U691" s="1067"/>
      <c r="V691" s="1067"/>
      <c r="W691" s="1067"/>
      <c r="X691" s="1067"/>
      <c r="Y691" s="1067"/>
      <c r="Z691" s="1067"/>
      <c r="AA691" s="1067"/>
      <c r="AB691" s="1067"/>
      <c r="AC691" s="1067"/>
      <c r="AD691" s="1067"/>
      <c r="AE691" s="1067"/>
      <c r="AF691" s="1067"/>
    </row>
    <row r="692" spans="1:32">
      <c r="A692" s="1067"/>
      <c r="B692" s="1067"/>
      <c r="C692" s="1067"/>
      <c r="D692" s="1067"/>
      <c r="E692" s="1067"/>
      <c r="F692" s="1067"/>
      <c r="G692" s="1067"/>
      <c r="H692" s="1067"/>
      <c r="I692" s="1067"/>
      <c r="J692" s="1067"/>
      <c r="K692" s="1067"/>
      <c r="L692" s="1067"/>
      <c r="M692" s="1067"/>
      <c r="N692" s="1067"/>
      <c r="O692" s="1067"/>
      <c r="P692" s="1067"/>
      <c r="Q692" s="1067"/>
      <c r="R692" s="1067"/>
      <c r="S692" s="1067"/>
      <c r="T692" s="1067"/>
      <c r="U692" s="1067"/>
      <c r="V692" s="1067"/>
      <c r="W692" s="1067"/>
      <c r="X692" s="1067"/>
      <c r="Y692" s="1067"/>
      <c r="Z692" s="1067"/>
      <c r="AA692" s="1067"/>
      <c r="AB692" s="1067"/>
      <c r="AC692" s="1067"/>
      <c r="AD692" s="1067"/>
      <c r="AE692" s="1067"/>
      <c r="AF692" s="1067"/>
    </row>
    <row r="693" spans="1:32">
      <c r="A693" s="1067"/>
      <c r="B693" s="1067"/>
      <c r="C693" s="1067"/>
      <c r="D693" s="1067"/>
      <c r="E693" s="1067"/>
      <c r="F693" s="1067"/>
      <c r="G693" s="1067"/>
      <c r="H693" s="1067"/>
      <c r="I693" s="1067"/>
      <c r="J693" s="1067"/>
      <c r="K693" s="1067"/>
      <c r="L693" s="1067"/>
      <c r="M693" s="1067"/>
      <c r="N693" s="1067"/>
      <c r="O693" s="1067"/>
      <c r="P693" s="1067"/>
      <c r="Q693" s="1067"/>
      <c r="R693" s="1067"/>
      <c r="S693" s="1067"/>
      <c r="T693" s="1067"/>
      <c r="U693" s="1067"/>
      <c r="V693" s="1067"/>
      <c r="W693" s="1067"/>
      <c r="X693" s="1067"/>
      <c r="Y693" s="1067"/>
      <c r="Z693" s="1067"/>
      <c r="AA693" s="1067"/>
      <c r="AB693" s="1067"/>
      <c r="AC693" s="1067"/>
      <c r="AD693" s="1067"/>
      <c r="AE693" s="1067"/>
      <c r="AF693" s="1067"/>
    </row>
    <row r="694" spans="1:32">
      <c r="A694" s="1067"/>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row>
    <row r="695" spans="1:32">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row>
    <row r="696" spans="1:32">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row>
    <row r="697" spans="1:32">
      <c r="A697" s="1067"/>
      <c r="B697" s="1067"/>
      <c r="C697" s="1067"/>
      <c r="D697" s="1067"/>
      <c r="E697" s="1067"/>
      <c r="F697" s="1067"/>
      <c r="G697" s="1067"/>
      <c r="H697" s="1067"/>
      <c r="I697" s="1067"/>
      <c r="J697" s="1067"/>
      <c r="K697" s="1067"/>
      <c r="L697" s="1067"/>
      <c r="M697" s="1067"/>
      <c r="N697" s="1067"/>
      <c r="O697" s="1067"/>
      <c r="P697" s="1067"/>
      <c r="Q697" s="1067"/>
      <c r="R697" s="1067"/>
      <c r="S697" s="1067"/>
      <c r="T697" s="1067"/>
      <c r="U697" s="1067"/>
      <c r="V697" s="1067"/>
      <c r="W697" s="1067"/>
      <c r="X697" s="1067"/>
      <c r="Y697" s="1067"/>
      <c r="Z697" s="1067"/>
      <c r="AA697" s="1067"/>
      <c r="AB697" s="1067"/>
      <c r="AC697" s="1067"/>
      <c r="AD697" s="1067"/>
      <c r="AE697" s="1067"/>
      <c r="AF697" s="1067"/>
    </row>
    <row r="698" spans="1:32">
      <c r="A698" s="1067"/>
      <c r="B698" s="1067"/>
      <c r="C698" s="1067"/>
      <c r="D698" s="1067"/>
      <c r="E698" s="1067"/>
      <c r="F698" s="1067"/>
      <c r="G698" s="1067"/>
      <c r="H698" s="1067"/>
      <c r="I698" s="1067"/>
      <c r="J698" s="1067"/>
      <c r="K698" s="1067"/>
      <c r="L698" s="1067"/>
      <c r="M698" s="1067"/>
      <c r="N698" s="1067"/>
      <c r="O698" s="1067"/>
      <c r="P698" s="1067"/>
      <c r="Q698" s="1067"/>
      <c r="R698" s="1067"/>
      <c r="S698" s="1067"/>
      <c r="T698" s="1067"/>
      <c r="U698" s="1067"/>
      <c r="V698" s="1067"/>
      <c r="W698" s="1067"/>
      <c r="X698" s="1067"/>
      <c r="Y698" s="1067"/>
      <c r="Z698" s="1067"/>
      <c r="AA698" s="1067"/>
      <c r="AB698" s="1067"/>
      <c r="AC698" s="1067"/>
      <c r="AD698" s="1067"/>
      <c r="AE698" s="1067"/>
      <c r="AF698" s="1067"/>
    </row>
    <row r="699" spans="1:32">
      <c r="A699" s="1067"/>
      <c r="B699" s="1067"/>
      <c r="C699" s="1067"/>
      <c r="D699" s="1067"/>
      <c r="E699" s="1067"/>
      <c r="F699" s="1067"/>
      <c r="G699" s="1067"/>
      <c r="H699" s="1067"/>
      <c r="I699" s="1067"/>
      <c r="J699" s="1067"/>
      <c r="K699" s="1067"/>
      <c r="L699" s="1067"/>
      <c r="M699" s="1067"/>
      <c r="N699" s="1067"/>
      <c r="O699" s="1067"/>
      <c r="P699" s="1067"/>
      <c r="Q699" s="1067"/>
      <c r="R699" s="1067"/>
      <c r="S699" s="1067"/>
      <c r="T699" s="1067"/>
      <c r="U699" s="1067"/>
      <c r="V699" s="1067"/>
      <c r="W699" s="1067"/>
      <c r="X699" s="1067"/>
      <c r="Y699" s="1067"/>
      <c r="Z699" s="1067"/>
      <c r="AA699" s="1067"/>
      <c r="AB699" s="1067"/>
      <c r="AC699" s="1067"/>
      <c r="AD699" s="1067"/>
      <c r="AE699" s="1067"/>
      <c r="AF699" s="1067"/>
    </row>
    <row r="700" spans="1:32">
      <c r="A700" s="1067"/>
      <c r="B700" s="1067"/>
      <c r="C700" s="1067"/>
      <c r="D700" s="1067"/>
      <c r="E700" s="1067"/>
      <c r="F700" s="1067"/>
      <c r="G700" s="1067"/>
      <c r="H700" s="1067"/>
      <c r="I700" s="1067"/>
      <c r="J700" s="1067"/>
      <c r="K700" s="1067"/>
      <c r="L700" s="1067"/>
      <c r="M700" s="1067"/>
      <c r="N700" s="1067"/>
      <c r="O700" s="1067"/>
      <c r="P700" s="1067"/>
      <c r="Q700" s="1067"/>
      <c r="R700" s="1067"/>
      <c r="S700" s="1067"/>
      <c r="T700" s="1067"/>
      <c r="U700" s="1067"/>
      <c r="V700" s="1067"/>
      <c r="W700" s="1067"/>
      <c r="X700" s="1067"/>
      <c r="Y700" s="1067"/>
      <c r="Z700" s="1067"/>
      <c r="AA700" s="1067"/>
      <c r="AB700" s="1067"/>
      <c r="AC700" s="1067"/>
      <c r="AD700" s="1067"/>
      <c r="AE700" s="1067"/>
      <c r="AF700" s="1067"/>
    </row>
    <row r="701" spans="1:32">
      <c r="A701" s="1067"/>
      <c r="B701" s="1067"/>
      <c r="C701" s="1067"/>
      <c r="D701" s="1067"/>
      <c r="E701" s="1067"/>
      <c r="F701" s="1067"/>
      <c r="G701" s="1067"/>
      <c r="H701" s="1067"/>
      <c r="I701" s="1067"/>
      <c r="J701" s="1067"/>
      <c r="K701" s="1067"/>
      <c r="L701" s="1067"/>
      <c r="M701" s="1067"/>
      <c r="N701" s="1067"/>
      <c r="O701" s="1067"/>
      <c r="P701" s="1067"/>
      <c r="Q701" s="1067"/>
      <c r="R701" s="1067"/>
      <c r="S701" s="1067"/>
      <c r="T701" s="1067"/>
      <c r="U701" s="1067"/>
      <c r="V701" s="1067"/>
      <c r="W701" s="1067"/>
      <c r="X701" s="1067"/>
      <c r="Y701" s="1067"/>
      <c r="Z701" s="1067"/>
      <c r="AA701" s="1067"/>
      <c r="AB701" s="1067"/>
      <c r="AC701" s="1067"/>
      <c r="AD701" s="1067"/>
      <c r="AE701" s="1067"/>
      <c r="AF701" s="1067"/>
    </row>
    <row r="702" spans="1:32">
      <c r="A702" s="1067"/>
      <c r="B702" s="1067"/>
      <c r="C702" s="1067"/>
      <c r="D702" s="1067"/>
      <c r="E702" s="1067"/>
      <c r="F702" s="1067"/>
      <c r="G702" s="1067"/>
      <c r="H702" s="1067"/>
      <c r="I702" s="1067"/>
      <c r="J702" s="1067"/>
      <c r="K702" s="1067"/>
      <c r="L702" s="1067"/>
      <c r="M702" s="1067"/>
      <c r="N702" s="1067"/>
      <c r="O702" s="1067"/>
      <c r="P702" s="1067"/>
      <c r="Q702" s="1067"/>
      <c r="R702" s="1067"/>
      <c r="S702" s="1067"/>
      <c r="T702" s="1067"/>
      <c r="U702" s="1067"/>
      <c r="V702" s="1067"/>
      <c r="W702" s="1067"/>
      <c r="X702" s="1067"/>
      <c r="Y702" s="1067"/>
      <c r="Z702" s="1067"/>
      <c r="AA702" s="1067"/>
      <c r="AB702" s="1067"/>
      <c r="AC702" s="1067"/>
      <c r="AD702" s="1067"/>
      <c r="AE702" s="1067"/>
      <c r="AF702" s="1067"/>
    </row>
    <row r="703" spans="1:32">
      <c r="A703" s="1067"/>
      <c r="B703" s="1067"/>
      <c r="C703" s="1067"/>
      <c r="D703" s="1067"/>
      <c r="E703" s="1067"/>
      <c r="F703" s="1067"/>
      <c r="G703" s="1067"/>
      <c r="H703" s="1067"/>
      <c r="I703" s="1067"/>
      <c r="J703" s="1067"/>
      <c r="K703" s="1067"/>
      <c r="L703" s="1067"/>
      <c r="M703" s="1067"/>
      <c r="N703" s="1067"/>
      <c r="O703" s="1067"/>
      <c r="P703" s="1067"/>
      <c r="Q703" s="1067"/>
      <c r="R703" s="1067"/>
      <c r="S703" s="1067"/>
      <c r="T703" s="1067"/>
      <c r="U703" s="1067"/>
      <c r="V703" s="1067"/>
      <c r="W703" s="1067"/>
      <c r="X703" s="1067"/>
      <c r="Y703" s="1067"/>
      <c r="Z703" s="1067"/>
      <c r="AA703" s="1067"/>
      <c r="AB703" s="1067"/>
      <c r="AC703" s="1067"/>
      <c r="AD703" s="1067"/>
      <c r="AE703" s="1067"/>
      <c r="AF703" s="1067"/>
    </row>
    <row r="704" spans="1:32">
      <c r="A704" s="1067"/>
      <c r="B704" s="1067"/>
      <c r="C704" s="1067"/>
      <c r="D704" s="1067"/>
      <c r="E704" s="1067"/>
      <c r="F704" s="1067"/>
      <c r="G704" s="1067"/>
      <c r="H704" s="1067"/>
      <c r="I704" s="1067"/>
      <c r="J704" s="1067"/>
      <c r="K704" s="1067"/>
      <c r="L704" s="1067"/>
      <c r="M704" s="1067"/>
      <c r="N704" s="1067"/>
      <c r="O704" s="1067"/>
      <c r="P704" s="1067"/>
      <c r="Q704" s="1067"/>
      <c r="R704" s="1067"/>
      <c r="S704" s="1067"/>
      <c r="T704" s="1067"/>
      <c r="U704" s="1067"/>
      <c r="V704" s="1067"/>
      <c r="W704" s="1067"/>
      <c r="X704" s="1067"/>
      <c r="Y704" s="1067"/>
      <c r="Z704" s="1067"/>
      <c r="AA704" s="1067"/>
      <c r="AB704" s="1067"/>
      <c r="AC704" s="1067"/>
      <c r="AD704" s="1067"/>
      <c r="AE704" s="1067"/>
      <c r="AF704" s="1067"/>
    </row>
    <row r="705" spans="1:32">
      <c r="A705" s="1067"/>
      <c r="B705" s="1067"/>
      <c r="C705" s="1067"/>
      <c r="D705" s="1067"/>
      <c r="E705" s="1067"/>
      <c r="F705" s="1067"/>
      <c r="G705" s="1067"/>
      <c r="H705" s="1067"/>
      <c r="I705" s="1067"/>
      <c r="J705" s="1067"/>
      <c r="K705" s="1067"/>
      <c r="L705" s="1067"/>
      <c r="M705" s="1067"/>
      <c r="N705" s="1067"/>
      <c r="O705" s="1067"/>
      <c r="P705" s="1067"/>
      <c r="Q705" s="1067"/>
      <c r="R705" s="1067"/>
      <c r="S705" s="1067"/>
      <c r="T705" s="1067"/>
      <c r="U705" s="1067"/>
      <c r="V705" s="1067"/>
      <c r="W705" s="1067"/>
      <c r="X705" s="1067"/>
      <c r="Y705" s="1067"/>
      <c r="Z705" s="1067"/>
      <c r="AA705" s="1067"/>
      <c r="AB705" s="1067"/>
      <c r="AC705" s="1067"/>
      <c r="AD705" s="1067"/>
      <c r="AE705" s="1067"/>
      <c r="AF705" s="1067"/>
    </row>
    <row r="706" spans="1:32">
      <c r="A706" s="1067"/>
      <c r="B706" s="1067"/>
      <c r="C706" s="1067"/>
      <c r="D706" s="1067"/>
      <c r="E706" s="1067"/>
      <c r="F706" s="1067"/>
      <c r="G706" s="1067"/>
      <c r="H706" s="1067"/>
      <c r="I706" s="1067"/>
      <c r="J706" s="1067"/>
      <c r="K706" s="1067"/>
      <c r="L706" s="1067"/>
      <c r="M706" s="1067"/>
      <c r="N706" s="1067"/>
      <c r="O706" s="1067"/>
      <c r="P706" s="1067"/>
      <c r="Q706" s="1067"/>
      <c r="R706" s="1067"/>
      <c r="S706" s="1067"/>
      <c r="T706" s="1067"/>
      <c r="U706" s="1067"/>
      <c r="V706" s="1067"/>
      <c r="W706" s="1067"/>
      <c r="X706" s="1067"/>
      <c r="Y706" s="1067"/>
      <c r="Z706" s="1067"/>
      <c r="AA706" s="1067"/>
      <c r="AB706" s="1067"/>
      <c r="AC706" s="1067"/>
      <c r="AD706" s="1067"/>
      <c r="AE706" s="1067"/>
      <c r="AF706" s="1067"/>
    </row>
    <row r="707" spans="1:32">
      <c r="A707" s="1067"/>
      <c r="B707" s="1067"/>
      <c r="C707" s="1067"/>
      <c r="D707" s="1067"/>
      <c r="E707" s="1067"/>
      <c r="F707" s="1067"/>
      <c r="G707" s="1067"/>
      <c r="H707" s="1067"/>
      <c r="I707" s="1067"/>
      <c r="J707" s="1067"/>
      <c r="K707" s="1067"/>
      <c r="L707" s="1067"/>
      <c r="M707" s="1067"/>
      <c r="N707" s="1067"/>
      <c r="O707" s="1067"/>
      <c r="P707" s="1067"/>
      <c r="Q707" s="1067"/>
      <c r="R707" s="1067"/>
      <c r="S707" s="1067"/>
      <c r="T707" s="1067"/>
      <c r="U707" s="1067"/>
      <c r="V707" s="1067"/>
      <c r="W707" s="1067"/>
      <c r="X707" s="1067"/>
      <c r="Y707" s="1067"/>
      <c r="Z707" s="1067"/>
      <c r="AA707" s="1067"/>
      <c r="AB707" s="1067"/>
      <c r="AC707" s="1067"/>
      <c r="AD707" s="1067"/>
      <c r="AE707" s="1067"/>
      <c r="AF707" s="1067"/>
    </row>
    <row r="708" spans="1:32">
      <c r="A708" s="1067"/>
      <c r="B708" s="1067"/>
      <c r="C708" s="1067"/>
      <c r="D708" s="1067"/>
      <c r="E708" s="1067"/>
      <c r="F708" s="1067"/>
      <c r="G708" s="1067"/>
      <c r="H708" s="1067"/>
      <c r="I708" s="1067"/>
      <c r="J708" s="1067"/>
      <c r="K708" s="1067"/>
      <c r="L708" s="1067"/>
      <c r="M708" s="1067"/>
      <c r="N708" s="1067"/>
      <c r="O708" s="1067"/>
      <c r="P708" s="1067"/>
      <c r="Q708" s="1067"/>
      <c r="R708" s="1067"/>
      <c r="S708" s="1067"/>
      <c r="T708" s="1067"/>
      <c r="U708" s="1067"/>
      <c r="V708" s="1067"/>
      <c r="W708" s="1067"/>
      <c r="X708" s="1067"/>
      <c r="Y708" s="1067"/>
      <c r="Z708" s="1067"/>
      <c r="AA708" s="1067"/>
      <c r="AB708" s="1067"/>
      <c r="AC708" s="1067"/>
      <c r="AD708" s="1067"/>
      <c r="AE708" s="1067"/>
      <c r="AF708" s="1067"/>
    </row>
    <row r="709" spans="1:32">
      <c r="A709" s="1067"/>
      <c r="B709" s="1067"/>
      <c r="C709" s="1067"/>
      <c r="D709" s="1067"/>
      <c r="E709" s="1067"/>
      <c r="F709" s="1067"/>
      <c r="G709" s="1067"/>
      <c r="H709" s="1067"/>
      <c r="I709" s="1067"/>
      <c r="J709" s="1067"/>
      <c r="K709" s="1067"/>
      <c r="L709" s="1067"/>
      <c r="M709" s="1067"/>
      <c r="N709" s="1067"/>
      <c r="O709" s="1067"/>
      <c r="P709" s="1067"/>
      <c r="Q709" s="1067"/>
      <c r="R709" s="1067"/>
      <c r="S709" s="1067"/>
      <c r="T709" s="1067"/>
      <c r="U709" s="1067"/>
      <c r="V709" s="1067"/>
      <c r="W709" s="1067"/>
      <c r="X709" s="1067"/>
      <c r="Y709" s="1067"/>
      <c r="Z709" s="1067"/>
      <c r="AA709" s="1067"/>
      <c r="AB709" s="1067"/>
      <c r="AC709" s="1067"/>
      <c r="AD709" s="1067"/>
      <c r="AE709" s="1067"/>
      <c r="AF709" s="1067"/>
    </row>
    <row r="710" spans="1:32">
      <c r="A710" s="1067"/>
      <c r="B710" s="1067"/>
      <c r="C710" s="1067"/>
      <c r="D710" s="1067"/>
      <c r="E710" s="1067"/>
      <c r="F710" s="1067"/>
      <c r="G710" s="1067"/>
      <c r="H710" s="1067"/>
      <c r="I710" s="1067"/>
      <c r="J710" s="1067"/>
      <c r="K710" s="1067"/>
      <c r="L710" s="1067"/>
      <c r="M710" s="1067"/>
      <c r="N710" s="1067"/>
      <c r="O710" s="1067"/>
      <c r="P710" s="1067"/>
      <c r="Q710" s="1067"/>
      <c r="R710" s="1067"/>
      <c r="S710" s="1067"/>
      <c r="T710" s="1067"/>
      <c r="U710" s="1067"/>
      <c r="V710" s="1067"/>
      <c r="W710" s="1067"/>
      <c r="X710" s="1067"/>
      <c r="Y710" s="1067"/>
      <c r="Z710" s="1067"/>
      <c r="AA710" s="1067"/>
      <c r="AB710" s="1067"/>
      <c r="AC710" s="1067"/>
      <c r="AD710" s="1067"/>
      <c r="AE710" s="1067"/>
      <c r="AF710" s="1067"/>
    </row>
    <row r="711" spans="1:32">
      <c r="A711" s="1067"/>
      <c r="B711" s="1067"/>
      <c r="C711" s="1067"/>
      <c r="D711" s="1067"/>
      <c r="E711" s="1067"/>
      <c r="F711" s="1067"/>
      <c r="G711" s="1067"/>
      <c r="H711" s="1067"/>
      <c r="I711" s="1067"/>
      <c r="J711" s="1067"/>
      <c r="K711" s="1067"/>
      <c r="L711" s="1067"/>
      <c r="M711" s="1067"/>
      <c r="N711" s="1067"/>
      <c r="O711" s="1067"/>
      <c r="P711" s="1067"/>
      <c r="Q711" s="1067"/>
      <c r="R711" s="1067"/>
      <c r="S711" s="1067"/>
      <c r="T711" s="1067"/>
      <c r="U711" s="1067"/>
      <c r="V711" s="1067"/>
      <c r="W711" s="1067"/>
      <c r="X711" s="1067"/>
      <c r="Y711" s="1067"/>
      <c r="Z711" s="1067"/>
      <c r="AA711" s="1067"/>
      <c r="AB711" s="1067"/>
      <c r="AC711" s="1067"/>
      <c r="AD711" s="1067"/>
      <c r="AE711" s="1067"/>
      <c r="AF711" s="1067"/>
    </row>
    <row r="712" spans="1:32">
      <c r="A712" s="1067"/>
      <c r="B712" s="1067"/>
      <c r="C712" s="1067"/>
      <c r="D712" s="1067"/>
      <c r="E712" s="1067"/>
      <c r="F712" s="1067"/>
      <c r="G712" s="1067"/>
      <c r="H712" s="1067"/>
      <c r="I712" s="1067"/>
      <c r="J712" s="1067"/>
      <c r="K712" s="1067"/>
      <c r="L712" s="1067"/>
      <c r="M712" s="1067"/>
      <c r="N712" s="1067"/>
      <c r="O712" s="1067"/>
      <c r="P712" s="1067"/>
      <c r="Q712" s="1067"/>
      <c r="R712" s="1067"/>
      <c r="S712" s="1067"/>
      <c r="T712" s="1067"/>
      <c r="U712" s="1067"/>
      <c r="V712" s="1067"/>
      <c r="W712" s="1067"/>
      <c r="X712" s="1067"/>
      <c r="Y712" s="1067"/>
      <c r="Z712" s="1067"/>
      <c r="AA712" s="1067"/>
      <c r="AB712" s="1067"/>
      <c r="AC712" s="1067"/>
      <c r="AD712" s="1067"/>
      <c r="AE712" s="1067"/>
      <c r="AF712" s="1067"/>
    </row>
    <row r="713" spans="1:32">
      <c r="A713" s="1067"/>
      <c r="B713" s="1067"/>
      <c r="C713" s="1067"/>
      <c r="D713" s="1067"/>
      <c r="E713" s="1067"/>
      <c r="F713" s="1067"/>
      <c r="G713" s="1067"/>
      <c r="H713" s="1067"/>
      <c r="I713" s="1067"/>
      <c r="J713" s="1067"/>
      <c r="K713" s="1067"/>
      <c r="L713" s="1067"/>
      <c r="M713" s="1067"/>
      <c r="N713" s="1067"/>
      <c r="O713" s="1067"/>
      <c r="P713" s="1067"/>
      <c r="Q713" s="1067"/>
      <c r="R713" s="1067"/>
      <c r="S713" s="1067"/>
      <c r="T713" s="1067"/>
      <c r="U713" s="1067"/>
      <c r="V713" s="1067"/>
      <c r="W713" s="1067"/>
      <c r="X713" s="1067"/>
      <c r="Y713" s="1067"/>
      <c r="Z713" s="1067"/>
      <c r="AA713" s="1067"/>
      <c r="AB713" s="1067"/>
      <c r="AC713" s="1067"/>
      <c r="AD713" s="1067"/>
      <c r="AE713" s="1067"/>
      <c r="AF713" s="1067"/>
    </row>
    <row r="714" spans="1:32">
      <c r="A714" s="1067"/>
      <c r="B714" s="1067"/>
      <c r="C714" s="1067"/>
      <c r="D714" s="1067"/>
      <c r="E714" s="1067"/>
      <c r="F714" s="1067"/>
      <c r="G714" s="1067"/>
      <c r="H714" s="1067"/>
      <c r="I714" s="1067"/>
      <c r="J714" s="1067"/>
      <c r="K714" s="1067"/>
      <c r="L714" s="1067"/>
      <c r="M714" s="1067"/>
      <c r="N714" s="1067"/>
      <c r="O714" s="1067"/>
      <c r="P714" s="1067"/>
      <c r="Q714" s="1067"/>
      <c r="R714" s="1067"/>
      <c r="S714" s="1067"/>
      <c r="T714" s="1067"/>
      <c r="U714" s="1067"/>
      <c r="V714" s="1067"/>
      <c r="W714" s="1067"/>
      <c r="X714" s="1067"/>
      <c r="Y714" s="1067"/>
      <c r="Z714" s="1067"/>
      <c r="AA714" s="1067"/>
      <c r="AB714" s="1067"/>
      <c r="AC714" s="1067"/>
      <c r="AD714" s="1067"/>
      <c r="AE714" s="1067"/>
      <c r="AF714" s="1067"/>
    </row>
    <row r="715" spans="1:32">
      <c r="A715" s="1067"/>
      <c r="B715" s="1067"/>
      <c r="C715" s="1067"/>
      <c r="D715" s="1067"/>
      <c r="E715" s="1067"/>
      <c r="F715" s="1067"/>
      <c r="G715" s="1067"/>
      <c r="H715" s="1067"/>
      <c r="I715" s="1067"/>
      <c r="J715" s="1067"/>
      <c r="K715" s="1067"/>
      <c r="L715" s="1067"/>
      <c r="M715" s="1067"/>
      <c r="N715" s="1067"/>
      <c r="O715" s="1067"/>
      <c r="P715" s="1067"/>
      <c r="Q715" s="1067"/>
      <c r="R715" s="1067"/>
      <c r="S715" s="1067"/>
      <c r="T715" s="1067"/>
      <c r="U715" s="1067"/>
      <c r="V715" s="1067"/>
      <c r="W715" s="1067"/>
      <c r="X715" s="1067"/>
      <c r="Y715" s="1067"/>
      <c r="Z715" s="1067"/>
      <c r="AA715" s="1067"/>
      <c r="AB715" s="1067"/>
      <c r="AC715" s="1067"/>
      <c r="AD715" s="1067"/>
      <c r="AE715" s="1067"/>
      <c r="AF715" s="1067"/>
    </row>
    <row r="716" spans="1:32">
      <c r="A716" s="1067"/>
      <c r="B716" s="1067"/>
      <c r="C716" s="1067"/>
      <c r="D716" s="1067"/>
      <c r="E716" s="1067"/>
      <c r="F716" s="1067"/>
      <c r="G716" s="1067"/>
      <c r="H716" s="1067"/>
      <c r="I716" s="1067"/>
      <c r="J716" s="1067"/>
      <c r="K716" s="1067"/>
      <c r="L716" s="1067"/>
      <c r="M716" s="1067"/>
      <c r="N716" s="1067"/>
      <c r="O716" s="1067"/>
      <c r="P716" s="1067"/>
      <c r="Q716" s="1067"/>
      <c r="R716" s="1067"/>
      <c r="S716" s="1067"/>
      <c r="T716" s="1067"/>
      <c r="U716" s="1067"/>
      <c r="V716" s="1067"/>
      <c r="W716" s="1067"/>
      <c r="X716" s="1067"/>
      <c r="Y716" s="1067"/>
      <c r="Z716" s="1067"/>
      <c r="AA716" s="1067"/>
      <c r="AB716" s="1067"/>
      <c r="AC716" s="1067"/>
      <c r="AD716" s="1067"/>
      <c r="AE716" s="1067"/>
      <c r="AF716" s="1067"/>
    </row>
    <row r="717" spans="1:32">
      <c r="A717" s="1067"/>
      <c r="B717" s="1067"/>
      <c r="C717" s="1067"/>
      <c r="D717" s="1067"/>
      <c r="E717" s="1067"/>
      <c r="F717" s="1067"/>
      <c r="G717" s="1067"/>
      <c r="H717" s="1067"/>
      <c r="I717" s="1067"/>
      <c r="J717" s="1067"/>
      <c r="K717" s="1067"/>
      <c r="L717" s="1067"/>
      <c r="M717" s="1067"/>
      <c r="N717" s="1067"/>
      <c r="O717" s="1067"/>
      <c r="P717" s="1067"/>
      <c r="Q717" s="1067"/>
      <c r="R717" s="1067"/>
      <c r="S717" s="1067"/>
      <c r="T717" s="1067"/>
      <c r="U717" s="1067"/>
      <c r="V717" s="1067"/>
      <c r="W717" s="1067"/>
      <c r="X717" s="1067"/>
      <c r="Y717" s="1067"/>
      <c r="Z717" s="1067"/>
      <c r="AA717" s="1067"/>
      <c r="AB717" s="1067"/>
      <c r="AC717" s="1067"/>
      <c r="AD717" s="1067"/>
      <c r="AE717" s="1067"/>
      <c r="AF717" s="1067"/>
    </row>
    <row r="718" spans="1:32">
      <c r="A718" s="1067"/>
      <c r="B718" s="1067"/>
      <c r="C718" s="1067"/>
      <c r="D718" s="1067"/>
      <c r="E718" s="1067"/>
      <c r="F718" s="1067"/>
      <c r="G718" s="1067"/>
      <c r="H718" s="1067"/>
      <c r="I718" s="1067"/>
      <c r="J718" s="1067"/>
      <c r="K718" s="1067"/>
      <c r="L718" s="1067"/>
      <c r="M718" s="1067"/>
      <c r="N718" s="1067"/>
      <c r="O718" s="1067"/>
      <c r="P718" s="1067"/>
      <c r="Q718" s="1067"/>
      <c r="R718" s="1067"/>
      <c r="S718" s="1067"/>
      <c r="T718" s="1067"/>
      <c r="U718" s="1067"/>
      <c r="V718" s="1067"/>
      <c r="W718" s="1067"/>
      <c r="X718" s="1067"/>
      <c r="Y718" s="1067"/>
      <c r="Z718" s="1067"/>
      <c r="AA718" s="1067"/>
      <c r="AB718" s="1067"/>
      <c r="AC718" s="1067"/>
      <c r="AD718" s="1067"/>
      <c r="AE718" s="1067"/>
      <c r="AF718" s="1067"/>
    </row>
    <row r="719" spans="1:32">
      <c r="A719" s="1067"/>
      <c r="B719" s="1067"/>
      <c r="C719" s="1067"/>
      <c r="D719" s="1067"/>
      <c r="E719" s="1067"/>
      <c r="F719" s="1067"/>
      <c r="G719" s="1067"/>
      <c r="H719" s="1067"/>
      <c r="I719" s="1067"/>
      <c r="J719" s="1067"/>
      <c r="K719" s="1067"/>
      <c r="L719" s="1067"/>
      <c r="M719" s="1067"/>
      <c r="N719" s="1067"/>
      <c r="O719" s="1067"/>
      <c r="P719" s="1067"/>
      <c r="Q719" s="1067"/>
      <c r="R719" s="1067"/>
      <c r="S719" s="1067"/>
      <c r="T719" s="1067"/>
      <c r="U719" s="1067"/>
      <c r="V719" s="1067"/>
      <c r="W719" s="1067"/>
      <c r="X719" s="1067"/>
      <c r="Y719" s="1067"/>
      <c r="Z719" s="1067"/>
      <c r="AA719" s="1067"/>
      <c r="AB719" s="1067"/>
      <c r="AC719" s="1067"/>
      <c r="AD719" s="1067"/>
      <c r="AE719" s="1067"/>
      <c r="AF719" s="1067"/>
    </row>
    <row r="720" spans="1:32">
      <c r="A720" s="1067"/>
      <c r="B720" s="1067"/>
      <c r="C720" s="1067"/>
      <c r="D720" s="1067"/>
      <c r="E720" s="1067"/>
      <c r="F720" s="1067"/>
      <c r="G720" s="1067"/>
      <c r="H720" s="1067"/>
      <c r="I720" s="1067"/>
      <c r="J720" s="1067"/>
      <c r="K720" s="1067"/>
      <c r="L720" s="1067"/>
      <c r="M720" s="1067"/>
      <c r="N720" s="1067"/>
      <c r="O720" s="1067"/>
      <c r="P720" s="1067"/>
      <c r="Q720" s="1067"/>
      <c r="R720" s="1067"/>
      <c r="S720" s="1067"/>
      <c r="T720" s="1067"/>
      <c r="U720" s="1067"/>
      <c r="V720" s="1067"/>
      <c r="W720" s="1067"/>
      <c r="X720" s="1067"/>
      <c r="Y720" s="1067"/>
      <c r="Z720" s="1067"/>
      <c r="AA720" s="1067"/>
      <c r="AB720" s="1067"/>
      <c r="AC720" s="1067"/>
      <c r="AD720" s="1067"/>
      <c r="AE720" s="1067"/>
      <c r="AF720" s="1067"/>
    </row>
    <row r="721" spans="1:32">
      <c r="A721" s="1067"/>
      <c r="B721" s="1067"/>
      <c r="C721" s="1067"/>
      <c r="D721" s="1067"/>
      <c r="E721" s="1067"/>
      <c r="F721" s="1067"/>
      <c r="G721" s="1067"/>
      <c r="H721" s="1067"/>
      <c r="I721" s="1067"/>
      <c r="J721" s="1067"/>
      <c r="K721" s="1067"/>
      <c r="L721" s="1067"/>
      <c r="M721" s="1067"/>
      <c r="N721" s="1067"/>
      <c r="O721" s="1067"/>
      <c r="P721" s="1067"/>
      <c r="Q721" s="1067"/>
      <c r="R721" s="1067"/>
      <c r="S721" s="1067"/>
      <c r="T721" s="1067"/>
      <c r="U721" s="1067"/>
      <c r="V721" s="1067"/>
      <c r="W721" s="1067"/>
      <c r="X721" s="1067"/>
      <c r="Y721" s="1067"/>
      <c r="Z721" s="1067"/>
      <c r="AA721" s="1067"/>
      <c r="AB721" s="1067"/>
      <c r="AC721" s="1067"/>
      <c r="AD721" s="1067"/>
      <c r="AE721" s="1067"/>
      <c r="AF721" s="1067"/>
    </row>
    <row r="722" spans="1:32">
      <c r="A722" s="1067"/>
      <c r="B722" s="1067"/>
      <c r="C722" s="1067"/>
      <c r="D722" s="1067"/>
      <c r="E722" s="1067"/>
      <c r="F722" s="1067"/>
      <c r="G722" s="1067"/>
      <c r="H722" s="1067"/>
      <c r="I722" s="1067"/>
      <c r="J722" s="1067"/>
      <c r="K722" s="1067"/>
      <c r="L722" s="1067"/>
      <c r="M722" s="1067"/>
      <c r="N722" s="1067"/>
      <c r="O722" s="1067"/>
      <c r="P722" s="1067"/>
      <c r="Q722" s="1067"/>
      <c r="R722" s="1067"/>
      <c r="S722" s="1067"/>
      <c r="T722" s="1067"/>
      <c r="U722" s="1067"/>
      <c r="V722" s="1067"/>
      <c r="W722" s="1067"/>
      <c r="X722" s="1067"/>
      <c r="Y722" s="1067"/>
      <c r="Z722" s="1067"/>
      <c r="AA722" s="1067"/>
      <c r="AB722" s="1067"/>
      <c r="AC722" s="1067"/>
      <c r="AD722" s="1067"/>
      <c r="AE722" s="1067"/>
      <c r="AF722" s="1067"/>
    </row>
    <row r="723" spans="1:32">
      <c r="A723" s="1067"/>
      <c r="B723" s="1067"/>
      <c r="C723" s="1067"/>
      <c r="D723" s="1067"/>
      <c r="E723" s="1067"/>
      <c r="F723" s="1067"/>
      <c r="G723" s="1067"/>
      <c r="H723" s="1067"/>
      <c r="I723" s="1067"/>
      <c r="J723" s="1067"/>
      <c r="K723" s="1067"/>
      <c r="L723" s="1067"/>
      <c r="M723" s="1067"/>
      <c r="N723" s="1067"/>
      <c r="O723" s="1067"/>
      <c r="P723" s="1067"/>
      <c r="Q723" s="1067"/>
      <c r="R723" s="1067"/>
      <c r="S723" s="1067"/>
      <c r="T723" s="1067"/>
      <c r="U723" s="1067"/>
      <c r="V723" s="1067"/>
      <c r="W723" s="1067"/>
      <c r="X723" s="1067"/>
      <c r="Y723" s="1067"/>
      <c r="Z723" s="1067"/>
      <c r="AA723" s="1067"/>
      <c r="AB723" s="1067"/>
      <c r="AC723" s="1067"/>
      <c r="AD723" s="1067"/>
      <c r="AE723" s="1067"/>
      <c r="AF723" s="1067"/>
    </row>
    <row r="724" spans="1:32">
      <c r="A724" s="1067"/>
      <c r="B724" s="1067"/>
      <c r="C724" s="1067"/>
      <c r="D724" s="1067"/>
      <c r="E724" s="1067"/>
      <c r="F724" s="1067"/>
      <c r="G724" s="1067"/>
      <c r="H724" s="1067"/>
      <c r="I724" s="1067"/>
      <c r="J724" s="1067"/>
      <c r="K724" s="1067"/>
      <c r="L724" s="1067"/>
      <c r="M724" s="1067"/>
      <c r="N724" s="1067"/>
      <c r="O724" s="1067"/>
      <c r="P724" s="1067"/>
      <c r="Q724" s="1067"/>
      <c r="R724" s="1067"/>
      <c r="S724" s="1067"/>
      <c r="T724" s="1067"/>
      <c r="U724" s="1067"/>
      <c r="V724" s="1067"/>
      <c r="W724" s="1067"/>
      <c r="X724" s="1067"/>
      <c r="Y724" s="1067"/>
      <c r="Z724" s="1067"/>
      <c r="AA724" s="1067"/>
      <c r="AB724" s="1067"/>
      <c r="AC724" s="1067"/>
      <c r="AD724" s="1067"/>
      <c r="AE724" s="1067"/>
      <c r="AF724" s="1067"/>
    </row>
    <row r="725" spans="1:32">
      <c r="A725" s="1067"/>
      <c r="B725" s="1067"/>
      <c r="C725" s="1067"/>
      <c r="D725" s="1067"/>
      <c r="E725" s="1067"/>
      <c r="F725" s="1067"/>
      <c r="G725" s="1067"/>
      <c r="H725" s="1067"/>
      <c r="I725" s="1067"/>
      <c r="J725" s="1067"/>
      <c r="K725" s="1067"/>
      <c r="L725" s="1067"/>
      <c r="M725" s="1067"/>
      <c r="N725" s="1067"/>
      <c r="O725" s="1067"/>
      <c r="P725" s="1067"/>
      <c r="Q725" s="1067"/>
      <c r="R725" s="1067"/>
      <c r="S725" s="1067"/>
      <c r="T725" s="1067"/>
      <c r="U725" s="1067"/>
      <c r="V725" s="1067"/>
      <c r="W725" s="1067"/>
      <c r="X725" s="1067"/>
      <c r="Y725" s="1067"/>
      <c r="Z725" s="1067"/>
      <c r="AA725" s="1067"/>
      <c r="AB725" s="1067"/>
      <c r="AC725" s="1067"/>
      <c r="AD725" s="1067"/>
      <c r="AE725" s="1067"/>
      <c r="AF725" s="1067"/>
    </row>
    <row r="726" spans="1:32">
      <c r="A726" s="1067"/>
      <c r="B726" s="1067"/>
      <c r="C726" s="1067"/>
      <c r="D726" s="1067"/>
      <c r="E726" s="1067"/>
      <c r="F726" s="1067"/>
      <c r="G726" s="1067"/>
      <c r="H726" s="1067"/>
      <c r="I726" s="1067"/>
      <c r="J726" s="1067"/>
      <c r="K726" s="1067"/>
      <c r="L726" s="1067"/>
      <c r="M726" s="1067"/>
      <c r="N726" s="1067"/>
      <c r="O726" s="1067"/>
      <c r="P726" s="1067"/>
      <c r="Q726" s="1067"/>
      <c r="R726" s="1067"/>
      <c r="S726" s="1067"/>
      <c r="T726" s="1067"/>
      <c r="U726" s="1067"/>
      <c r="V726" s="1067"/>
      <c r="W726" s="1067"/>
      <c r="X726" s="1067"/>
      <c r="Y726" s="1067"/>
      <c r="Z726" s="1067"/>
      <c r="AA726" s="1067"/>
      <c r="AB726" s="1067"/>
      <c r="AC726" s="1067"/>
      <c r="AD726" s="1067"/>
      <c r="AE726" s="1067"/>
      <c r="AF726" s="1067"/>
    </row>
    <row r="727" spans="1:32">
      <c r="A727" s="1067"/>
      <c r="B727" s="1067"/>
      <c r="C727" s="1067"/>
      <c r="D727" s="1067"/>
      <c r="E727" s="1067"/>
      <c r="F727" s="1067"/>
      <c r="G727" s="1067"/>
      <c r="H727" s="1067"/>
      <c r="I727" s="1067"/>
      <c r="J727" s="1067"/>
      <c r="K727" s="1067"/>
      <c r="L727" s="1067"/>
      <c r="M727" s="1067"/>
      <c r="N727" s="1067"/>
      <c r="O727" s="1067"/>
      <c r="P727" s="1067"/>
      <c r="Q727" s="1067"/>
      <c r="R727" s="1067"/>
      <c r="S727" s="1067"/>
      <c r="T727" s="1067"/>
      <c r="U727" s="1067"/>
      <c r="V727" s="1067"/>
      <c r="W727" s="1067"/>
      <c r="X727" s="1067"/>
      <c r="Y727" s="1067"/>
      <c r="Z727" s="1067"/>
      <c r="AA727" s="1067"/>
      <c r="AB727" s="1067"/>
      <c r="AC727" s="1067"/>
      <c r="AD727" s="1067"/>
      <c r="AE727" s="1067"/>
      <c r="AF727" s="1067"/>
    </row>
    <row r="728" spans="1:32">
      <c r="A728" s="1067"/>
      <c r="B728" s="1067"/>
      <c r="C728" s="1067"/>
      <c r="D728" s="1067"/>
      <c r="E728" s="1067"/>
      <c r="F728" s="1067"/>
      <c r="G728" s="1067"/>
      <c r="H728" s="1067"/>
      <c r="I728" s="1067"/>
      <c r="J728" s="1067"/>
      <c r="K728" s="1067"/>
      <c r="L728" s="1067"/>
      <c r="M728" s="1067"/>
      <c r="N728" s="1067"/>
      <c r="O728" s="1067"/>
      <c r="P728" s="1067"/>
      <c r="Q728" s="1067"/>
      <c r="R728" s="1067"/>
      <c r="S728" s="1067"/>
      <c r="T728" s="1067"/>
      <c r="U728" s="1067"/>
      <c r="V728" s="1067"/>
      <c r="W728" s="1067"/>
      <c r="X728" s="1067"/>
      <c r="Y728" s="1067"/>
      <c r="Z728" s="1067"/>
      <c r="AA728" s="1067"/>
      <c r="AB728" s="1067"/>
      <c r="AC728" s="1067"/>
      <c r="AD728" s="1067"/>
      <c r="AE728" s="1067"/>
      <c r="AF728" s="1067"/>
    </row>
    <row r="729" spans="1:32">
      <c r="A729" s="1067"/>
      <c r="B729" s="1067"/>
      <c r="C729" s="1067"/>
      <c r="D729" s="1067"/>
      <c r="E729" s="1067"/>
      <c r="F729" s="1067"/>
      <c r="G729" s="1067"/>
      <c r="H729" s="1067"/>
      <c r="I729" s="1067"/>
      <c r="J729" s="1067"/>
      <c r="K729" s="1067"/>
      <c r="L729" s="1067"/>
      <c r="M729" s="1067"/>
      <c r="N729" s="1067"/>
      <c r="O729" s="1067"/>
      <c r="P729" s="1067"/>
      <c r="Q729" s="1067"/>
      <c r="R729" s="1067"/>
      <c r="S729" s="1067"/>
      <c r="T729" s="1067"/>
      <c r="U729" s="1067"/>
      <c r="V729" s="1067"/>
      <c r="W729" s="1067"/>
      <c r="X729" s="1067"/>
      <c r="Y729" s="1067"/>
      <c r="Z729" s="1067"/>
      <c r="AA729" s="1067"/>
      <c r="AB729" s="1067"/>
      <c r="AC729" s="1067"/>
      <c r="AD729" s="1067"/>
      <c r="AE729" s="1067"/>
      <c r="AF729" s="1067"/>
    </row>
    <row r="730" spans="1:32">
      <c r="A730" s="1067"/>
      <c r="B730" s="1067"/>
      <c r="C730" s="1067"/>
      <c r="D730" s="1067"/>
      <c r="E730" s="1067"/>
      <c r="F730" s="1067"/>
      <c r="G730" s="1067"/>
      <c r="H730" s="1067"/>
      <c r="I730" s="1067"/>
      <c r="J730" s="1067"/>
      <c r="K730" s="1067"/>
      <c r="L730" s="1067"/>
      <c r="M730" s="1067"/>
      <c r="N730" s="1067"/>
      <c r="O730" s="1067"/>
      <c r="P730" s="1067"/>
      <c r="Q730" s="1067"/>
      <c r="R730" s="1067"/>
      <c r="S730" s="1067"/>
      <c r="T730" s="1067"/>
      <c r="U730" s="1067"/>
      <c r="V730" s="1067"/>
      <c r="W730" s="1067"/>
      <c r="X730" s="1067"/>
      <c r="Y730" s="1067"/>
      <c r="Z730" s="1067"/>
      <c r="AA730" s="1067"/>
      <c r="AB730" s="1067"/>
      <c r="AC730" s="1067"/>
      <c r="AD730" s="1067"/>
      <c r="AE730" s="1067"/>
      <c r="AF730" s="1067"/>
    </row>
    <row r="731" spans="1:32">
      <c r="A731" s="1067"/>
      <c r="B731" s="1067"/>
      <c r="C731" s="1067"/>
      <c r="D731" s="1067"/>
      <c r="E731" s="1067"/>
      <c r="F731" s="1067"/>
      <c r="G731" s="1067"/>
      <c r="H731" s="1067"/>
      <c r="I731" s="1067"/>
      <c r="J731" s="1067"/>
      <c r="K731" s="1067"/>
      <c r="L731" s="1067"/>
      <c r="M731" s="1067"/>
      <c r="N731" s="1067"/>
      <c r="O731" s="1067"/>
      <c r="P731" s="1067"/>
      <c r="Q731" s="1067"/>
      <c r="R731" s="1067"/>
      <c r="S731" s="1067"/>
      <c r="T731" s="1067"/>
      <c r="U731" s="1067"/>
      <c r="V731" s="1067"/>
      <c r="W731" s="1067"/>
      <c r="X731" s="1067"/>
      <c r="Y731" s="1067"/>
      <c r="Z731" s="1067"/>
      <c r="AA731" s="1067"/>
      <c r="AB731" s="1067"/>
      <c r="AC731" s="1067"/>
      <c r="AD731" s="1067"/>
      <c r="AE731" s="1067"/>
      <c r="AF731" s="1067"/>
    </row>
    <row r="732" spans="1:32">
      <c r="A732" s="1067"/>
      <c r="B732" s="1067"/>
      <c r="C732" s="1067"/>
      <c r="D732" s="1067"/>
      <c r="E732" s="1067"/>
      <c r="F732" s="1067"/>
      <c r="G732" s="1067"/>
      <c r="H732" s="1067"/>
      <c r="I732" s="1067"/>
      <c r="J732" s="1067"/>
      <c r="K732" s="1067"/>
      <c r="L732" s="1067"/>
      <c r="M732" s="1067"/>
      <c r="N732" s="1067"/>
      <c r="O732" s="1067"/>
      <c r="P732" s="1067"/>
      <c r="Q732" s="1067"/>
      <c r="R732" s="1067"/>
      <c r="S732" s="1067"/>
      <c r="T732" s="1067"/>
      <c r="U732" s="1067"/>
      <c r="V732" s="1067"/>
      <c r="W732" s="1067"/>
      <c r="X732" s="1067"/>
      <c r="Y732" s="1067"/>
      <c r="Z732" s="1067"/>
      <c r="AA732" s="1067"/>
      <c r="AB732" s="1067"/>
      <c r="AC732" s="1067"/>
      <c r="AD732" s="1067"/>
      <c r="AE732" s="1067"/>
      <c r="AF732" s="1067"/>
    </row>
    <row r="733" spans="1:32">
      <c r="A733" s="1067"/>
      <c r="B733" s="1067"/>
      <c r="C733" s="1067"/>
      <c r="D733" s="1067"/>
      <c r="E733" s="1067"/>
      <c r="F733" s="1067"/>
      <c r="G733" s="1067"/>
      <c r="H733" s="1067"/>
      <c r="I733" s="1067"/>
      <c r="J733" s="1067"/>
      <c r="K733" s="1067"/>
      <c r="L733" s="1067"/>
      <c r="M733" s="1067"/>
      <c r="N733" s="1067"/>
      <c r="O733" s="1067"/>
      <c r="P733" s="1067"/>
      <c r="Q733" s="1067"/>
      <c r="R733" s="1067"/>
      <c r="S733" s="1067"/>
      <c r="T733" s="1067"/>
      <c r="U733" s="1067"/>
      <c r="V733" s="1067"/>
      <c r="W733" s="1067"/>
      <c r="X733" s="1067"/>
      <c r="Y733" s="1067"/>
      <c r="Z733" s="1067"/>
      <c r="AA733" s="1067"/>
      <c r="AB733" s="1067"/>
      <c r="AC733" s="1067"/>
      <c r="AD733" s="1067"/>
      <c r="AE733" s="1067"/>
      <c r="AF733" s="1067"/>
    </row>
    <row r="734" spans="1:32">
      <c r="A734" s="1067"/>
      <c r="B734" s="1067"/>
      <c r="C734" s="1067"/>
      <c r="D734" s="1067"/>
      <c r="E734" s="1067"/>
      <c r="F734" s="1067"/>
      <c r="G734" s="1067"/>
      <c r="H734" s="1067"/>
      <c r="I734" s="1067"/>
      <c r="J734" s="1067"/>
      <c r="K734" s="1067"/>
      <c r="L734" s="1067"/>
      <c r="M734" s="1067"/>
      <c r="N734" s="1067"/>
      <c r="O734" s="1067"/>
      <c r="P734" s="1067"/>
      <c r="Q734" s="1067"/>
      <c r="R734" s="1067"/>
      <c r="S734" s="1067"/>
      <c r="T734" s="1067"/>
      <c r="U734" s="1067"/>
      <c r="V734" s="1067"/>
      <c r="W734" s="1067"/>
      <c r="X734" s="1067"/>
      <c r="Y734" s="1067"/>
      <c r="Z734" s="1067"/>
      <c r="AA734" s="1067"/>
      <c r="AB734" s="1067"/>
      <c r="AC734" s="1067"/>
      <c r="AD734" s="1067"/>
      <c r="AE734" s="1067"/>
      <c r="AF734" s="1067"/>
    </row>
    <row r="735" spans="1:32">
      <c r="A735" s="1067"/>
      <c r="B735" s="1067"/>
      <c r="C735" s="1067"/>
      <c r="D735" s="1067"/>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067"/>
      <c r="AD735" s="1067"/>
      <c r="AE735" s="1067"/>
      <c r="AF735" s="1067"/>
    </row>
    <row r="736" spans="1:32">
      <c r="A736" s="1067"/>
      <c r="B736" s="1067"/>
      <c r="C736" s="1067"/>
      <c r="D736" s="1067"/>
      <c r="E736" s="1067"/>
      <c r="F736" s="1067"/>
      <c r="G736" s="1067"/>
      <c r="H736" s="1067"/>
      <c r="I736" s="1067"/>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067"/>
      <c r="AD736" s="1067"/>
      <c r="AE736" s="1067"/>
      <c r="AF736" s="1067"/>
    </row>
    <row r="737" spans="1:32">
      <c r="A737" s="1067"/>
      <c r="B737" s="1067"/>
      <c r="C737" s="1067"/>
      <c r="D737" s="1067"/>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067"/>
      <c r="AD737" s="1067"/>
      <c r="AE737" s="1067"/>
      <c r="AF737" s="1067"/>
    </row>
    <row r="738" spans="1:32">
      <c r="A738" s="1067"/>
      <c r="B738" s="1067"/>
      <c r="C738" s="1067"/>
      <c r="D738" s="1067"/>
      <c r="E738" s="1067"/>
      <c r="F738" s="1067"/>
      <c r="G738" s="1067"/>
      <c r="H738" s="1067"/>
      <c r="I738" s="1067"/>
      <c r="J738" s="1067"/>
      <c r="K738" s="1067"/>
      <c r="L738" s="1067"/>
      <c r="M738" s="1067"/>
      <c r="N738" s="1067"/>
      <c r="O738" s="1067"/>
      <c r="P738" s="1067"/>
      <c r="Q738" s="1067"/>
      <c r="R738" s="1067"/>
      <c r="S738" s="1067"/>
      <c r="T738" s="1067"/>
      <c r="U738" s="1067"/>
      <c r="V738" s="1067"/>
      <c r="W738" s="1067"/>
      <c r="X738" s="1067"/>
      <c r="Y738" s="1067"/>
      <c r="Z738" s="1067"/>
      <c r="AA738" s="1067"/>
      <c r="AB738" s="1067"/>
      <c r="AC738" s="1067"/>
      <c r="AD738" s="1067"/>
      <c r="AE738" s="1067"/>
      <c r="AF738" s="1067"/>
    </row>
    <row r="739" spans="1:32">
      <c r="A739" s="1067"/>
      <c r="B739" s="1067"/>
      <c r="C739" s="1067"/>
      <c r="D739" s="1067"/>
      <c r="E739" s="1067"/>
      <c r="F739" s="1067"/>
      <c r="G739" s="1067"/>
      <c r="H739" s="1067"/>
      <c r="I739" s="1067"/>
      <c r="J739" s="1067"/>
      <c r="K739" s="1067"/>
      <c r="L739" s="1067"/>
      <c r="M739" s="1067"/>
      <c r="N739" s="1067"/>
      <c r="O739" s="1067"/>
      <c r="P739" s="1067"/>
      <c r="Q739" s="1067"/>
      <c r="R739" s="1067"/>
      <c r="S739" s="1067"/>
      <c r="T739" s="1067"/>
      <c r="U739" s="1067"/>
      <c r="V739" s="1067"/>
      <c r="W739" s="1067"/>
      <c r="X739" s="1067"/>
      <c r="Y739" s="1067"/>
      <c r="Z739" s="1067"/>
      <c r="AA739" s="1067"/>
      <c r="AB739" s="1067"/>
      <c r="AC739" s="1067"/>
      <c r="AD739" s="1067"/>
      <c r="AE739" s="1067"/>
      <c r="AF739" s="1067"/>
    </row>
    <row r="740" spans="1:32">
      <c r="A740" s="1067"/>
      <c r="B740" s="1067"/>
      <c r="C740" s="1067"/>
      <c r="D740" s="1067"/>
      <c r="E740" s="1067"/>
      <c r="F740" s="1067"/>
      <c r="G740" s="1067"/>
      <c r="H740" s="1067"/>
      <c r="I740" s="1067"/>
      <c r="J740" s="1067"/>
      <c r="K740" s="1067"/>
      <c r="L740" s="1067"/>
      <c r="M740" s="1067"/>
      <c r="N740" s="1067"/>
      <c r="O740" s="1067"/>
      <c r="P740" s="1067"/>
      <c r="Q740" s="1067"/>
      <c r="R740" s="1067"/>
      <c r="S740" s="1067"/>
      <c r="T740" s="1067"/>
      <c r="U740" s="1067"/>
      <c r="V740" s="1067"/>
      <c r="W740" s="1067"/>
      <c r="X740" s="1067"/>
      <c r="Y740" s="1067"/>
      <c r="Z740" s="1067"/>
      <c r="AA740" s="1067"/>
      <c r="AB740" s="1067"/>
      <c r="AC740" s="1067"/>
      <c r="AD740" s="1067"/>
      <c r="AE740" s="1067"/>
      <c r="AF740" s="1067"/>
    </row>
    <row r="741" spans="1:32">
      <c r="A741" s="1067"/>
      <c r="B741" s="1067"/>
      <c r="C741" s="1067"/>
      <c r="D741" s="1067"/>
      <c r="E741" s="1067"/>
      <c r="F741" s="1067"/>
      <c r="G741" s="1067"/>
      <c r="H741" s="1067"/>
      <c r="I741" s="1067"/>
      <c r="J741" s="1067"/>
      <c r="K741" s="1067"/>
      <c r="L741" s="1067"/>
      <c r="M741" s="1067"/>
      <c r="N741" s="1067"/>
      <c r="O741" s="1067"/>
      <c r="P741" s="1067"/>
      <c r="Q741" s="1067"/>
      <c r="R741" s="1067"/>
      <c r="S741" s="1067"/>
      <c r="T741" s="1067"/>
      <c r="U741" s="1067"/>
      <c r="V741" s="1067"/>
      <c r="W741" s="1067"/>
      <c r="X741" s="1067"/>
      <c r="Y741" s="1067"/>
      <c r="Z741" s="1067"/>
      <c r="AA741" s="1067"/>
      <c r="AB741" s="1067"/>
      <c r="AC741" s="1067"/>
      <c r="AD741" s="1067"/>
      <c r="AE741" s="1067"/>
      <c r="AF741" s="1067"/>
    </row>
    <row r="742" spans="1:32">
      <c r="A742" s="1067"/>
      <c r="B742" s="1067"/>
      <c r="C742" s="1067"/>
      <c r="D742" s="1067"/>
      <c r="E742" s="1067"/>
      <c r="F742" s="1067"/>
      <c r="G742" s="1067"/>
      <c r="H742" s="1067"/>
      <c r="I742" s="1067"/>
      <c r="J742" s="1067"/>
      <c r="K742" s="1067"/>
      <c r="L742" s="1067"/>
      <c r="M742" s="1067"/>
      <c r="N742" s="1067"/>
      <c r="O742" s="1067"/>
      <c r="P742" s="1067"/>
      <c r="Q742" s="1067"/>
      <c r="R742" s="1067"/>
      <c r="S742" s="1067"/>
      <c r="T742" s="1067"/>
      <c r="U742" s="1067"/>
      <c r="V742" s="1067"/>
      <c r="W742" s="1067"/>
      <c r="X742" s="1067"/>
      <c r="Y742" s="1067"/>
      <c r="Z742" s="1067"/>
      <c r="AA742" s="1067"/>
      <c r="AB742" s="1067"/>
      <c r="AC742" s="1067"/>
      <c r="AD742" s="1067"/>
      <c r="AE742" s="1067"/>
      <c r="AF742" s="1067"/>
    </row>
    <row r="743" spans="1:32">
      <c r="A743" s="1067"/>
      <c r="B743" s="1067"/>
      <c r="C743" s="1067"/>
      <c r="D743" s="1067"/>
      <c r="E743" s="1067"/>
      <c r="F743" s="1067"/>
      <c r="G743" s="1067"/>
      <c r="H743" s="1067"/>
      <c r="I743" s="1067"/>
      <c r="J743" s="1067"/>
      <c r="K743" s="1067"/>
      <c r="L743" s="1067"/>
      <c r="M743" s="1067"/>
      <c r="N743" s="1067"/>
      <c r="O743" s="1067"/>
      <c r="P743" s="1067"/>
      <c r="Q743" s="1067"/>
      <c r="R743" s="1067"/>
      <c r="S743" s="1067"/>
      <c r="T743" s="1067"/>
      <c r="U743" s="1067"/>
      <c r="V743" s="1067"/>
      <c r="W743" s="1067"/>
      <c r="X743" s="1067"/>
      <c r="Y743" s="1067"/>
      <c r="Z743" s="1067"/>
      <c r="AA743" s="1067"/>
      <c r="AB743" s="1067"/>
      <c r="AC743" s="1067"/>
      <c r="AD743" s="1067"/>
      <c r="AE743" s="1067"/>
      <c r="AF743" s="1067"/>
    </row>
    <row r="744" spans="1:32">
      <c r="A744" s="1067"/>
      <c r="B744" s="1067"/>
      <c r="C744" s="1067"/>
      <c r="D744" s="1067"/>
      <c r="E744" s="1067"/>
      <c r="F744" s="1067"/>
      <c r="G744" s="1067"/>
      <c r="H744" s="1067"/>
      <c r="I744" s="1067"/>
      <c r="J744" s="1067"/>
      <c r="K744" s="1067"/>
      <c r="L744" s="1067"/>
      <c r="M744" s="1067"/>
      <c r="N744" s="1067"/>
      <c r="O744" s="1067"/>
      <c r="P744" s="1067"/>
      <c r="Q744" s="1067"/>
      <c r="R744" s="1067"/>
      <c r="S744" s="1067"/>
      <c r="T744" s="1067"/>
      <c r="U744" s="1067"/>
      <c r="V744" s="1067"/>
      <c r="W744" s="1067"/>
      <c r="X744" s="1067"/>
      <c r="Y744" s="1067"/>
      <c r="Z744" s="1067"/>
      <c r="AA744" s="1067"/>
      <c r="AB744" s="1067"/>
      <c r="AC744" s="1067"/>
      <c r="AD744" s="1067"/>
      <c r="AE744" s="1067"/>
      <c r="AF744" s="1067"/>
    </row>
    <row r="745" spans="1:32">
      <c r="A745" s="1067"/>
      <c r="B745" s="1067"/>
      <c r="C745" s="1067"/>
      <c r="D745" s="1067"/>
      <c r="E745" s="1067"/>
      <c r="F745" s="1067"/>
      <c r="G745" s="1067"/>
      <c r="H745" s="1067"/>
      <c r="I745" s="1067"/>
      <c r="J745" s="1067"/>
      <c r="K745" s="1067"/>
      <c r="L745" s="1067"/>
      <c r="M745" s="1067"/>
      <c r="N745" s="1067"/>
      <c r="O745" s="1067"/>
      <c r="P745" s="1067"/>
      <c r="Q745" s="1067"/>
      <c r="R745" s="1067"/>
      <c r="S745" s="1067"/>
      <c r="T745" s="1067"/>
      <c r="U745" s="1067"/>
      <c r="V745" s="1067"/>
      <c r="W745" s="1067"/>
      <c r="X745" s="1067"/>
      <c r="Y745" s="1067"/>
      <c r="Z745" s="1067"/>
      <c r="AA745" s="1067"/>
      <c r="AB745" s="1067"/>
      <c r="AC745" s="1067"/>
      <c r="AD745" s="1067"/>
      <c r="AE745" s="1067"/>
      <c r="AF745" s="1067"/>
    </row>
    <row r="746" spans="1:32">
      <c r="A746" s="1067"/>
      <c r="B746" s="1067"/>
      <c r="C746" s="1067"/>
      <c r="D746" s="1067"/>
      <c r="E746" s="1067"/>
      <c r="F746" s="1067"/>
      <c r="G746" s="1067"/>
      <c r="H746" s="1067"/>
      <c r="I746" s="1067"/>
      <c r="J746" s="1067"/>
      <c r="K746" s="1067"/>
      <c r="L746" s="1067"/>
      <c r="M746" s="1067"/>
      <c r="N746" s="1067"/>
      <c r="O746" s="1067"/>
      <c r="P746" s="1067"/>
      <c r="Q746" s="1067"/>
      <c r="R746" s="1067"/>
      <c r="S746" s="1067"/>
      <c r="T746" s="1067"/>
      <c r="U746" s="1067"/>
      <c r="V746" s="1067"/>
      <c r="W746" s="1067"/>
      <c r="X746" s="1067"/>
      <c r="Y746" s="1067"/>
      <c r="Z746" s="1067"/>
      <c r="AA746" s="1067"/>
      <c r="AB746" s="1067"/>
      <c r="AC746" s="1067"/>
      <c r="AD746" s="1067"/>
      <c r="AE746" s="1067"/>
      <c r="AF746" s="1067"/>
    </row>
    <row r="747" spans="1:32">
      <c r="A747" s="1067"/>
      <c r="B747" s="1067"/>
      <c r="C747" s="1067"/>
      <c r="D747" s="1067"/>
      <c r="E747" s="1067"/>
      <c r="F747" s="1067"/>
      <c r="G747" s="1067"/>
      <c r="H747" s="1067"/>
      <c r="I747" s="1067"/>
      <c r="J747" s="1067"/>
      <c r="K747" s="1067"/>
      <c r="L747" s="1067"/>
      <c r="M747" s="1067"/>
      <c r="N747" s="1067"/>
      <c r="O747" s="1067"/>
      <c r="P747" s="1067"/>
      <c r="Q747" s="1067"/>
      <c r="R747" s="1067"/>
      <c r="S747" s="1067"/>
      <c r="T747" s="1067"/>
      <c r="U747" s="1067"/>
      <c r="V747" s="1067"/>
      <c r="W747" s="1067"/>
      <c r="X747" s="1067"/>
      <c r="Y747" s="1067"/>
      <c r="Z747" s="1067"/>
      <c r="AA747" s="1067"/>
      <c r="AB747" s="1067"/>
      <c r="AC747" s="1067"/>
      <c r="AD747" s="1067"/>
      <c r="AE747" s="1067"/>
      <c r="AF747" s="1067"/>
    </row>
    <row r="748" spans="1:32">
      <c r="A748" s="1067"/>
      <c r="B748" s="1067"/>
      <c r="C748" s="1067"/>
      <c r="D748" s="1067"/>
      <c r="E748" s="1067"/>
      <c r="F748" s="1067"/>
      <c r="G748" s="1067"/>
      <c r="H748" s="1067"/>
      <c r="I748" s="1067"/>
      <c r="J748" s="1067"/>
      <c r="K748" s="1067"/>
      <c r="L748" s="1067"/>
      <c r="M748" s="1067"/>
      <c r="N748" s="1067"/>
      <c r="O748" s="1067"/>
      <c r="P748" s="1067"/>
      <c r="Q748" s="1067"/>
      <c r="R748" s="1067"/>
      <c r="S748" s="1067"/>
      <c r="T748" s="1067"/>
      <c r="U748" s="1067"/>
      <c r="V748" s="1067"/>
      <c r="W748" s="1067"/>
      <c r="X748" s="1067"/>
      <c r="Y748" s="1067"/>
      <c r="Z748" s="1067"/>
      <c r="AA748" s="1067"/>
      <c r="AB748" s="1067"/>
      <c r="AC748" s="1067"/>
      <c r="AD748" s="1067"/>
      <c r="AE748" s="1067"/>
      <c r="AF748" s="1067"/>
    </row>
    <row r="749" spans="1:32">
      <c r="A749" s="1067"/>
      <c r="B749" s="1067"/>
      <c r="C749" s="1067"/>
      <c r="D749" s="1067"/>
      <c r="E749" s="1067"/>
      <c r="F749" s="1067"/>
      <c r="G749" s="1067"/>
      <c r="H749" s="1067"/>
      <c r="I749" s="1067"/>
      <c r="J749" s="1067"/>
      <c r="K749" s="1067"/>
      <c r="L749" s="1067"/>
      <c r="M749" s="1067"/>
      <c r="N749" s="1067"/>
      <c r="O749" s="1067"/>
      <c r="P749" s="1067"/>
      <c r="Q749" s="1067"/>
      <c r="R749" s="1067"/>
      <c r="S749" s="1067"/>
      <c r="T749" s="1067"/>
      <c r="U749" s="1067"/>
      <c r="V749" s="1067"/>
      <c r="W749" s="1067"/>
      <c r="X749" s="1067"/>
      <c r="Y749" s="1067"/>
      <c r="Z749" s="1067"/>
      <c r="AA749" s="1067"/>
      <c r="AB749" s="1067"/>
      <c r="AC749" s="1067"/>
      <c r="AD749" s="1067"/>
      <c r="AE749" s="1067"/>
      <c r="AF749" s="1067"/>
    </row>
    <row r="750" spans="1:32">
      <c r="A750" s="1067"/>
      <c r="B750" s="1067"/>
      <c r="C750" s="1067"/>
      <c r="D750" s="1067"/>
      <c r="E750" s="1067"/>
      <c r="F750" s="1067"/>
      <c r="G750" s="1067"/>
      <c r="H750" s="1067"/>
      <c r="I750" s="1067"/>
      <c r="J750" s="1067"/>
      <c r="K750" s="1067"/>
      <c r="L750" s="1067"/>
      <c r="M750" s="1067"/>
      <c r="N750" s="1067"/>
      <c r="O750" s="1067"/>
      <c r="P750" s="1067"/>
      <c r="Q750" s="1067"/>
      <c r="R750" s="1067"/>
      <c r="S750" s="1067"/>
      <c r="T750" s="1067"/>
      <c r="U750" s="1067"/>
      <c r="V750" s="1067"/>
      <c r="W750" s="1067"/>
      <c r="X750" s="1067"/>
      <c r="Y750" s="1067"/>
      <c r="Z750" s="1067"/>
      <c r="AA750" s="1067"/>
      <c r="AB750" s="1067"/>
      <c r="AC750" s="1067"/>
      <c r="AD750" s="1067"/>
      <c r="AE750" s="1067"/>
      <c r="AF750" s="1067"/>
    </row>
    <row r="751" spans="1:32">
      <c r="A751" s="1067"/>
      <c r="B751" s="1067"/>
      <c r="C751" s="1067"/>
      <c r="D751" s="1067"/>
      <c r="E751" s="1067"/>
      <c r="F751" s="1067"/>
      <c r="G751" s="1067"/>
      <c r="H751" s="1067"/>
      <c r="I751" s="1067"/>
      <c r="J751" s="1067"/>
      <c r="K751" s="1067"/>
      <c r="L751" s="1067"/>
      <c r="M751" s="1067"/>
      <c r="N751" s="1067"/>
      <c r="O751" s="1067"/>
      <c r="P751" s="1067"/>
      <c r="Q751" s="1067"/>
      <c r="R751" s="1067"/>
      <c r="S751" s="1067"/>
      <c r="T751" s="1067"/>
      <c r="U751" s="1067"/>
      <c r="V751" s="1067"/>
      <c r="W751" s="1067"/>
      <c r="X751" s="1067"/>
      <c r="Y751" s="1067"/>
      <c r="Z751" s="1067"/>
      <c r="AA751" s="1067"/>
      <c r="AB751" s="1067"/>
      <c r="AC751" s="1067"/>
      <c r="AD751" s="1067"/>
      <c r="AE751" s="1067"/>
      <c r="AF751" s="1067"/>
    </row>
    <row r="752" spans="1:32">
      <c r="A752" s="1067"/>
      <c r="B752" s="1067"/>
      <c r="C752" s="1067"/>
      <c r="D752" s="1067"/>
      <c r="E752" s="1067"/>
      <c r="F752" s="1067"/>
      <c r="G752" s="1067"/>
      <c r="H752" s="1067"/>
      <c r="I752" s="1067"/>
      <c r="J752" s="1067"/>
      <c r="K752" s="1067"/>
      <c r="L752" s="1067"/>
      <c r="M752" s="1067"/>
      <c r="N752" s="1067"/>
      <c r="O752" s="1067"/>
      <c r="P752" s="1067"/>
      <c r="Q752" s="1067"/>
      <c r="R752" s="1067"/>
      <c r="S752" s="1067"/>
      <c r="T752" s="1067"/>
      <c r="U752" s="1067"/>
      <c r="V752" s="1067"/>
      <c r="W752" s="1067"/>
      <c r="X752" s="1067"/>
      <c r="Y752" s="1067"/>
      <c r="Z752" s="1067"/>
      <c r="AA752" s="1067"/>
      <c r="AB752" s="1067"/>
      <c r="AC752" s="1067"/>
      <c r="AD752" s="1067"/>
      <c r="AE752" s="1067"/>
      <c r="AF752" s="1067"/>
    </row>
    <row r="753" spans="1:32">
      <c r="A753" s="1067"/>
      <c r="B753" s="1067"/>
      <c r="C753" s="1067"/>
      <c r="D753" s="1067"/>
      <c r="E753" s="1067"/>
      <c r="F753" s="1067"/>
      <c r="G753" s="1067"/>
      <c r="H753" s="1067"/>
      <c r="I753" s="1067"/>
      <c r="J753" s="1067"/>
      <c r="K753" s="1067"/>
      <c r="L753" s="1067"/>
      <c r="M753" s="1067"/>
      <c r="N753" s="1067"/>
      <c r="O753" s="1067"/>
      <c r="P753" s="1067"/>
      <c r="Q753" s="1067"/>
      <c r="R753" s="1067"/>
      <c r="S753" s="1067"/>
      <c r="T753" s="1067"/>
      <c r="U753" s="1067"/>
      <c r="V753" s="1067"/>
      <c r="W753" s="1067"/>
      <c r="X753" s="1067"/>
      <c r="Y753" s="1067"/>
      <c r="Z753" s="1067"/>
      <c r="AA753" s="1067"/>
      <c r="AB753" s="1067"/>
      <c r="AC753" s="1067"/>
      <c r="AD753" s="1067"/>
      <c r="AE753" s="1067"/>
      <c r="AF753" s="1067"/>
    </row>
    <row r="754" spans="1:32">
      <c r="A754" s="1067"/>
      <c r="B754" s="1067"/>
      <c r="C754" s="1067"/>
      <c r="D754" s="1067"/>
      <c r="E754" s="1067"/>
      <c r="F754" s="1067"/>
      <c r="G754" s="1067"/>
      <c r="H754" s="1067"/>
      <c r="I754" s="1067"/>
      <c r="J754" s="1067"/>
      <c r="K754" s="1067"/>
      <c r="L754" s="1067"/>
      <c r="M754" s="1067"/>
      <c r="N754" s="1067"/>
      <c r="O754" s="1067"/>
      <c r="P754" s="1067"/>
      <c r="Q754" s="1067"/>
      <c r="R754" s="1067"/>
      <c r="S754" s="1067"/>
      <c r="T754" s="1067"/>
      <c r="U754" s="1067"/>
      <c r="V754" s="1067"/>
      <c r="W754" s="1067"/>
      <c r="X754" s="1067"/>
      <c r="Y754" s="1067"/>
      <c r="Z754" s="1067"/>
      <c r="AA754" s="1067"/>
      <c r="AB754" s="1067"/>
      <c r="AC754" s="1067"/>
      <c r="AD754" s="1067"/>
      <c r="AE754" s="1067"/>
      <c r="AF754" s="1067"/>
    </row>
    <row r="755" spans="1:32">
      <c r="A755" s="1067"/>
      <c r="B755" s="1067"/>
      <c r="C755" s="1067"/>
      <c r="D755" s="1067"/>
      <c r="E755" s="1067"/>
      <c r="F755" s="1067"/>
      <c r="G755" s="1067"/>
      <c r="H755" s="1067"/>
      <c r="I755" s="1067"/>
      <c r="J755" s="1067"/>
      <c r="K755" s="1067"/>
      <c r="L755" s="1067"/>
      <c r="M755" s="1067"/>
      <c r="N755" s="1067"/>
      <c r="O755" s="1067"/>
      <c r="P755" s="1067"/>
      <c r="Q755" s="1067"/>
      <c r="R755" s="1067"/>
      <c r="S755" s="1067"/>
      <c r="T755" s="1067"/>
      <c r="U755" s="1067"/>
      <c r="V755" s="1067"/>
      <c r="W755" s="1067"/>
      <c r="X755" s="1067"/>
      <c r="Y755" s="1067"/>
      <c r="Z755" s="1067"/>
      <c r="AA755" s="1067"/>
      <c r="AB755" s="1067"/>
      <c r="AC755" s="1067"/>
      <c r="AD755" s="1067"/>
      <c r="AE755" s="1067"/>
      <c r="AF755" s="1067"/>
    </row>
    <row r="756" spans="1:32">
      <c r="A756" s="1067"/>
      <c r="B756" s="1067"/>
      <c r="C756" s="1067"/>
      <c r="D756" s="1067"/>
      <c r="E756" s="1067"/>
      <c r="F756" s="1067"/>
      <c r="G756" s="1067"/>
      <c r="H756" s="1067"/>
      <c r="I756" s="1067"/>
      <c r="J756" s="1067"/>
      <c r="K756" s="1067"/>
      <c r="L756" s="1067"/>
      <c r="M756" s="1067"/>
      <c r="N756" s="1067"/>
      <c r="O756" s="1067"/>
      <c r="P756" s="1067"/>
      <c r="Q756" s="1067"/>
      <c r="R756" s="1067"/>
      <c r="S756" s="1067"/>
      <c r="T756" s="1067"/>
      <c r="U756" s="1067"/>
      <c r="V756" s="1067"/>
      <c r="W756" s="1067"/>
      <c r="X756" s="1067"/>
      <c r="Y756" s="1067"/>
      <c r="Z756" s="1067"/>
      <c r="AA756" s="1067"/>
      <c r="AB756" s="1067"/>
      <c r="AC756" s="1067"/>
      <c r="AD756" s="1067"/>
      <c r="AE756" s="1067"/>
      <c r="AF756" s="1067"/>
    </row>
    <row r="757" spans="1:32">
      <c r="A757" s="1067"/>
      <c r="B757" s="1067"/>
      <c r="C757" s="1067"/>
      <c r="D757" s="1067"/>
      <c r="E757" s="1067"/>
      <c r="F757" s="1067"/>
      <c r="G757" s="1067"/>
      <c r="H757" s="1067"/>
      <c r="I757" s="1067"/>
      <c r="J757" s="1067"/>
      <c r="K757" s="1067"/>
      <c r="L757" s="1067"/>
      <c r="M757" s="1067"/>
      <c r="N757" s="1067"/>
      <c r="O757" s="1067"/>
      <c r="P757" s="1067"/>
      <c r="Q757" s="1067"/>
      <c r="R757" s="1067"/>
      <c r="S757" s="1067"/>
      <c r="T757" s="1067"/>
      <c r="U757" s="1067"/>
      <c r="V757" s="1067"/>
      <c r="W757" s="1067"/>
      <c r="X757" s="1067"/>
      <c r="Y757" s="1067"/>
      <c r="Z757" s="1067"/>
      <c r="AA757" s="1067"/>
      <c r="AB757" s="1067"/>
      <c r="AC757" s="1067"/>
      <c r="AD757" s="1067"/>
      <c r="AE757" s="1067"/>
      <c r="AF757" s="1067"/>
    </row>
    <row r="758" spans="1:32">
      <c r="A758" s="1067"/>
      <c r="B758" s="1067"/>
      <c r="C758" s="1067"/>
      <c r="D758" s="1067"/>
      <c r="E758" s="1067"/>
      <c r="F758" s="1067"/>
      <c r="G758" s="1067"/>
      <c r="H758" s="1067"/>
      <c r="I758" s="1067"/>
      <c r="J758" s="1067"/>
      <c r="K758" s="1067"/>
      <c r="L758" s="1067"/>
      <c r="M758" s="1067"/>
      <c r="N758" s="1067"/>
      <c r="O758" s="1067"/>
      <c r="P758" s="1067"/>
      <c r="Q758" s="1067"/>
      <c r="R758" s="1067"/>
      <c r="S758" s="1067"/>
      <c r="T758" s="1067"/>
      <c r="U758" s="1067"/>
      <c r="V758" s="1067"/>
      <c r="W758" s="1067"/>
      <c r="X758" s="1067"/>
      <c r="Y758" s="1067"/>
      <c r="Z758" s="1067"/>
      <c r="AA758" s="1067"/>
      <c r="AB758" s="1067"/>
      <c r="AC758" s="1067"/>
      <c r="AD758" s="1067"/>
      <c r="AE758" s="1067"/>
      <c r="AF758" s="1067"/>
    </row>
    <row r="759" spans="1:32">
      <c r="A759" s="1067"/>
      <c r="B759" s="1067"/>
      <c r="C759" s="1067"/>
      <c r="D759" s="1067"/>
      <c r="E759" s="1067"/>
      <c r="F759" s="1067"/>
      <c r="G759" s="1067"/>
      <c r="H759" s="1067"/>
      <c r="I759" s="1067"/>
      <c r="J759" s="1067"/>
      <c r="K759" s="1067"/>
      <c r="L759" s="1067"/>
      <c r="M759" s="1067"/>
      <c r="N759" s="1067"/>
      <c r="O759" s="1067"/>
      <c r="P759" s="1067"/>
      <c r="Q759" s="1067"/>
      <c r="R759" s="1067"/>
      <c r="S759" s="1067"/>
      <c r="T759" s="1067"/>
      <c r="U759" s="1067"/>
      <c r="V759" s="1067"/>
      <c r="W759" s="1067"/>
      <c r="X759" s="1067"/>
      <c r="Y759" s="1067"/>
      <c r="Z759" s="1067"/>
      <c r="AA759" s="1067"/>
      <c r="AB759" s="1067"/>
      <c r="AC759" s="1067"/>
      <c r="AD759" s="1067"/>
      <c r="AE759" s="1067"/>
      <c r="AF759" s="1067"/>
    </row>
    <row r="760" spans="1:32">
      <c r="A760" s="1067"/>
      <c r="B760" s="1067"/>
      <c r="C760" s="1067"/>
      <c r="D760" s="1067"/>
      <c r="E760" s="1067"/>
      <c r="F760" s="1067"/>
      <c r="G760" s="1067"/>
      <c r="H760" s="1067"/>
      <c r="I760" s="1067"/>
      <c r="J760" s="1067"/>
      <c r="K760" s="1067"/>
      <c r="L760" s="1067"/>
      <c r="M760" s="1067"/>
      <c r="N760" s="1067"/>
      <c r="O760" s="1067"/>
      <c r="P760" s="1067"/>
      <c r="Q760" s="1067"/>
      <c r="R760" s="1067"/>
      <c r="S760" s="1067"/>
      <c r="T760" s="1067"/>
      <c r="U760" s="1067"/>
      <c r="V760" s="1067"/>
      <c r="W760" s="1067"/>
      <c r="X760" s="1067"/>
      <c r="Y760" s="1067"/>
      <c r="Z760" s="1067"/>
      <c r="AA760" s="1067"/>
      <c r="AB760" s="1067"/>
      <c r="AC760" s="1067"/>
      <c r="AD760" s="1067"/>
      <c r="AE760" s="1067"/>
      <c r="AF760" s="1067"/>
    </row>
    <row r="761" spans="1:32">
      <c r="A761" s="1067"/>
      <c r="B761" s="1067"/>
      <c r="C761" s="1067"/>
      <c r="D761" s="1067"/>
      <c r="E761" s="1067"/>
      <c r="F761" s="1067"/>
      <c r="G761" s="1067"/>
      <c r="H761" s="1067"/>
      <c r="I761" s="1067"/>
      <c r="J761" s="1067"/>
      <c r="K761" s="1067"/>
      <c r="L761" s="1067"/>
      <c r="M761" s="1067"/>
      <c r="N761" s="1067"/>
      <c r="O761" s="1067"/>
      <c r="P761" s="1067"/>
      <c r="Q761" s="1067"/>
      <c r="R761" s="1067"/>
      <c r="S761" s="1067"/>
      <c r="T761" s="1067"/>
      <c r="U761" s="1067"/>
      <c r="V761" s="1067"/>
      <c r="W761" s="1067"/>
      <c r="X761" s="1067"/>
      <c r="Y761" s="1067"/>
      <c r="Z761" s="1067"/>
      <c r="AA761" s="1067"/>
      <c r="AB761" s="1067"/>
      <c r="AC761" s="1067"/>
      <c r="AD761" s="1067"/>
      <c r="AE761" s="1067"/>
      <c r="AF761" s="1067"/>
    </row>
    <row r="762" spans="1:32">
      <c r="A762" s="1067"/>
      <c r="B762" s="1067"/>
      <c r="C762" s="1067"/>
      <c r="D762" s="1067"/>
      <c r="E762" s="1067"/>
      <c r="F762" s="1067"/>
      <c r="G762" s="1067"/>
      <c r="H762" s="1067"/>
      <c r="I762" s="1067"/>
      <c r="J762" s="1067"/>
      <c r="K762" s="1067"/>
      <c r="L762" s="1067"/>
      <c r="M762" s="1067"/>
      <c r="N762" s="1067"/>
      <c r="O762" s="1067"/>
      <c r="P762" s="1067"/>
      <c r="Q762" s="1067"/>
      <c r="R762" s="1067"/>
      <c r="S762" s="1067"/>
      <c r="T762" s="1067"/>
      <c r="U762" s="1067"/>
      <c r="V762" s="1067"/>
      <c r="W762" s="1067"/>
      <c r="X762" s="1067"/>
      <c r="Y762" s="1067"/>
      <c r="Z762" s="1067"/>
      <c r="AA762" s="1067"/>
      <c r="AB762" s="1067"/>
      <c r="AC762" s="1067"/>
      <c r="AD762" s="1067"/>
      <c r="AE762" s="1067"/>
      <c r="AF762" s="1067"/>
    </row>
    <row r="763" spans="1:32">
      <c r="A763" s="1067"/>
      <c r="B763" s="1067"/>
      <c r="C763" s="1067"/>
      <c r="D763" s="1067"/>
      <c r="E763" s="1067"/>
      <c r="F763" s="1067"/>
      <c r="G763" s="1067"/>
      <c r="H763" s="1067"/>
      <c r="I763" s="1067"/>
      <c r="J763" s="1067"/>
      <c r="K763" s="1067"/>
      <c r="L763" s="1067"/>
      <c r="M763" s="1067"/>
      <c r="N763" s="1067"/>
      <c r="O763" s="1067"/>
      <c r="P763" s="1067"/>
      <c r="Q763" s="1067"/>
      <c r="R763" s="1067"/>
      <c r="S763" s="1067"/>
      <c r="T763" s="1067"/>
      <c r="U763" s="1067"/>
      <c r="V763" s="1067"/>
      <c r="W763" s="1067"/>
      <c r="X763" s="1067"/>
      <c r="Y763" s="1067"/>
      <c r="Z763" s="1067"/>
      <c r="AA763" s="1067"/>
      <c r="AB763" s="1067"/>
      <c r="AC763" s="1067"/>
      <c r="AD763" s="1067"/>
      <c r="AE763" s="1067"/>
      <c r="AF763" s="1067"/>
    </row>
    <row r="764" spans="1:32">
      <c r="A764" s="1067"/>
      <c r="B764" s="1067"/>
      <c r="C764" s="1067"/>
      <c r="D764" s="1067"/>
      <c r="E764" s="1067"/>
      <c r="F764" s="1067"/>
      <c r="G764" s="1067"/>
      <c r="H764" s="1067"/>
      <c r="I764" s="1067"/>
      <c r="J764" s="1067"/>
      <c r="K764" s="1067"/>
      <c r="L764" s="1067"/>
      <c r="M764" s="1067"/>
      <c r="N764" s="1067"/>
      <c r="O764" s="1067"/>
      <c r="P764" s="1067"/>
      <c r="Q764" s="1067"/>
      <c r="R764" s="1067"/>
      <c r="S764" s="1067"/>
      <c r="T764" s="1067"/>
      <c r="U764" s="1067"/>
      <c r="V764" s="1067"/>
      <c r="W764" s="1067"/>
      <c r="X764" s="1067"/>
      <c r="Y764" s="1067"/>
      <c r="Z764" s="1067"/>
      <c r="AA764" s="1067"/>
      <c r="AB764" s="1067"/>
      <c r="AC764" s="1067"/>
      <c r="AD764" s="1067"/>
      <c r="AE764" s="1067"/>
      <c r="AF764" s="1067"/>
    </row>
    <row r="765" spans="1:32">
      <c r="A765" s="1067"/>
      <c r="B765" s="1067"/>
      <c r="C765" s="1067"/>
      <c r="D765" s="1067"/>
      <c r="E765" s="1067"/>
      <c r="F765" s="1067"/>
      <c r="G765" s="1067"/>
      <c r="H765" s="1067"/>
      <c r="I765" s="1067"/>
      <c r="J765" s="1067"/>
      <c r="K765" s="1067"/>
      <c r="L765" s="1067"/>
      <c r="M765" s="1067"/>
      <c r="N765" s="1067"/>
      <c r="O765" s="1067"/>
      <c r="P765" s="1067"/>
      <c r="Q765" s="1067"/>
      <c r="R765" s="1067"/>
      <c r="S765" s="1067"/>
      <c r="T765" s="1067"/>
      <c r="U765" s="1067"/>
      <c r="V765" s="1067"/>
      <c r="W765" s="1067"/>
      <c r="X765" s="1067"/>
      <c r="Y765" s="1067"/>
      <c r="Z765" s="1067"/>
      <c r="AA765" s="1067"/>
      <c r="AB765" s="1067"/>
      <c r="AC765" s="1067"/>
      <c r="AD765" s="1067"/>
      <c r="AE765" s="1067"/>
      <c r="AF765" s="1067"/>
    </row>
    <row r="766" spans="1:32">
      <c r="A766" s="1067"/>
      <c r="B766" s="1067"/>
      <c r="C766" s="1067"/>
      <c r="D766" s="1067"/>
      <c r="E766" s="1067"/>
      <c r="F766" s="1067"/>
      <c r="G766" s="1067"/>
      <c r="H766" s="1067"/>
      <c r="I766" s="1067"/>
      <c r="J766" s="1067"/>
      <c r="K766" s="1067"/>
      <c r="L766" s="1067"/>
      <c r="M766" s="1067"/>
      <c r="N766" s="1067"/>
      <c r="O766" s="1067"/>
      <c r="P766" s="1067"/>
      <c r="Q766" s="1067"/>
      <c r="R766" s="1067"/>
      <c r="S766" s="1067"/>
      <c r="T766" s="1067"/>
      <c r="U766" s="1067"/>
      <c r="V766" s="1067"/>
      <c r="W766" s="1067"/>
      <c r="X766" s="1067"/>
      <c r="Y766" s="1067"/>
      <c r="Z766" s="1067"/>
      <c r="AA766" s="1067"/>
      <c r="AB766" s="1067"/>
      <c r="AC766" s="1067"/>
      <c r="AD766" s="1067"/>
      <c r="AE766" s="1067"/>
      <c r="AF766" s="1067"/>
    </row>
    <row r="767" spans="1:32">
      <c r="A767" s="1067"/>
      <c r="B767" s="1067"/>
      <c r="C767" s="1067"/>
      <c r="D767" s="1067"/>
      <c r="E767" s="1067"/>
      <c r="F767" s="1067"/>
      <c r="G767" s="1067"/>
      <c r="H767" s="1067"/>
      <c r="I767" s="1067"/>
      <c r="J767" s="1067"/>
      <c r="K767" s="1067"/>
      <c r="L767" s="1067"/>
      <c r="M767" s="1067"/>
      <c r="N767" s="1067"/>
      <c r="O767" s="1067"/>
      <c r="P767" s="1067"/>
      <c r="Q767" s="1067"/>
      <c r="R767" s="1067"/>
      <c r="S767" s="1067"/>
      <c r="T767" s="1067"/>
      <c r="U767" s="1067"/>
      <c r="V767" s="1067"/>
      <c r="W767" s="1067"/>
      <c r="X767" s="1067"/>
      <c r="Y767" s="1067"/>
      <c r="Z767" s="1067"/>
      <c r="AA767" s="1067"/>
      <c r="AB767" s="1067"/>
      <c r="AC767" s="1067"/>
      <c r="AD767" s="1067"/>
      <c r="AE767" s="1067"/>
      <c r="AF767" s="1067"/>
    </row>
    <row r="768" spans="1:32">
      <c r="A768" s="1067"/>
      <c r="B768" s="1067"/>
      <c r="C768" s="1067"/>
      <c r="D768" s="1067"/>
      <c r="E768" s="1067"/>
      <c r="F768" s="1067"/>
      <c r="G768" s="1067"/>
      <c r="H768" s="1067"/>
      <c r="I768" s="1067"/>
      <c r="J768" s="1067"/>
      <c r="K768" s="1067"/>
      <c r="L768" s="1067"/>
      <c r="M768" s="1067"/>
      <c r="N768" s="1067"/>
      <c r="O768" s="1067"/>
      <c r="P768" s="1067"/>
      <c r="Q768" s="1067"/>
      <c r="R768" s="1067"/>
      <c r="S768" s="1067"/>
      <c r="T768" s="1067"/>
      <c r="U768" s="1067"/>
      <c r="V768" s="1067"/>
      <c r="W768" s="1067"/>
      <c r="X768" s="1067"/>
      <c r="Y768" s="1067"/>
      <c r="Z768" s="1067"/>
      <c r="AA768" s="1067"/>
      <c r="AB768" s="1067"/>
      <c r="AC768" s="1067"/>
      <c r="AD768" s="1067"/>
      <c r="AE768" s="1067"/>
      <c r="AF768" s="1067"/>
    </row>
    <row r="769" spans="1:32">
      <c r="A769" s="1067"/>
      <c r="B769" s="1067"/>
      <c r="C769" s="1067"/>
      <c r="D769" s="1067"/>
      <c r="E769" s="1067"/>
      <c r="F769" s="1067"/>
      <c r="G769" s="1067"/>
      <c r="H769" s="1067"/>
      <c r="I769" s="1067"/>
      <c r="J769" s="1067"/>
      <c r="K769" s="1067"/>
      <c r="L769" s="1067"/>
      <c r="M769" s="1067"/>
      <c r="N769" s="1067"/>
      <c r="O769" s="1067"/>
      <c r="P769" s="1067"/>
      <c r="Q769" s="1067"/>
      <c r="R769" s="1067"/>
      <c r="S769" s="1067"/>
      <c r="T769" s="1067"/>
      <c r="U769" s="1067"/>
      <c r="V769" s="1067"/>
      <c r="W769" s="1067"/>
      <c r="X769" s="1067"/>
      <c r="Y769" s="1067"/>
      <c r="Z769" s="1067"/>
      <c r="AA769" s="1067"/>
      <c r="AB769" s="1067"/>
      <c r="AC769" s="1067"/>
      <c r="AD769" s="1067"/>
      <c r="AE769" s="1067"/>
      <c r="AF769" s="1067"/>
    </row>
    <row r="770" spans="1:32">
      <c r="A770" s="1067"/>
      <c r="B770" s="1067"/>
      <c r="C770" s="1067"/>
      <c r="D770" s="1067"/>
      <c r="E770" s="1067"/>
      <c r="F770" s="1067"/>
      <c r="G770" s="1067"/>
      <c r="H770" s="1067"/>
      <c r="I770" s="1067"/>
      <c r="J770" s="1067"/>
      <c r="K770" s="1067"/>
      <c r="L770" s="1067"/>
      <c r="M770" s="1067"/>
      <c r="N770" s="1067"/>
      <c r="O770" s="1067"/>
      <c r="P770" s="1067"/>
      <c r="Q770" s="1067"/>
      <c r="R770" s="1067"/>
      <c r="S770" s="1067"/>
      <c r="T770" s="1067"/>
      <c r="U770" s="1067"/>
      <c r="V770" s="1067"/>
      <c r="W770" s="1067"/>
      <c r="X770" s="1067"/>
      <c r="Y770" s="1067"/>
      <c r="Z770" s="1067"/>
      <c r="AA770" s="1067"/>
      <c r="AB770" s="1067"/>
      <c r="AC770" s="1067"/>
      <c r="AD770" s="1067"/>
      <c r="AE770" s="1067"/>
      <c r="AF770" s="1067"/>
    </row>
    <row r="771" spans="1:32">
      <c r="A771" s="1067"/>
      <c r="B771" s="1067"/>
      <c r="C771" s="1067"/>
      <c r="D771" s="1067"/>
      <c r="E771" s="1067"/>
      <c r="F771" s="1067"/>
      <c r="G771" s="1067"/>
      <c r="H771" s="1067"/>
      <c r="I771" s="1067"/>
      <c r="J771" s="1067"/>
      <c r="K771" s="1067"/>
      <c r="L771" s="1067"/>
      <c r="M771" s="1067"/>
      <c r="N771" s="1067"/>
      <c r="O771" s="1067"/>
      <c r="P771" s="1067"/>
      <c r="Q771" s="1067"/>
      <c r="R771" s="1067"/>
      <c r="S771" s="1067"/>
      <c r="T771" s="1067"/>
      <c r="U771" s="1067"/>
      <c r="V771" s="1067"/>
      <c r="W771" s="1067"/>
      <c r="X771" s="1067"/>
      <c r="Y771" s="1067"/>
      <c r="Z771" s="1067"/>
      <c r="AA771" s="1067"/>
      <c r="AB771" s="1067"/>
      <c r="AC771" s="1067"/>
      <c r="AD771" s="1067"/>
      <c r="AE771" s="1067"/>
      <c r="AF771" s="1067"/>
    </row>
    <row r="772" spans="1:32">
      <c r="A772" s="1067"/>
      <c r="B772" s="1067"/>
      <c r="C772" s="1067"/>
      <c r="D772" s="1067"/>
      <c r="E772" s="1067"/>
      <c r="F772" s="1067"/>
      <c r="G772" s="1067"/>
      <c r="H772" s="1067"/>
      <c r="I772" s="1067"/>
      <c r="J772" s="1067"/>
      <c r="K772" s="1067"/>
      <c r="L772" s="1067"/>
      <c r="M772" s="1067"/>
      <c r="N772" s="1067"/>
      <c r="O772" s="1067"/>
      <c r="P772" s="1067"/>
      <c r="Q772" s="1067"/>
      <c r="R772" s="1067"/>
      <c r="S772" s="1067"/>
      <c r="T772" s="1067"/>
      <c r="U772" s="1067"/>
      <c r="V772" s="1067"/>
      <c r="W772" s="1067"/>
      <c r="X772" s="1067"/>
      <c r="Y772" s="1067"/>
      <c r="Z772" s="1067"/>
      <c r="AA772" s="1067"/>
      <c r="AB772" s="1067"/>
      <c r="AC772" s="1067"/>
      <c r="AD772" s="1067"/>
      <c r="AE772" s="1067"/>
      <c r="AF772" s="1067"/>
    </row>
    <row r="773" spans="1:32">
      <c r="A773" s="1067"/>
      <c r="B773" s="1067"/>
      <c r="C773" s="1067"/>
      <c r="D773" s="1067"/>
      <c r="E773" s="1067"/>
      <c r="F773" s="1067"/>
      <c r="G773" s="1067"/>
      <c r="H773" s="1067"/>
      <c r="I773" s="1067"/>
      <c r="J773" s="1067"/>
      <c r="K773" s="1067"/>
      <c r="L773" s="1067"/>
      <c r="M773" s="1067"/>
      <c r="N773" s="1067"/>
      <c r="O773" s="1067"/>
      <c r="P773" s="1067"/>
      <c r="Q773" s="1067"/>
      <c r="R773" s="1067"/>
      <c r="S773" s="1067"/>
      <c r="T773" s="1067"/>
      <c r="U773" s="1067"/>
      <c r="V773" s="1067"/>
      <c r="W773" s="1067"/>
      <c r="X773" s="1067"/>
      <c r="Y773" s="1067"/>
      <c r="Z773" s="1067"/>
      <c r="AA773" s="1067"/>
      <c r="AB773" s="1067"/>
      <c r="AC773" s="1067"/>
      <c r="AD773" s="1067"/>
      <c r="AE773" s="1067"/>
      <c r="AF773" s="1067"/>
    </row>
    <row r="774" spans="1:32">
      <c r="A774" s="1067"/>
      <c r="B774" s="1067"/>
      <c r="C774" s="1067"/>
      <c r="D774" s="1067"/>
      <c r="E774" s="1067"/>
      <c r="F774" s="1067"/>
      <c r="G774" s="1067"/>
      <c r="H774" s="1067"/>
      <c r="I774" s="1067"/>
      <c r="J774" s="1067"/>
      <c r="K774" s="1067"/>
      <c r="L774" s="1067"/>
      <c r="M774" s="1067"/>
      <c r="N774" s="1067"/>
      <c r="O774" s="1067"/>
      <c r="P774" s="1067"/>
      <c r="Q774" s="1067"/>
      <c r="R774" s="1067"/>
      <c r="S774" s="1067"/>
      <c r="T774" s="1067"/>
      <c r="U774" s="1067"/>
      <c r="V774" s="1067"/>
      <c r="W774" s="1067"/>
      <c r="X774" s="1067"/>
      <c r="Y774" s="1067"/>
      <c r="Z774" s="1067"/>
      <c r="AA774" s="1067"/>
      <c r="AB774" s="1067"/>
      <c r="AC774" s="1067"/>
      <c r="AD774" s="1067"/>
      <c r="AE774" s="1067"/>
      <c r="AF774" s="1067"/>
    </row>
    <row r="775" spans="1:32">
      <c r="A775" s="1067"/>
      <c r="B775" s="1067"/>
      <c r="C775" s="1067"/>
      <c r="D775" s="1067"/>
      <c r="E775" s="1067"/>
      <c r="F775" s="1067"/>
      <c r="G775" s="1067"/>
      <c r="H775" s="1067"/>
      <c r="I775" s="1067"/>
      <c r="J775" s="1067"/>
      <c r="K775" s="1067"/>
      <c r="L775" s="1067"/>
      <c r="M775" s="1067"/>
      <c r="N775" s="1067"/>
      <c r="O775" s="1067"/>
      <c r="P775" s="1067"/>
      <c r="Q775" s="1067"/>
      <c r="R775" s="1067"/>
      <c r="S775" s="1067"/>
      <c r="T775" s="1067"/>
      <c r="U775" s="1067"/>
      <c r="V775" s="1067"/>
      <c r="W775" s="1067"/>
      <c r="X775" s="1067"/>
      <c r="Y775" s="1067"/>
      <c r="Z775" s="1067"/>
      <c r="AA775" s="1067"/>
      <c r="AB775" s="1067"/>
      <c r="AC775" s="1067"/>
      <c r="AD775" s="1067"/>
      <c r="AE775" s="1067"/>
      <c r="AF775" s="1067"/>
    </row>
    <row r="776" spans="1:32">
      <c r="A776" s="1067"/>
      <c r="B776" s="1067"/>
      <c r="C776" s="1067"/>
      <c r="D776" s="1067"/>
      <c r="E776" s="1067"/>
      <c r="F776" s="1067"/>
      <c r="G776" s="1067"/>
      <c r="H776" s="1067"/>
      <c r="I776" s="1067"/>
      <c r="J776" s="1067"/>
      <c r="K776" s="1067"/>
      <c r="L776" s="1067"/>
      <c r="M776" s="1067"/>
      <c r="N776" s="1067"/>
      <c r="O776" s="1067"/>
      <c r="P776" s="1067"/>
      <c r="Q776" s="1067"/>
      <c r="R776" s="1067"/>
      <c r="S776" s="1067"/>
      <c r="T776" s="1067"/>
      <c r="U776" s="1067"/>
      <c r="V776" s="1067"/>
      <c r="W776" s="1067"/>
      <c r="X776" s="1067"/>
      <c r="Y776" s="1067"/>
      <c r="Z776" s="1067"/>
      <c r="AA776" s="1067"/>
      <c r="AB776" s="1067"/>
      <c r="AC776" s="1067"/>
      <c r="AD776" s="1067"/>
      <c r="AE776" s="1067"/>
      <c r="AF776" s="1067"/>
    </row>
    <row r="777" spans="1:32">
      <c r="A777" s="1067"/>
      <c r="B777" s="1067"/>
      <c r="C777" s="1067"/>
      <c r="D777" s="1067"/>
      <c r="E777" s="1067"/>
      <c r="F777" s="1067"/>
      <c r="G777" s="1067"/>
      <c r="H777" s="1067"/>
      <c r="I777" s="1067"/>
      <c r="J777" s="1067"/>
      <c r="K777" s="1067"/>
      <c r="L777" s="1067"/>
      <c r="M777" s="1067"/>
      <c r="N777" s="1067"/>
      <c r="O777" s="1067"/>
      <c r="P777" s="1067"/>
      <c r="Q777" s="1067"/>
      <c r="R777" s="1067"/>
      <c r="S777" s="1067"/>
      <c r="T777" s="1067"/>
      <c r="U777" s="1067"/>
      <c r="V777" s="1067"/>
      <c r="W777" s="1067"/>
      <c r="X777" s="1067"/>
      <c r="Y777" s="1067"/>
      <c r="Z777" s="1067"/>
      <c r="AA777" s="1067"/>
      <c r="AB777" s="1067"/>
      <c r="AC777" s="1067"/>
      <c r="AD777" s="1067"/>
      <c r="AE777" s="1067"/>
      <c r="AF777" s="1067"/>
    </row>
    <row r="778" spans="1:32">
      <c r="A778" s="1067"/>
      <c r="B778" s="1067"/>
      <c r="C778" s="1067"/>
      <c r="D778" s="1067"/>
      <c r="E778" s="1067"/>
      <c r="F778" s="1067"/>
      <c r="G778" s="1067"/>
      <c r="H778" s="1067"/>
      <c r="I778" s="1067"/>
      <c r="J778" s="1067"/>
      <c r="K778" s="1067"/>
      <c r="L778" s="1067"/>
      <c r="M778" s="1067"/>
      <c r="N778" s="1067"/>
      <c r="O778" s="1067"/>
      <c r="P778" s="1067"/>
      <c r="Q778" s="1067"/>
      <c r="R778" s="1067"/>
      <c r="S778" s="1067"/>
      <c r="T778" s="1067"/>
      <c r="U778" s="1067"/>
      <c r="V778" s="1067"/>
      <c r="W778" s="1067"/>
      <c r="X778" s="1067"/>
      <c r="Y778" s="1067"/>
      <c r="Z778" s="1067"/>
      <c r="AA778" s="1067"/>
      <c r="AB778" s="1067"/>
      <c r="AC778" s="1067"/>
      <c r="AD778" s="1067"/>
      <c r="AE778" s="1067"/>
      <c r="AF778" s="1067"/>
    </row>
    <row r="779" spans="1:32">
      <c r="A779" s="1067"/>
      <c r="B779" s="1067"/>
      <c r="C779" s="1067"/>
      <c r="D779" s="1067"/>
      <c r="E779" s="1067"/>
      <c r="F779" s="1067"/>
      <c r="G779" s="1067"/>
      <c r="H779" s="1067"/>
      <c r="I779" s="1067"/>
      <c r="J779" s="1067"/>
      <c r="K779" s="1067"/>
      <c r="L779" s="1067"/>
      <c r="M779" s="1067"/>
      <c r="N779" s="1067"/>
      <c r="O779" s="1067"/>
      <c r="P779" s="1067"/>
      <c r="Q779" s="1067"/>
      <c r="R779" s="1067"/>
      <c r="S779" s="1067"/>
      <c r="T779" s="1067"/>
      <c r="U779" s="1067"/>
      <c r="V779" s="1067"/>
      <c r="W779" s="1067"/>
      <c r="X779" s="1067"/>
      <c r="Y779" s="1067"/>
      <c r="Z779" s="1067"/>
      <c r="AA779" s="1067"/>
      <c r="AB779" s="1067"/>
      <c r="AC779" s="1067"/>
      <c r="AD779" s="1067"/>
      <c r="AE779" s="1067"/>
      <c r="AF779" s="1067"/>
    </row>
    <row r="780" spans="1:32">
      <c r="A780" s="1067"/>
      <c r="B780" s="1067"/>
      <c r="C780" s="1067"/>
      <c r="D780" s="1067"/>
      <c r="E780" s="1067"/>
      <c r="F780" s="1067"/>
      <c r="G780" s="1067"/>
      <c r="H780" s="1067"/>
      <c r="I780" s="1067"/>
      <c r="J780" s="1067"/>
      <c r="K780" s="1067"/>
      <c r="L780" s="1067"/>
      <c r="M780" s="1067"/>
      <c r="N780" s="1067"/>
      <c r="O780" s="1067"/>
      <c r="P780" s="1067"/>
      <c r="Q780" s="1067"/>
      <c r="R780" s="1067"/>
      <c r="S780" s="1067"/>
      <c r="T780" s="1067"/>
      <c r="U780" s="1067"/>
      <c r="V780" s="1067"/>
      <c r="W780" s="1067"/>
      <c r="X780" s="1067"/>
      <c r="Y780" s="1067"/>
      <c r="Z780" s="1067"/>
      <c r="AA780" s="1067"/>
      <c r="AB780" s="1067"/>
      <c r="AC780" s="1067"/>
      <c r="AD780" s="1067"/>
      <c r="AE780" s="1067"/>
      <c r="AF780" s="1067"/>
    </row>
    <row r="781" spans="1:32">
      <c r="A781" s="1067"/>
      <c r="B781" s="1067"/>
      <c r="C781" s="1067"/>
      <c r="D781" s="1067"/>
      <c r="E781" s="1067"/>
      <c r="F781" s="1067"/>
      <c r="G781" s="1067"/>
      <c r="H781" s="1067"/>
      <c r="I781" s="1067"/>
      <c r="J781" s="1067"/>
      <c r="K781" s="1067"/>
      <c r="L781" s="1067"/>
      <c r="M781" s="1067"/>
      <c r="N781" s="1067"/>
      <c r="O781" s="1067"/>
      <c r="P781" s="1067"/>
      <c r="Q781" s="1067"/>
      <c r="R781" s="1067"/>
      <c r="S781" s="1067"/>
      <c r="T781" s="1067"/>
      <c r="U781" s="1067"/>
      <c r="V781" s="1067"/>
      <c r="W781" s="1067"/>
      <c r="X781" s="1067"/>
      <c r="Y781" s="1067"/>
      <c r="Z781" s="1067"/>
      <c r="AA781" s="1067"/>
      <c r="AB781" s="1067"/>
      <c r="AC781" s="1067"/>
      <c r="AD781" s="1067"/>
      <c r="AE781" s="1067"/>
      <c r="AF781" s="1067"/>
    </row>
    <row r="782" spans="1:32">
      <c r="A782" s="1067"/>
      <c r="B782" s="1067"/>
      <c r="C782" s="1067"/>
      <c r="D782" s="1067"/>
      <c r="E782" s="1067"/>
      <c r="F782" s="1067"/>
      <c r="G782" s="1067"/>
      <c r="H782" s="1067"/>
      <c r="I782" s="1067"/>
      <c r="J782" s="1067"/>
      <c r="K782" s="1067"/>
      <c r="L782" s="1067"/>
      <c r="M782" s="1067"/>
      <c r="N782" s="1067"/>
      <c r="O782" s="1067"/>
      <c r="P782" s="1067"/>
      <c r="Q782" s="1067"/>
      <c r="R782" s="1067"/>
      <c r="S782" s="1067"/>
      <c r="T782" s="1067"/>
      <c r="U782" s="1067"/>
      <c r="V782" s="1067"/>
      <c r="W782" s="1067"/>
      <c r="X782" s="1067"/>
      <c r="Y782" s="1067"/>
      <c r="Z782" s="1067"/>
      <c r="AA782" s="1067"/>
      <c r="AB782" s="1067"/>
      <c r="AC782" s="1067"/>
      <c r="AD782" s="1067"/>
      <c r="AE782" s="1067"/>
      <c r="AF782" s="1067"/>
    </row>
    <row r="783" spans="1:32">
      <c r="A783" s="1067"/>
      <c r="B783" s="1067"/>
      <c r="C783" s="1067"/>
      <c r="D783" s="1067"/>
      <c r="E783" s="1067"/>
      <c r="F783" s="1067"/>
      <c r="G783" s="1067"/>
      <c r="H783" s="1067"/>
      <c r="I783" s="1067"/>
      <c r="J783" s="1067"/>
      <c r="K783" s="1067"/>
      <c r="L783" s="1067"/>
      <c r="M783" s="1067"/>
      <c r="N783" s="1067"/>
      <c r="O783" s="1067"/>
      <c r="P783" s="1067"/>
      <c r="Q783" s="1067"/>
      <c r="R783" s="1067"/>
      <c r="S783" s="1067"/>
      <c r="T783" s="1067"/>
      <c r="U783" s="1067"/>
      <c r="V783" s="1067"/>
      <c r="W783" s="1067"/>
      <c r="X783" s="1067"/>
      <c r="Y783" s="1067"/>
      <c r="Z783" s="1067"/>
      <c r="AA783" s="1067"/>
      <c r="AB783" s="1067"/>
      <c r="AC783" s="1067"/>
      <c r="AD783" s="1067"/>
      <c r="AE783" s="1067"/>
      <c r="AF783" s="1067"/>
    </row>
    <row r="784" spans="1:32">
      <c r="A784" s="1067"/>
      <c r="B784" s="1067"/>
      <c r="C784" s="1067"/>
      <c r="D784" s="1067"/>
      <c r="E784" s="1067"/>
      <c r="F784" s="1067"/>
      <c r="G784" s="1067"/>
      <c r="H784" s="1067"/>
      <c r="I784" s="1067"/>
      <c r="J784" s="1067"/>
      <c r="K784" s="1067"/>
      <c r="L784" s="1067"/>
      <c r="M784" s="1067"/>
      <c r="N784" s="1067"/>
      <c r="O784" s="1067"/>
      <c r="P784" s="1067"/>
      <c r="Q784" s="1067"/>
      <c r="R784" s="1067"/>
      <c r="S784" s="1067"/>
      <c r="T784" s="1067"/>
      <c r="U784" s="1067"/>
      <c r="V784" s="1067"/>
      <c r="W784" s="1067"/>
      <c r="X784" s="1067"/>
      <c r="Y784" s="1067"/>
      <c r="Z784" s="1067"/>
      <c r="AA784" s="1067"/>
      <c r="AB784" s="1067"/>
      <c r="AC784" s="1067"/>
      <c r="AD784" s="1067"/>
      <c r="AE784" s="1067"/>
      <c r="AF784" s="1067"/>
    </row>
    <row r="785" spans="1:32">
      <c r="A785" s="1067"/>
      <c r="B785" s="1067"/>
      <c r="C785" s="1067"/>
      <c r="D785" s="1067"/>
      <c r="E785" s="1067"/>
      <c r="F785" s="1067"/>
      <c r="G785" s="1067"/>
      <c r="H785" s="1067"/>
      <c r="I785" s="1067"/>
      <c r="J785" s="1067"/>
      <c r="K785" s="1067"/>
      <c r="L785" s="1067"/>
      <c r="M785" s="1067"/>
      <c r="N785" s="1067"/>
      <c r="O785" s="1067"/>
      <c r="P785" s="1067"/>
      <c r="Q785" s="1067"/>
      <c r="R785" s="1067"/>
      <c r="S785" s="1067"/>
      <c r="T785" s="1067"/>
      <c r="U785" s="1067"/>
      <c r="V785" s="1067"/>
      <c r="W785" s="1067"/>
      <c r="X785" s="1067"/>
      <c r="Y785" s="1067"/>
      <c r="Z785" s="1067"/>
      <c r="AA785" s="1067"/>
      <c r="AB785" s="1067"/>
      <c r="AC785" s="1067"/>
      <c r="AD785" s="1067"/>
      <c r="AE785" s="1067"/>
      <c r="AF785" s="1067"/>
    </row>
    <row r="786" spans="1:32">
      <c r="A786" s="1067"/>
      <c r="B786" s="1067"/>
      <c r="C786" s="1067"/>
      <c r="D786" s="1067"/>
      <c r="E786" s="1067"/>
      <c r="F786" s="1067"/>
      <c r="G786" s="1067"/>
      <c r="H786" s="1067"/>
      <c r="I786" s="1067"/>
      <c r="J786" s="1067"/>
      <c r="K786" s="1067"/>
      <c r="L786" s="1067"/>
      <c r="M786" s="1067"/>
      <c r="N786" s="1067"/>
      <c r="O786" s="1067"/>
      <c r="P786" s="1067"/>
      <c r="Q786" s="1067"/>
      <c r="R786" s="1067"/>
      <c r="S786" s="1067"/>
      <c r="T786" s="1067"/>
      <c r="U786" s="1067"/>
      <c r="V786" s="1067"/>
      <c r="W786" s="1067"/>
      <c r="X786" s="1067"/>
      <c r="Y786" s="1067"/>
      <c r="Z786" s="1067"/>
      <c r="AA786" s="1067"/>
      <c r="AB786" s="1067"/>
      <c r="AC786" s="1067"/>
      <c r="AD786" s="1067"/>
      <c r="AE786" s="1067"/>
      <c r="AF786" s="1067"/>
    </row>
    <row r="787" spans="1:32">
      <c r="A787" s="1067"/>
      <c r="B787" s="1067"/>
      <c r="C787" s="1067"/>
      <c r="D787" s="1067"/>
      <c r="E787" s="1067"/>
      <c r="F787" s="1067"/>
      <c r="G787" s="1067"/>
      <c r="H787" s="1067"/>
      <c r="I787" s="1067"/>
      <c r="J787" s="1067"/>
      <c r="K787" s="1067"/>
      <c r="L787" s="1067"/>
      <c r="M787" s="1067"/>
      <c r="N787" s="1067"/>
      <c r="O787" s="1067"/>
      <c r="P787" s="1067"/>
      <c r="Q787" s="1067"/>
      <c r="R787" s="1067"/>
      <c r="S787" s="1067"/>
      <c r="T787" s="1067"/>
      <c r="U787" s="1067"/>
      <c r="V787" s="1067"/>
      <c r="W787" s="1067"/>
      <c r="X787" s="1067"/>
      <c r="Y787" s="1067"/>
      <c r="Z787" s="1067"/>
      <c r="AA787" s="1067"/>
      <c r="AB787" s="1067"/>
      <c r="AC787" s="1067"/>
      <c r="AD787" s="1067"/>
      <c r="AE787" s="1067"/>
      <c r="AF787" s="1067"/>
    </row>
    <row r="788" spans="1:32">
      <c r="A788" s="1067"/>
      <c r="B788" s="1067"/>
      <c r="C788" s="1067"/>
      <c r="D788" s="1067"/>
      <c r="E788" s="1067"/>
      <c r="F788" s="1067"/>
      <c r="G788" s="1067"/>
      <c r="H788" s="1067"/>
      <c r="I788" s="1067"/>
      <c r="J788" s="1067"/>
      <c r="K788" s="1067"/>
      <c r="L788" s="1067"/>
      <c r="M788" s="1067"/>
      <c r="N788" s="1067"/>
      <c r="O788" s="1067"/>
      <c r="P788" s="1067"/>
      <c r="Q788" s="1067"/>
      <c r="R788" s="1067"/>
      <c r="S788" s="1067"/>
      <c r="T788" s="1067"/>
      <c r="U788" s="1067"/>
      <c r="V788" s="1067"/>
      <c r="W788" s="1067"/>
      <c r="X788" s="1067"/>
      <c r="Y788" s="1067"/>
      <c r="Z788" s="1067"/>
      <c r="AA788" s="1067"/>
      <c r="AB788" s="1067"/>
      <c r="AC788" s="1067"/>
      <c r="AD788" s="1067"/>
      <c r="AE788" s="1067"/>
      <c r="AF788" s="1067"/>
    </row>
    <row r="789" spans="1:32">
      <c r="A789" s="1067"/>
      <c r="B789" s="1067"/>
      <c r="C789" s="1067"/>
      <c r="D789" s="1067"/>
      <c r="E789" s="1067"/>
      <c r="F789" s="1067"/>
      <c r="G789" s="1067"/>
      <c r="H789" s="1067"/>
      <c r="I789" s="1067"/>
      <c r="J789" s="1067"/>
      <c r="K789" s="1067"/>
      <c r="L789" s="1067"/>
      <c r="M789" s="1067"/>
      <c r="N789" s="1067"/>
      <c r="O789" s="1067"/>
      <c r="P789" s="1067"/>
      <c r="Q789" s="1067"/>
      <c r="R789" s="1067"/>
      <c r="S789" s="1067"/>
      <c r="T789" s="1067"/>
      <c r="U789" s="1067"/>
      <c r="V789" s="1067"/>
      <c r="W789" s="1067"/>
      <c r="X789" s="1067"/>
      <c r="Y789" s="1067"/>
      <c r="Z789" s="1067"/>
      <c r="AA789" s="1067"/>
      <c r="AB789" s="1067"/>
      <c r="AC789" s="1067"/>
      <c r="AD789" s="1067"/>
      <c r="AE789" s="1067"/>
      <c r="AF789" s="1067"/>
    </row>
    <row r="790" spans="1:32">
      <c r="A790" s="1067"/>
      <c r="B790" s="1067"/>
      <c r="C790" s="1067"/>
      <c r="D790" s="1067"/>
      <c r="E790" s="1067"/>
      <c r="F790" s="1067"/>
      <c r="G790" s="1067"/>
      <c r="H790" s="1067"/>
      <c r="I790" s="1067"/>
      <c r="J790" s="1067"/>
      <c r="K790" s="1067"/>
      <c r="L790" s="1067"/>
      <c r="M790" s="1067"/>
      <c r="N790" s="1067"/>
      <c r="O790" s="1067"/>
      <c r="P790" s="1067"/>
      <c r="Q790" s="1067"/>
      <c r="R790" s="1067"/>
      <c r="S790" s="1067"/>
      <c r="T790" s="1067"/>
      <c r="U790" s="1067"/>
      <c r="V790" s="1067"/>
      <c r="W790" s="1067"/>
      <c r="X790" s="1067"/>
      <c r="Y790" s="1067"/>
      <c r="Z790" s="1067"/>
      <c r="AA790" s="1067"/>
      <c r="AB790" s="1067"/>
      <c r="AC790" s="1067"/>
      <c r="AD790" s="1067"/>
      <c r="AE790" s="1067"/>
      <c r="AF790" s="1067"/>
    </row>
    <row r="791" spans="1:32">
      <c r="A791" s="1067"/>
      <c r="B791" s="1067"/>
      <c r="C791" s="1067"/>
      <c r="D791" s="1067"/>
      <c r="E791" s="1067"/>
      <c r="F791" s="1067"/>
      <c r="G791" s="1067"/>
      <c r="H791" s="1067"/>
      <c r="I791" s="1067"/>
      <c r="J791" s="1067"/>
      <c r="K791" s="1067"/>
      <c r="L791" s="1067"/>
      <c r="M791" s="1067"/>
      <c r="N791" s="1067"/>
      <c r="O791" s="1067"/>
      <c r="P791" s="1067"/>
      <c r="Q791" s="1067"/>
      <c r="R791" s="1067"/>
      <c r="S791" s="1067"/>
      <c r="T791" s="1067"/>
      <c r="U791" s="1067"/>
      <c r="V791" s="1067"/>
      <c r="W791" s="1067"/>
      <c r="X791" s="1067"/>
      <c r="Y791" s="1067"/>
      <c r="Z791" s="1067"/>
      <c r="AA791" s="1067"/>
      <c r="AB791" s="1067"/>
      <c r="AC791" s="1067"/>
      <c r="AD791" s="1067"/>
      <c r="AE791" s="1067"/>
      <c r="AF791" s="1067"/>
    </row>
    <row r="792" spans="1:32">
      <c r="A792" s="1067"/>
      <c r="B792" s="1067"/>
      <c r="C792" s="1067"/>
      <c r="D792" s="1067"/>
      <c r="E792" s="1067"/>
      <c r="F792" s="1067"/>
      <c r="G792" s="1067"/>
      <c r="H792" s="1067"/>
      <c r="I792" s="1067"/>
      <c r="J792" s="1067"/>
      <c r="K792" s="1067"/>
      <c r="L792" s="1067"/>
      <c r="M792" s="1067"/>
      <c r="N792" s="1067"/>
      <c r="O792" s="1067"/>
      <c r="P792" s="1067"/>
      <c r="Q792" s="1067"/>
      <c r="R792" s="1067"/>
      <c r="S792" s="1067"/>
      <c r="T792" s="1067"/>
      <c r="U792" s="1067"/>
      <c r="V792" s="1067"/>
      <c r="W792" s="1067"/>
      <c r="X792" s="1067"/>
      <c r="Y792" s="1067"/>
      <c r="Z792" s="1067"/>
      <c r="AA792" s="1067"/>
      <c r="AB792" s="1067"/>
      <c r="AC792" s="1067"/>
      <c r="AD792" s="1067"/>
      <c r="AE792" s="1067"/>
      <c r="AF792" s="1067"/>
    </row>
    <row r="793" spans="1:32">
      <c r="A793" s="1067"/>
      <c r="B793" s="1067"/>
      <c r="C793" s="1067"/>
      <c r="D793" s="1067"/>
      <c r="E793" s="1067"/>
      <c r="F793" s="1067"/>
      <c r="G793" s="1067"/>
      <c r="H793" s="1067"/>
      <c r="I793" s="1067"/>
      <c r="J793" s="1067"/>
      <c r="K793" s="1067"/>
      <c r="L793" s="1067"/>
      <c r="M793" s="1067"/>
      <c r="N793" s="1067"/>
      <c r="O793" s="1067"/>
      <c r="P793" s="1067"/>
      <c r="Q793" s="1067"/>
      <c r="R793" s="1067"/>
      <c r="S793" s="1067"/>
      <c r="T793" s="1067"/>
      <c r="U793" s="1067"/>
      <c r="V793" s="1067"/>
      <c r="W793" s="1067"/>
      <c r="X793" s="1067"/>
      <c r="Y793" s="1067"/>
      <c r="Z793" s="1067"/>
      <c r="AA793" s="1067"/>
      <c r="AB793" s="1067"/>
      <c r="AC793" s="1067"/>
      <c r="AD793" s="1067"/>
      <c r="AE793" s="1067"/>
      <c r="AF793" s="1067"/>
    </row>
    <row r="794" spans="1:32">
      <c r="A794" s="1067"/>
      <c r="B794" s="1067"/>
      <c r="C794" s="1067"/>
      <c r="D794" s="1067"/>
      <c r="E794" s="1067"/>
      <c r="F794" s="1067"/>
      <c r="G794" s="1067"/>
      <c r="H794" s="1067"/>
      <c r="I794" s="1067"/>
      <c r="J794" s="1067"/>
      <c r="K794" s="1067"/>
      <c r="L794" s="1067"/>
      <c r="M794" s="1067"/>
      <c r="N794" s="1067"/>
      <c r="O794" s="1067"/>
      <c r="P794" s="1067"/>
      <c r="Q794" s="1067"/>
      <c r="R794" s="1067"/>
      <c r="S794" s="1067"/>
      <c r="T794" s="1067"/>
      <c r="U794" s="1067"/>
      <c r="V794" s="1067"/>
      <c r="W794" s="1067"/>
      <c r="X794" s="1067"/>
      <c r="Y794" s="1067"/>
      <c r="Z794" s="1067"/>
      <c r="AA794" s="1067"/>
      <c r="AB794" s="1067"/>
      <c r="AC794" s="1067"/>
      <c r="AD794" s="1067"/>
      <c r="AE794" s="1067"/>
      <c r="AF794" s="1067"/>
    </row>
    <row r="795" spans="1:32">
      <c r="A795" s="1067"/>
      <c r="B795" s="1067"/>
      <c r="C795" s="1067"/>
      <c r="D795" s="1067"/>
      <c r="E795" s="1067"/>
      <c r="F795" s="1067"/>
      <c r="G795" s="1067"/>
      <c r="H795" s="1067"/>
      <c r="I795" s="1067"/>
      <c r="J795" s="1067"/>
      <c r="K795" s="1067"/>
      <c r="L795" s="1067"/>
      <c r="M795" s="1067"/>
      <c r="N795" s="1067"/>
      <c r="O795" s="1067"/>
      <c r="P795" s="1067"/>
      <c r="Q795" s="1067"/>
      <c r="R795" s="1067"/>
      <c r="S795" s="1067"/>
      <c r="T795" s="1067"/>
      <c r="U795" s="1067"/>
      <c r="V795" s="1067"/>
      <c r="W795" s="1067"/>
      <c r="X795" s="1067"/>
      <c r="Y795" s="1067"/>
      <c r="Z795" s="1067"/>
      <c r="AA795" s="1067"/>
      <c r="AB795" s="1067"/>
      <c r="AC795" s="1067"/>
      <c r="AD795" s="1067"/>
      <c r="AE795" s="1067"/>
      <c r="AF795" s="1067"/>
    </row>
    <row r="796" spans="1:32">
      <c r="A796" s="1067"/>
      <c r="B796" s="1067"/>
      <c r="C796" s="1067"/>
      <c r="D796" s="1067"/>
      <c r="E796" s="1067"/>
      <c r="F796" s="1067"/>
      <c r="G796" s="1067"/>
      <c r="H796" s="1067"/>
      <c r="I796" s="1067"/>
      <c r="J796" s="1067"/>
      <c r="K796" s="1067"/>
      <c r="L796" s="1067"/>
      <c r="M796" s="1067"/>
      <c r="N796" s="1067"/>
      <c r="O796" s="1067"/>
      <c r="P796" s="1067"/>
      <c r="Q796" s="1067"/>
      <c r="R796" s="1067"/>
      <c r="S796" s="1067"/>
      <c r="T796" s="1067"/>
      <c r="U796" s="1067"/>
      <c r="V796" s="1067"/>
      <c r="W796" s="1067"/>
      <c r="X796" s="1067"/>
      <c r="Y796" s="1067"/>
      <c r="Z796" s="1067"/>
      <c r="AA796" s="1067"/>
      <c r="AB796" s="1067"/>
      <c r="AC796" s="1067"/>
      <c r="AD796" s="1067"/>
      <c r="AE796" s="1067"/>
      <c r="AF796" s="1067"/>
    </row>
    <row r="797" spans="1:32">
      <c r="A797" s="1067"/>
      <c r="B797" s="1067"/>
      <c r="C797" s="1067"/>
      <c r="D797" s="1067"/>
      <c r="E797" s="1067"/>
      <c r="F797" s="1067"/>
      <c r="G797" s="1067"/>
      <c r="H797" s="1067"/>
      <c r="I797" s="1067"/>
      <c r="J797" s="1067"/>
      <c r="K797" s="1067"/>
      <c r="L797" s="1067"/>
      <c r="M797" s="1067"/>
      <c r="N797" s="1067"/>
      <c r="O797" s="1067"/>
      <c r="P797" s="1067"/>
      <c r="Q797" s="1067"/>
      <c r="R797" s="1067"/>
      <c r="S797" s="1067"/>
      <c r="T797" s="1067"/>
      <c r="U797" s="1067"/>
      <c r="V797" s="1067"/>
      <c r="W797" s="1067"/>
      <c r="X797" s="1067"/>
      <c r="Y797" s="1067"/>
      <c r="Z797" s="1067"/>
      <c r="AA797" s="1067"/>
      <c r="AB797" s="1067"/>
      <c r="AC797" s="1067"/>
      <c r="AD797" s="1067"/>
      <c r="AE797" s="1067"/>
      <c r="AF797" s="1067"/>
    </row>
    <row r="798" spans="1:32">
      <c r="A798" s="1067"/>
      <c r="B798" s="1067"/>
      <c r="C798" s="1067"/>
      <c r="D798" s="1067"/>
      <c r="E798" s="1067"/>
      <c r="F798" s="1067"/>
      <c r="G798" s="1067"/>
      <c r="H798" s="1067"/>
      <c r="I798" s="1067"/>
      <c r="J798" s="1067"/>
      <c r="K798" s="1067"/>
      <c r="L798" s="1067"/>
      <c r="M798" s="1067"/>
      <c r="N798" s="1067"/>
      <c r="O798" s="1067"/>
      <c r="P798" s="1067"/>
      <c r="Q798" s="1067"/>
      <c r="R798" s="1067"/>
      <c r="S798" s="1067"/>
      <c r="T798" s="1067"/>
      <c r="U798" s="1067"/>
      <c r="V798" s="1067"/>
      <c r="W798" s="1067"/>
      <c r="X798" s="1067"/>
      <c r="Y798" s="1067"/>
      <c r="Z798" s="1067"/>
      <c r="AA798" s="1067"/>
      <c r="AB798" s="1067"/>
      <c r="AC798" s="1067"/>
      <c r="AD798" s="1067"/>
      <c r="AE798" s="1067"/>
      <c r="AF798" s="1067"/>
    </row>
    <row r="799" spans="1:32">
      <c r="A799" s="1067"/>
      <c r="B799" s="1067"/>
      <c r="C799" s="1067"/>
      <c r="D799" s="1067"/>
      <c r="E799" s="1067"/>
      <c r="F799" s="1067"/>
      <c r="G799" s="1067"/>
      <c r="H799" s="1067"/>
      <c r="I799" s="1067"/>
      <c r="J799" s="1067"/>
      <c r="K799" s="1067"/>
      <c r="L799" s="1067"/>
      <c r="M799" s="1067"/>
      <c r="N799" s="1067"/>
      <c r="O799" s="1067"/>
      <c r="P799" s="1067"/>
      <c r="Q799" s="1067"/>
      <c r="R799" s="1067"/>
      <c r="S799" s="1067"/>
      <c r="T799" s="1067"/>
      <c r="U799" s="1067"/>
      <c r="V799" s="1067"/>
      <c r="W799" s="1067"/>
      <c r="X799" s="1067"/>
      <c r="Y799" s="1067"/>
      <c r="Z799" s="1067"/>
      <c r="AA799" s="1067"/>
      <c r="AB799" s="1067"/>
      <c r="AC799" s="1067"/>
      <c r="AD799" s="1067"/>
      <c r="AE799" s="1067"/>
      <c r="AF799" s="1067"/>
    </row>
    <row r="800" spans="1:32">
      <c r="A800" s="1067"/>
      <c r="B800" s="1067"/>
      <c r="C800" s="1067"/>
      <c r="D800" s="1067"/>
      <c r="E800" s="1067"/>
      <c r="F800" s="1067"/>
      <c r="G800" s="1067"/>
      <c r="H800" s="1067"/>
      <c r="I800" s="1067"/>
      <c r="J800" s="1067"/>
      <c r="K800" s="1067"/>
      <c r="L800" s="1067"/>
      <c r="M800" s="1067"/>
      <c r="N800" s="1067"/>
      <c r="O800" s="1067"/>
      <c r="P800" s="1067"/>
      <c r="Q800" s="1067"/>
      <c r="R800" s="1067"/>
      <c r="S800" s="1067"/>
      <c r="T800" s="1067"/>
      <c r="U800" s="1067"/>
      <c r="V800" s="1067"/>
      <c r="W800" s="1067"/>
      <c r="X800" s="1067"/>
      <c r="Y800" s="1067"/>
      <c r="Z800" s="1067"/>
      <c r="AA800" s="1067"/>
      <c r="AB800" s="1067"/>
      <c r="AC800" s="1067"/>
      <c r="AD800" s="1067"/>
      <c r="AE800" s="1067"/>
      <c r="AF800" s="1067"/>
    </row>
    <row r="801" spans="1:32">
      <c r="A801" s="1067"/>
      <c r="B801" s="1067"/>
      <c r="C801" s="1067"/>
      <c r="D801" s="1067"/>
      <c r="E801" s="1067"/>
      <c r="F801" s="1067"/>
      <c r="G801" s="1067"/>
      <c r="H801" s="1067"/>
      <c r="I801" s="1067"/>
      <c r="J801" s="1067"/>
      <c r="K801" s="1067"/>
      <c r="L801" s="1067"/>
      <c r="M801" s="1067"/>
      <c r="N801" s="1067"/>
      <c r="O801" s="1067"/>
      <c r="P801" s="1067"/>
      <c r="Q801" s="1067"/>
      <c r="R801" s="1067"/>
      <c r="S801" s="1067"/>
      <c r="T801" s="1067"/>
      <c r="U801" s="1067"/>
      <c r="V801" s="1067"/>
      <c r="W801" s="1067"/>
      <c r="X801" s="1067"/>
      <c r="Y801" s="1067"/>
      <c r="Z801" s="1067"/>
      <c r="AA801" s="1067"/>
      <c r="AB801" s="1067"/>
      <c r="AC801" s="1067"/>
      <c r="AD801" s="1067"/>
      <c r="AE801" s="1067"/>
      <c r="AF801" s="1067"/>
    </row>
    <row r="802" spans="1:32">
      <c r="A802" s="1067"/>
      <c r="B802" s="1067"/>
      <c r="C802" s="1067"/>
      <c r="D802" s="1067"/>
      <c r="E802" s="1067"/>
      <c r="F802" s="1067"/>
      <c r="G802" s="1067"/>
      <c r="H802" s="1067"/>
      <c r="I802" s="1067"/>
      <c r="J802" s="1067"/>
      <c r="K802" s="1067"/>
      <c r="L802" s="1067"/>
      <c r="M802" s="1067"/>
      <c r="N802" s="1067"/>
      <c r="O802" s="1067"/>
      <c r="P802" s="1067"/>
      <c r="Q802" s="1067"/>
      <c r="R802" s="1067"/>
      <c r="S802" s="1067"/>
      <c r="T802" s="1067"/>
      <c r="U802" s="1067"/>
      <c r="V802" s="1067"/>
      <c r="W802" s="1067"/>
      <c r="X802" s="1067"/>
      <c r="Y802" s="1067"/>
      <c r="Z802" s="1067"/>
      <c r="AA802" s="1067"/>
      <c r="AB802" s="1067"/>
      <c r="AC802" s="1067"/>
      <c r="AD802" s="1067"/>
      <c r="AE802" s="1067"/>
      <c r="AF802" s="1067"/>
    </row>
    <row r="803" spans="1:32">
      <c r="A803" s="1067"/>
      <c r="B803" s="1067"/>
      <c r="C803" s="1067"/>
      <c r="D803" s="1067"/>
      <c r="E803" s="1067"/>
      <c r="F803" s="1067"/>
      <c r="G803" s="1067"/>
      <c r="H803" s="1067"/>
      <c r="I803" s="1067"/>
      <c r="J803" s="1067"/>
      <c r="K803" s="1067"/>
      <c r="L803" s="1067"/>
      <c r="M803" s="1067"/>
      <c r="N803" s="1067"/>
      <c r="O803" s="1067"/>
      <c r="P803" s="1067"/>
      <c r="Q803" s="1067"/>
      <c r="R803" s="1067"/>
      <c r="S803" s="1067"/>
      <c r="T803" s="1067"/>
      <c r="U803" s="1067"/>
      <c r="V803" s="1067"/>
      <c r="W803" s="1067"/>
      <c r="X803" s="1067"/>
      <c r="Y803" s="1067"/>
      <c r="Z803" s="1067"/>
      <c r="AA803" s="1067"/>
      <c r="AB803" s="1067"/>
      <c r="AC803" s="1067"/>
      <c r="AD803" s="1067"/>
      <c r="AE803" s="1067"/>
      <c r="AF803" s="1067"/>
    </row>
    <row r="804" spans="1:32">
      <c r="A804" s="1067"/>
      <c r="B804" s="1067"/>
      <c r="C804" s="1067"/>
      <c r="D804" s="1067"/>
      <c r="E804" s="1067"/>
      <c r="F804" s="1067"/>
      <c r="G804" s="1067"/>
      <c r="H804" s="1067"/>
      <c r="I804" s="1067"/>
      <c r="J804" s="1067"/>
      <c r="K804" s="1067"/>
      <c r="L804" s="1067"/>
      <c r="M804" s="1067"/>
      <c r="N804" s="1067"/>
      <c r="O804" s="1067"/>
      <c r="P804" s="1067"/>
      <c r="Q804" s="1067"/>
      <c r="R804" s="1067"/>
      <c r="S804" s="1067"/>
      <c r="T804" s="1067"/>
      <c r="U804" s="1067"/>
      <c r="V804" s="1067"/>
      <c r="W804" s="1067"/>
      <c r="X804" s="1067"/>
      <c r="Y804" s="1067"/>
      <c r="Z804" s="1067"/>
      <c r="AA804" s="1067"/>
      <c r="AB804" s="1067"/>
      <c r="AC804" s="1067"/>
      <c r="AD804" s="1067"/>
      <c r="AE804" s="1067"/>
      <c r="AF804" s="1067"/>
    </row>
    <row r="805" spans="1:32">
      <c r="A805" s="1067"/>
      <c r="B805" s="1067"/>
      <c r="C805" s="1067"/>
      <c r="D805" s="1067"/>
      <c r="E805" s="1067"/>
      <c r="F805" s="1067"/>
      <c r="G805" s="1067"/>
      <c r="H805" s="1067"/>
      <c r="I805" s="1067"/>
      <c r="J805" s="1067"/>
      <c r="K805" s="1067"/>
      <c r="L805" s="1067"/>
      <c r="M805" s="1067"/>
      <c r="N805" s="1067"/>
      <c r="O805" s="1067"/>
      <c r="P805" s="1067"/>
      <c r="Q805" s="1067"/>
      <c r="R805" s="1067"/>
      <c r="S805" s="1067"/>
      <c r="T805" s="1067"/>
      <c r="U805" s="1067"/>
      <c r="V805" s="1067"/>
      <c r="W805" s="1067"/>
      <c r="X805" s="1067"/>
      <c r="Y805" s="1067"/>
      <c r="Z805" s="1067"/>
      <c r="AA805" s="1067"/>
      <c r="AB805" s="1067"/>
      <c r="AC805" s="1067"/>
      <c r="AD805" s="1067"/>
      <c r="AE805" s="1067"/>
      <c r="AF805" s="1067"/>
    </row>
    <row r="806" spans="1:32">
      <c r="A806" s="1067"/>
      <c r="B806" s="1067"/>
      <c r="C806" s="1067"/>
      <c r="D806" s="1067"/>
      <c r="E806" s="1067"/>
      <c r="F806" s="1067"/>
      <c r="G806" s="1067"/>
      <c r="H806" s="1067"/>
      <c r="I806" s="1067"/>
      <c r="J806" s="1067"/>
      <c r="K806" s="1067"/>
      <c r="L806" s="1067"/>
      <c r="M806" s="1067"/>
      <c r="N806" s="1067"/>
      <c r="O806" s="1067"/>
      <c r="P806" s="1067"/>
      <c r="Q806" s="1067"/>
      <c r="R806" s="1067"/>
      <c r="S806" s="1067"/>
      <c r="T806" s="1067"/>
      <c r="U806" s="1067"/>
      <c r="V806" s="1067"/>
      <c r="W806" s="1067"/>
      <c r="X806" s="1067"/>
      <c r="Y806" s="1067"/>
      <c r="Z806" s="1067"/>
      <c r="AA806" s="1067"/>
      <c r="AB806" s="1067"/>
      <c r="AC806" s="1067"/>
      <c r="AD806" s="1067"/>
      <c r="AE806" s="1067"/>
      <c r="AF806" s="1067"/>
    </row>
    <row r="807" spans="1:32">
      <c r="A807" s="1067"/>
      <c r="B807" s="1067"/>
      <c r="C807" s="1067"/>
      <c r="D807" s="1067"/>
      <c r="E807" s="1067"/>
      <c r="F807" s="1067"/>
      <c r="G807" s="1067"/>
      <c r="H807" s="1067"/>
      <c r="I807" s="1067"/>
      <c r="J807" s="1067"/>
      <c r="K807" s="1067"/>
      <c r="L807" s="1067"/>
      <c r="M807" s="1067"/>
      <c r="N807" s="1067"/>
      <c r="O807" s="1067"/>
      <c r="P807" s="1067"/>
      <c r="Q807" s="1067"/>
      <c r="R807" s="1067"/>
      <c r="S807" s="1067"/>
      <c r="T807" s="1067"/>
      <c r="U807" s="1067"/>
      <c r="V807" s="1067"/>
      <c r="W807" s="1067"/>
      <c r="X807" s="1067"/>
      <c r="Y807" s="1067"/>
      <c r="Z807" s="1067"/>
      <c r="AA807" s="1067"/>
      <c r="AB807" s="1067"/>
      <c r="AC807" s="1067"/>
      <c r="AD807" s="1067"/>
      <c r="AE807" s="1067"/>
      <c r="AF807" s="1067"/>
    </row>
    <row r="808" spans="1:32">
      <c r="A808" s="1067"/>
      <c r="B808" s="1067"/>
      <c r="C808" s="1067"/>
      <c r="D808" s="1067"/>
      <c r="E808" s="1067"/>
      <c r="F808" s="1067"/>
      <c r="G808" s="1067"/>
      <c r="H808" s="1067"/>
      <c r="I808" s="1067"/>
      <c r="J808" s="1067"/>
      <c r="K808" s="1067"/>
      <c r="L808" s="1067"/>
      <c r="M808" s="1067"/>
      <c r="N808" s="1067"/>
      <c r="O808" s="1067"/>
      <c r="P808" s="1067"/>
      <c r="Q808" s="1067"/>
      <c r="R808" s="1067"/>
      <c r="S808" s="1067"/>
      <c r="T808" s="1067"/>
      <c r="U808" s="1067"/>
      <c r="V808" s="1067"/>
      <c r="W808" s="1067"/>
      <c r="X808" s="1067"/>
      <c r="Y808" s="1067"/>
      <c r="Z808" s="1067"/>
      <c r="AA808" s="1067"/>
      <c r="AB808" s="1067"/>
      <c r="AC808" s="1067"/>
      <c r="AD808" s="1067"/>
      <c r="AE808" s="1067"/>
      <c r="AF808" s="1067"/>
    </row>
    <row r="809" spans="1:32">
      <c r="A809" s="1067"/>
      <c r="B809" s="1067"/>
      <c r="C809" s="1067"/>
      <c r="D809" s="1067"/>
      <c r="E809" s="1067"/>
      <c r="F809" s="1067"/>
      <c r="G809" s="1067"/>
      <c r="H809" s="1067"/>
      <c r="I809" s="1067"/>
      <c r="J809" s="1067"/>
      <c r="K809" s="1067"/>
      <c r="L809" s="1067"/>
      <c r="M809" s="1067"/>
      <c r="N809" s="1067"/>
      <c r="O809" s="1067"/>
      <c r="P809" s="1067"/>
      <c r="Q809" s="1067"/>
      <c r="R809" s="1067"/>
      <c r="S809" s="1067"/>
      <c r="T809" s="1067"/>
      <c r="U809" s="1067"/>
      <c r="V809" s="1067"/>
      <c r="W809" s="1067"/>
      <c r="X809" s="1067"/>
      <c r="Y809" s="1067"/>
      <c r="Z809" s="1067"/>
      <c r="AA809" s="1067"/>
      <c r="AB809" s="1067"/>
      <c r="AC809" s="1067"/>
      <c r="AD809" s="1067"/>
      <c r="AE809" s="1067"/>
      <c r="AF809" s="1067"/>
    </row>
    <row r="810" spans="1:32">
      <c r="A810" s="1067"/>
      <c r="B810" s="1067"/>
      <c r="C810" s="1067"/>
      <c r="D810" s="1067"/>
      <c r="E810" s="1067"/>
      <c r="F810" s="1067"/>
      <c r="G810" s="1067"/>
      <c r="H810" s="1067"/>
      <c r="I810" s="1067"/>
      <c r="J810" s="1067"/>
      <c r="K810" s="1067"/>
      <c r="L810" s="1067"/>
      <c r="M810" s="1067"/>
      <c r="N810" s="1067"/>
      <c r="O810" s="1067"/>
      <c r="P810" s="1067"/>
      <c r="Q810" s="1067"/>
      <c r="R810" s="1067"/>
      <c r="S810" s="1067"/>
      <c r="T810" s="1067"/>
      <c r="U810" s="1067"/>
      <c r="V810" s="1067"/>
      <c r="W810" s="1067"/>
      <c r="X810" s="1067"/>
      <c r="Y810" s="1067"/>
      <c r="Z810" s="1067"/>
      <c r="AA810" s="1067"/>
      <c r="AB810" s="1067"/>
      <c r="AC810" s="1067"/>
      <c r="AD810" s="1067"/>
      <c r="AE810" s="1067"/>
      <c r="AF810" s="1067"/>
    </row>
    <row r="811" spans="1:32">
      <c r="A811" s="1067"/>
      <c r="B811" s="1067"/>
      <c r="C811" s="1067"/>
      <c r="D811" s="1067"/>
      <c r="E811" s="1067"/>
      <c r="F811" s="1067"/>
      <c r="G811" s="1067"/>
      <c r="H811" s="1067"/>
      <c r="I811" s="1067"/>
      <c r="J811" s="1067"/>
      <c r="K811" s="1067"/>
      <c r="L811" s="1067"/>
      <c r="M811" s="1067"/>
      <c r="N811" s="1067"/>
      <c r="O811" s="1067"/>
      <c r="P811" s="1067"/>
      <c r="Q811" s="1067"/>
      <c r="R811" s="1067"/>
      <c r="S811" s="1067"/>
      <c r="T811" s="1067"/>
      <c r="U811" s="1067"/>
      <c r="V811" s="1067"/>
      <c r="W811" s="1067"/>
      <c r="X811" s="1067"/>
      <c r="Y811" s="1067"/>
      <c r="Z811" s="1067"/>
      <c r="AA811" s="1067"/>
      <c r="AB811" s="1067"/>
      <c r="AC811" s="1067"/>
      <c r="AD811" s="1067"/>
      <c r="AE811" s="1067"/>
      <c r="AF811" s="1067"/>
    </row>
    <row r="812" spans="1:32">
      <c r="A812" s="1067"/>
      <c r="B812" s="1067"/>
      <c r="C812" s="1067"/>
      <c r="D812" s="1067"/>
      <c r="E812" s="1067"/>
      <c r="F812" s="1067"/>
      <c r="G812" s="1067"/>
      <c r="H812" s="1067"/>
      <c r="I812" s="1067"/>
      <c r="J812" s="1067"/>
      <c r="K812" s="1067"/>
      <c r="L812" s="1067"/>
      <c r="M812" s="1067"/>
      <c r="N812" s="1067"/>
      <c r="O812" s="1067"/>
      <c r="P812" s="1067"/>
      <c r="Q812" s="1067"/>
      <c r="R812" s="1067"/>
      <c r="S812" s="1067"/>
      <c r="T812" s="1067"/>
      <c r="U812" s="1067"/>
      <c r="V812" s="1067"/>
      <c r="W812" s="1067"/>
      <c r="X812" s="1067"/>
      <c r="Y812" s="1067"/>
      <c r="Z812" s="1067"/>
      <c r="AA812" s="1067"/>
      <c r="AB812" s="1067"/>
      <c r="AC812" s="1067"/>
      <c r="AD812" s="1067"/>
      <c r="AE812" s="1067"/>
      <c r="AF812" s="1067"/>
    </row>
    <row r="813" spans="1:32">
      <c r="A813" s="1067"/>
      <c r="B813" s="1067"/>
      <c r="C813" s="1067"/>
      <c r="D813" s="1067"/>
      <c r="E813" s="1067"/>
      <c r="F813" s="1067"/>
      <c r="G813" s="1067"/>
      <c r="H813" s="1067"/>
      <c r="I813" s="1067"/>
      <c r="J813" s="1067"/>
      <c r="K813" s="1067"/>
      <c r="L813" s="1067"/>
      <c r="M813" s="1067"/>
      <c r="N813" s="1067"/>
      <c r="O813" s="1067"/>
      <c r="P813" s="1067"/>
      <c r="Q813" s="1067"/>
      <c r="R813" s="1067"/>
      <c r="S813" s="1067"/>
      <c r="T813" s="1067"/>
      <c r="U813" s="1067"/>
      <c r="V813" s="1067"/>
      <c r="W813" s="1067"/>
      <c r="X813" s="1067"/>
      <c r="Y813" s="1067"/>
      <c r="Z813" s="1067"/>
      <c r="AA813" s="1067"/>
      <c r="AB813" s="1067"/>
      <c r="AC813" s="1067"/>
      <c r="AD813" s="1067"/>
      <c r="AE813" s="1067"/>
      <c r="AF813" s="1067"/>
    </row>
    <row r="814" spans="1:32">
      <c r="A814" s="1067"/>
      <c r="B814" s="1067"/>
      <c r="C814" s="1067"/>
      <c r="D814" s="1067"/>
      <c r="E814" s="1067"/>
      <c r="F814" s="1067"/>
      <c r="G814" s="1067"/>
      <c r="H814" s="1067"/>
      <c r="I814" s="1067"/>
      <c r="J814" s="1067"/>
      <c r="K814" s="1067"/>
      <c r="L814" s="1067"/>
      <c r="M814" s="1067"/>
      <c r="N814" s="1067"/>
      <c r="O814" s="1067"/>
      <c r="P814" s="1067"/>
      <c r="Q814" s="1067"/>
      <c r="R814" s="1067"/>
      <c r="S814" s="1067"/>
      <c r="T814" s="1067"/>
      <c r="U814" s="1067"/>
      <c r="V814" s="1067"/>
      <c r="W814" s="1067"/>
      <c r="X814" s="1067"/>
      <c r="Y814" s="1067"/>
      <c r="Z814" s="1067"/>
      <c r="AA814" s="1067"/>
      <c r="AB814" s="1067"/>
      <c r="AC814" s="1067"/>
      <c r="AD814" s="1067"/>
      <c r="AE814" s="1067"/>
      <c r="AF814" s="1067"/>
    </row>
    <row r="815" spans="1:32">
      <c r="A815" s="1067"/>
      <c r="B815" s="1067"/>
      <c r="C815" s="1067"/>
      <c r="D815" s="1067"/>
      <c r="E815" s="1067"/>
      <c r="F815" s="1067"/>
      <c r="G815" s="1067"/>
      <c r="H815" s="1067"/>
      <c r="I815" s="1067"/>
      <c r="J815" s="1067"/>
      <c r="K815" s="1067"/>
      <c r="L815" s="1067"/>
      <c r="M815" s="1067"/>
      <c r="N815" s="1067"/>
      <c r="O815" s="1067"/>
      <c r="P815" s="1067"/>
      <c r="Q815" s="1067"/>
      <c r="R815" s="1067"/>
      <c r="S815" s="1067"/>
      <c r="T815" s="1067"/>
      <c r="U815" s="1067"/>
      <c r="V815" s="1067"/>
      <c r="W815" s="1067"/>
      <c r="X815" s="1067"/>
      <c r="Y815" s="1067"/>
      <c r="Z815" s="1067"/>
      <c r="AA815" s="1067"/>
      <c r="AB815" s="1067"/>
      <c r="AC815" s="1067"/>
      <c r="AD815" s="1067"/>
      <c r="AE815" s="1067"/>
      <c r="AF815" s="1067"/>
    </row>
    <row r="816" spans="1:32">
      <c r="A816" s="1067"/>
      <c r="B816" s="1067"/>
      <c r="C816" s="1067"/>
      <c r="D816" s="1067"/>
      <c r="E816" s="1067"/>
      <c r="F816" s="1067"/>
      <c r="G816" s="1067"/>
      <c r="H816" s="1067"/>
      <c r="I816" s="1067"/>
      <c r="J816" s="1067"/>
      <c r="K816" s="1067"/>
      <c r="L816" s="1067"/>
      <c r="M816" s="1067"/>
      <c r="N816" s="1067"/>
      <c r="O816" s="1067"/>
      <c r="P816" s="1067"/>
      <c r="Q816" s="1067"/>
      <c r="R816" s="1067"/>
      <c r="S816" s="1067"/>
      <c r="T816" s="1067"/>
      <c r="U816" s="1067"/>
      <c r="V816" s="1067"/>
      <c r="W816" s="1067"/>
      <c r="X816" s="1067"/>
      <c r="Y816" s="1067"/>
      <c r="Z816" s="1067"/>
      <c r="AA816" s="1067"/>
      <c r="AB816" s="1067"/>
      <c r="AC816" s="1067"/>
      <c r="AD816" s="1067"/>
      <c r="AE816" s="1067"/>
      <c r="AF816" s="1067"/>
    </row>
    <row r="817" spans="1:32">
      <c r="A817" s="1067"/>
      <c r="B817" s="1067"/>
      <c r="C817" s="1067"/>
      <c r="D817" s="1067"/>
      <c r="E817" s="1067"/>
      <c r="F817" s="1067"/>
      <c r="G817" s="1067"/>
      <c r="H817" s="1067"/>
      <c r="I817" s="1067"/>
      <c r="J817" s="1067"/>
      <c r="K817" s="1067"/>
      <c r="L817" s="1067"/>
      <c r="M817" s="1067"/>
      <c r="N817" s="1067"/>
      <c r="O817" s="1067"/>
      <c r="P817" s="1067"/>
      <c r="Q817" s="1067"/>
      <c r="R817" s="1067"/>
      <c r="S817" s="1067"/>
      <c r="T817" s="1067"/>
      <c r="U817" s="1067"/>
      <c r="V817" s="1067"/>
      <c r="W817" s="1067"/>
      <c r="X817" s="1067"/>
      <c r="Y817" s="1067"/>
      <c r="Z817" s="1067"/>
      <c r="AA817" s="1067"/>
      <c r="AB817" s="1067"/>
      <c r="AC817" s="1067"/>
      <c r="AD817" s="1067"/>
      <c r="AE817" s="1067"/>
      <c r="AF817" s="1067"/>
    </row>
    <row r="818" spans="1:32">
      <c r="A818" s="1067"/>
      <c r="B818" s="1067"/>
      <c r="C818" s="1067"/>
      <c r="D818" s="1067"/>
      <c r="E818" s="1067"/>
      <c r="F818" s="1067"/>
      <c r="G818" s="1067"/>
      <c r="H818" s="1067"/>
      <c r="I818" s="1067"/>
      <c r="J818" s="1067"/>
      <c r="K818" s="1067"/>
      <c r="L818" s="1067"/>
      <c r="M818" s="1067"/>
      <c r="N818" s="1067"/>
      <c r="O818" s="1067"/>
      <c r="P818" s="1067"/>
      <c r="Q818" s="1067"/>
      <c r="R818" s="1067"/>
      <c r="S818" s="1067"/>
      <c r="T818" s="1067"/>
      <c r="U818" s="1067"/>
      <c r="V818" s="1067"/>
      <c r="W818" s="1067"/>
      <c r="X818" s="1067"/>
      <c r="Y818" s="1067"/>
      <c r="Z818" s="1067"/>
      <c r="AA818" s="1067"/>
      <c r="AB818" s="1067"/>
      <c r="AC818" s="1067"/>
      <c r="AD818" s="1067"/>
      <c r="AE818" s="1067"/>
      <c r="AF818" s="1067"/>
    </row>
    <row r="819" spans="1:32">
      <c r="A819" s="1067"/>
      <c r="B819" s="1067"/>
      <c r="C819" s="1067"/>
      <c r="D819" s="1067"/>
      <c r="E819" s="1067"/>
      <c r="F819" s="1067"/>
      <c r="G819" s="1067"/>
      <c r="H819" s="1067"/>
      <c r="I819" s="1067"/>
      <c r="J819" s="1067"/>
      <c r="K819" s="1067"/>
      <c r="L819" s="1067"/>
      <c r="M819" s="1067"/>
      <c r="N819" s="1067"/>
      <c r="O819" s="1067"/>
      <c r="P819" s="1067"/>
      <c r="Q819" s="1067"/>
      <c r="R819" s="1067"/>
      <c r="S819" s="1067"/>
      <c r="T819" s="1067"/>
      <c r="U819" s="1067"/>
      <c r="V819" s="1067"/>
      <c r="W819" s="1067"/>
      <c r="X819" s="1067"/>
      <c r="Y819" s="1067"/>
      <c r="Z819" s="1067"/>
      <c r="AA819" s="1067"/>
      <c r="AB819" s="1067"/>
      <c r="AC819" s="1067"/>
      <c r="AD819" s="1067"/>
      <c r="AE819" s="1067"/>
      <c r="AF819" s="1067"/>
    </row>
    <row r="820" spans="1:32">
      <c r="A820" s="1067"/>
      <c r="B820" s="1067"/>
      <c r="C820" s="1067"/>
      <c r="D820" s="1067"/>
      <c r="E820" s="1067"/>
      <c r="F820" s="1067"/>
      <c r="G820" s="1067"/>
      <c r="H820" s="1067"/>
      <c r="I820" s="1067"/>
      <c r="J820" s="1067"/>
      <c r="K820" s="1067"/>
      <c r="L820" s="1067"/>
      <c r="M820" s="1067"/>
      <c r="N820" s="1067"/>
      <c r="O820" s="1067"/>
      <c r="P820" s="1067"/>
      <c r="Q820" s="1067"/>
      <c r="R820" s="1067"/>
      <c r="S820" s="1067"/>
      <c r="T820" s="1067"/>
      <c r="U820" s="1067"/>
      <c r="V820" s="1067"/>
      <c r="W820" s="1067"/>
      <c r="X820" s="1067"/>
      <c r="Y820" s="1067"/>
      <c r="Z820" s="1067"/>
      <c r="AA820" s="1067"/>
      <c r="AB820" s="1067"/>
      <c r="AC820" s="1067"/>
      <c r="AD820" s="1067"/>
      <c r="AE820" s="1067"/>
      <c r="AF820" s="1067"/>
    </row>
    <row r="821" spans="1:32">
      <c r="A821" s="1067"/>
      <c r="B821" s="1067"/>
      <c r="C821" s="1067"/>
      <c r="D821" s="1067"/>
      <c r="E821" s="1067"/>
      <c r="F821" s="1067"/>
      <c r="G821" s="1067"/>
      <c r="H821" s="1067"/>
      <c r="I821" s="1067"/>
      <c r="J821" s="1067"/>
      <c r="K821" s="1067"/>
      <c r="L821" s="1067"/>
      <c r="M821" s="1067"/>
      <c r="N821" s="1067"/>
      <c r="O821" s="1067"/>
      <c r="P821" s="1067"/>
      <c r="Q821" s="1067"/>
      <c r="R821" s="1067"/>
      <c r="S821" s="1067"/>
      <c r="T821" s="1067"/>
      <c r="U821" s="1067"/>
      <c r="V821" s="1067"/>
      <c r="W821" s="1067"/>
      <c r="X821" s="1067"/>
      <c r="Y821" s="1067"/>
      <c r="Z821" s="1067"/>
      <c r="AA821" s="1067"/>
      <c r="AB821" s="1067"/>
      <c r="AC821" s="1067"/>
      <c r="AD821" s="1067"/>
      <c r="AE821" s="1067"/>
      <c r="AF821" s="1067"/>
    </row>
    <row r="822" spans="1:32">
      <c r="A822" s="1067"/>
      <c r="B822" s="1067"/>
      <c r="C822" s="1067"/>
      <c r="D822" s="1067"/>
      <c r="E822" s="1067"/>
      <c r="F822" s="1067"/>
      <c r="G822" s="1067"/>
      <c r="H822" s="1067"/>
      <c r="I822" s="1067"/>
      <c r="J822" s="1067"/>
      <c r="K822" s="1067"/>
      <c r="L822" s="1067"/>
      <c r="M822" s="1067"/>
      <c r="N822" s="1067"/>
      <c r="O822" s="1067"/>
      <c r="P822" s="1067"/>
      <c r="Q822" s="1067"/>
      <c r="R822" s="1067"/>
      <c r="S822" s="1067"/>
      <c r="T822" s="1067"/>
      <c r="U822" s="1067"/>
      <c r="V822" s="1067"/>
      <c r="W822" s="1067"/>
      <c r="X822" s="1067"/>
      <c r="Y822" s="1067"/>
      <c r="Z822" s="1067"/>
      <c r="AA822" s="1067"/>
      <c r="AB822" s="1067"/>
      <c r="AC822" s="1067"/>
      <c r="AD822" s="1067"/>
      <c r="AE822" s="1067"/>
      <c r="AF822" s="1067"/>
    </row>
    <row r="823" spans="1:32">
      <c r="A823" s="1067"/>
      <c r="B823" s="1067"/>
      <c r="C823" s="1067"/>
      <c r="D823" s="1067"/>
      <c r="E823" s="1067"/>
      <c r="F823" s="1067"/>
      <c r="G823" s="1067"/>
      <c r="H823" s="1067"/>
      <c r="I823" s="1067"/>
      <c r="J823" s="1067"/>
      <c r="K823" s="1067"/>
      <c r="L823" s="1067"/>
      <c r="M823" s="1067"/>
      <c r="N823" s="1067"/>
      <c r="O823" s="1067"/>
      <c r="P823" s="1067"/>
      <c r="Q823" s="1067"/>
      <c r="R823" s="1067"/>
      <c r="S823" s="1067"/>
      <c r="T823" s="1067"/>
      <c r="U823" s="1067"/>
      <c r="V823" s="1067"/>
      <c r="W823" s="1067"/>
      <c r="X823" s="1067"/>
      <c r="Y823" s="1067"/>
      <c r="Z823" s="1067"/>
      <c r="AA823" s="1067"/>
      <c r="AB823" s="1067"/>
      <c r="AC823" s="1067"/>
      <c r="AD823" s="1067"/>
      <c r="AE823" s="1067"/>
      <c r="AF823" s="1067"/>
    </row>
    <row r="824" spans="1:32">
      <c r="A824" s="1067"/>
      <c r="B824" s="1067"/>
      <c r="C824" s="1067"/>
      <c r="D824" s="1067"/>
      <c r="E824" s="1067"/>
      <c r="F824" s="1067"/>
      <c r="G824" s="1067"/>
      <c r="H824" s="1067"/>
      <c r="I824" s="1067"/>
      <c r="J824" s="1067"/>
      <c r="K824" s="1067"/>
      <c r="L824" s="1067"/>
      <c r="M824" s="1067"/>
      <c r="N824" s="1067"/>
      <c r="O824" s="1067"/>
      <c r="P824" s="1067"/>
      <c r="Q824" s="1067"/>
      <c r="R824" s="1067"/>
      <c r="S824" s="1067"/>
      <c r="T824" s="1067"/>
      <c r="U824" s="1067"/>
      <c r="V824" s="1067"/>
      <c r="W824" s="1067"/>
      <c r="X824" s="1067"/>
      <c r="Y824" s="1067"/>
      <c r="Z824" s="1067"/>
      <c r="AA824" s="1067"/>
      <c r="AB824" s="1067"/>
      <c r="AC824" s="1067"/>
      <c r="AD824" s="1067"/>
      <c r="AE824" s="1067"/>
      <c r="AF824" s="1067"/>
    </row>
    <row r="825" spans="1:32">
      <c r="A825" s="1067"/>
      <c r="B825" s="1067"/>
      <c r="C825" s="1067"/>
      <c r="D825" s="1067"/>
      <c r="E825" s="1067"/>
      <c r="F825" s="1067"/>
      <c r="G825" s="1067"/>
      <c r="H825" s="1067"/>
      <c r="I825" s="1067"/>
      <c r="J825" s="1067"/>
      <c r="K825" s="1067"/>
      <c r="L825" s="1067"/>
      <c r="M825" s="1067"/>
      <c r="N825" s="1067"/>
      <c r="O825" s="1067"/>
      <c r="P825" s="1067"/>
      <c r="Q825" s="1067"/>
      <c r="R825" s="1067"/>
      <c r="S825" s="1067"/>
      <c r="T825" s="1067"/>
      <c r="U825" s="1067"/>
      <c r="V825" s="1067"/>
      <c r="W825" s="1067"/>
      <c r="X825" s="1067"/>
      <c r="Y825" s="1067"/>
      <c r="Z825" s="1067"/>
      <c r="AA825" s="1067"/>
      <c r="AB825" s="1067"/>
      <c r="AC825" s="1067"/>
      <c r="AD825" s="1067"/>
      <c r="AE825" s="1067"/>
      <c r="AF825" s="1067"/>
    </row>
    <row r="826" spans="1:32">
      <c r="A826" s="1067"/>
      <c r="B826" s="1067"/>
      <c r="C826" s="1067"/>
      <c r="D826" s="1067"/>
      <c r="E826" s="1067"/>
      <c r="F826" s="1067"/>
      <c r="G826" s="1067"/>
      <c r="H826" s="1067"/>
      <c r="I826" s="1067"/>
      <c r="J826" s="1067"/>
      <c r="K826" s="1067"/>
      <c r="L826" s="1067"/>
      <c r="M826" s="1067"/>
      <c r="N826" s="1067"/>
      <c r="O826" s="1067"/>
      <c r="P826" s="1067"/>
      <c r="Q826" s="1067"/>
      <c r="R826" s="1067"/>
      <c r="S826" s="1067"/>
      <c r="T826" s="1067"/>
      <c r="U826" s="1067"/>
      <c r="V826" s="1067"/>
      <c r="W826" s="1067"/>
      <c r="X826" s="1067"/>
      <c r="Y826" s="1067"/>
      <c r="Z826" s="1067"/>
      <c r="AA826" s="1067"/>
      <c r="AB826" s="1067"/>
      <c r="AC826" s="1067"/>
      <c r="AD826" s="1067"/>
      <c r="AE826" s="1067"/>
      <c r="AF826" s="1067"/>
    </row>
    <row r="827" spans="1:32">
      <c r="A827" s="1067"/>
      <c r="B827" s="1067"/>
      <c r="C827" s="1067"/>
      <c r="D827" s="1067"/>
      <c r="E827" s="1067"/>
      <c r="F827" s="1067"/>
      <c r="G827" s="1067"/>
      <c r="H827" s="1067"/>
      <c r="I827" s="1067"/>
      <c r="J827" s="1067"/>
      <c r="K827" s="1067"/>
      <c r="L827" s="1067"/>
      <c r="M827" s="1067"/>
      <c r="N827" s="1067"/>
      <c r="O827" s="1067"/>
      <c r="P827" s="1067"/>
      <c r="Q827" s="1067"/>
      <c r="R827" s="1067"/>
      <c r="S827" s="1067"/>
      <c r="T827" s="1067"/>
      <c r="U827" s="1067"/>
      <c r="V827" s="1067"/>
      <c r="W827" s="1067"/>
      <c r="X827" s="1067"/>
      <c r="Y827" s="1067"/>
      <c r="Z827" s="1067"/>
      <c r="AA827" s="1067"/>
      <c r="AB827" s="1067"/>
      <c r="AC827" s="1067"/>
      <c r="AD827" s="1067"/>
      <c r="AE827" s="1067"/>
      <c r="AF827" s="1067"/>
    </row>
    <row r="828" spans="1:32">
      <c r="A828" s="1067"/>
      <c r="B828" s="1067"/>
      <c r="C828" s="1067"/>
      <c r="D828" s="1067"/>
      <c r="E828" s="1067"/>
      <c r="F828" s="1067"/>
      <c r="G828" s="1067"/>
      <c r="H828" s="1067"/>
      <c r="I828" s="1067"/>
      <c r="J828" s="1067"/>
      <c r="K828" s="1067"/>
      <c r="L828" s="1067"/>
      <c r="M828" s="1067"/>
      <c r="N828" s="1067"/>
      <c r="O828" s="1067"/>
      <c r="P828" s="1067"/>
      <c r="Q828" s="1067"/>
      <c r="R828" s="1067"/>
      <c r="S828" s="1067"/>
      <c r="T828" s="1067"/>
      <c r="U828" s="1067"/>
      <c r="V828" s="1067"/>
      <c r="W828" s="1067"/>
      <c r="X828" s="1067"/>
      <c r="Y828" s="1067"/>
      <c r="Z828" s="1067"/>
      <c r="AA828" s="1067"/>
      <c r="AB828" s="1067"/>
      <c r="AC828" s="1067"/>
      <c r="AD828" s="1067"/>
      <c r="AE828" s="1067"/>
      <c r="AF828" s="1067"/>
    </row>
    <row r="829" spans="1:32">
      <c r="A829" s="1067"/>
      <c r="B829" s="1067"/>
      <c r="C829" s="1067"/>
      <c r="D829" s="1067"/>
      <c r="E829" s="1067"/>
      <c r="F829" s="1067"/>
      <c r="G829" s="1067"/>
      <c r="H829" s="1067"/>
      <c r="I829" s="1067"/>
      <c r="J829" s="1067"/>
      <c r="K829" s="1067"/>
      <c r="L829" s="1067"/>
      <c r="M829" s="1067"/>
      <c r="N829" s="1067"/>
      <c r="O829" s="1067"/>
      <c r="P829" s="1067"/>
      <c r="Q829" s="1067"/>
      <c r="R829" s="1067"/>
      <c r="S829" s="1067"/>
      <c r="T829" s="1067"/>
      <c r="U829" s="1067"/>
      <c r="V829" s="1067"/>
      <c r="W829" s="1067"/>
      <c r="X829" s="1067"/>
      <c r="Y829" s="1067"/>
      <c r="Z829" s="1067"/>
      <c r="AA829" s="1067"/>
      <c r="AB829" s="1067"/>
      <c r="AC829" s="1067"/>
      <c r="AD829" s="1067"/>
      <c r="AE829" s="1067"/>
      <c r="AF829" s="1067"/>
    </row>
    <row r="830" spans="1:32">
      <c r="A830" s="1067"/>
      <c r="B830" s="1067"/>
      <c r="C830" s="1067"/>
      <c r="D830" s="1067"/>
      <c r="E830" s="1067"/>
      <c r="F830" s="1067"/>
      <c r="G830" s="1067"/>
      <c r="H830" s="1067"/>
      <c r="I830" s="1067"/>
      <c r="J830" s="1067"/>
      <c r="K830" s="1067"/>
      <c r="L830" s="1067"/>
      <c r="M830" s="1067"/>
      <c r="N830" s="1067"/>
      <c r="O830" s="1067"/>
      <c r="P830" s="1067"/>
      <c r="Q830" s="1067"/>
      <c r="R830" s="1067"/>
      <c r="S830" s="1067"/>
      <c r="T830" s="1067"/>
      <c r="U830" s="1067"/>
      <c r="V830" s="1067"/>
      <c r="W830" s="1067"/>
      <c r="X830" s="1067"/>
      <c r="Y830" s="1067"/>
      <c r="Z830" s="1067"/>
      <c r="AA830" s="1067"/>
      <c r="AB830" s="1067"/>
      <c r="AC830" s="1067"/>
      <c r="AD830" s="1067"/>
      <c r="AE830" s="1067"/>
      <c r="AF830" s="1067"/>
    </row>
    <row r="831" spans="1:32">
      <c r="A831" s="1067"/>
      <c r="B831" s="1067"/>
      <c r="C831" s="1067"/>
      <c r="D831" s="1067"/>
      <c r="E831" s="1067"/>
      <c r="F831" s="1067"/>
      <c r="G831" s="1067"/>
      <c r="H831" s="1067"/>
      <c r="I831" s="1067"/>
      <c r="J831" s="1067"/>
      <c r="K831" s="1067"/>
      <c r="L831" s="1067"/>
      <c r="M831" s="1067"/>
      <c r="N831" s="1067"/>
      <c r="O831" s="1067"/>
      <c r="P831" s="1067"/>
      <c r="Q831" s="1067"/>
      <c r="R831" s="1067"/>
      <c r="S831" s="1067"/>
      <c r="T831" s="1067"/>
      <c r="U831" s="1067"/>
      <c r="V831" s="1067"/>
      <c r="W831" s="1067"/>
      <c r="X831" s="1067"/>
      <c r="Y831" s="1067"/>
      <c r="Z831" s="1067"/>
      <c r="AA831" s="1067"/>
      <c r="AB831" s="1067"/>
      <c r="AC831" s="1067"/>
      <c r="AD831" s="1067"/>
      <c r="AE831" s="1067"/>
      <c r="AF831" s="1067"/>
    </row>
    <row r="832" spans="1:32">
      <c r="A832" s="1067"/>
      <c r="B832" s="1067"/>
      <c r="C832" s="1067"/>
      <c r="D832" s="1067"/>
      <c r="E832" s="1067"/>
      <c r="F832" s="1067"/>
      <c r="G832" s="1067"/>
      <c r="H832" s="1067"/>
      <c r="I832" s="1067"/>
      <c r="J832" s="1067"/>
      <c r="K832" s="1067"/>
      <c r="L832" s="1067"/>
      <c r="M832" s="1067"/>
      <c r="N832" s="1067"/>
      <c r="O832" s="1067"/>
      <c r="P832" s="1067"/>
      <c r="Q832" s="1067"/>
      <c r="R832" s="1067"/>
      <c r="S832" s="1067"/>
      <c r="T832" s="1067"/>
      <c r="U832" s="1067"/>
      <c r="V832" s="1067"/>
      <c r="W832" s="1067"/>
      <c r="X832" s="1067"/>
      <c r="Y832" s="1067"/>
      <c r="Z832" s="1067"/>
      <c r="AA832" s="1067"/>
      <c r="AB832" s="1067"/>
      <c r="AC832" s="1067"/>
      <c r="AD832" s="1067"/>
      <c r="AE832" s="1067"/>
      <c r="AF832" s="1067"/>
    </row>
    <row r="833" spans="1:32">
      <c r="A833" s="1067"/>
      <c r="B833" s="1067"/>
      <c r="C833" s="1067"/>
      <c r="D833" s="1067"/>
      <c r="E833" s="1067"/>
      <c r="F833" s="1067"/>
      <c r="G833" s="1067"/>
      <c r="H833" s="1067"/>
      <c r="I833" s="1067"/>
      <c r="J833" s="1067"/>
      <c r="K833" s="1067"/>
      <c r="L833" s="1067"/>
      <c r="M833" s="1067"/>
      <c r="N833" s="1067"/>
      <c r="O833" s="1067"/>
      <c r="P833" s="1067"/>
      <c r="Q833" s="1067"/>
      <c r="R833" s="1067"/>
      <c r="S833" s="1067"/>
      <c r="T833" s="1067"/>
      <c r="U833" s="1067"/>
      <c r="V833" s="1067"/>
      <c r="W833" s="1067"/>
      <c r="X833" s="1067"/>
      <c r="Y833" s="1067"/>
      <c r="Z833" s="1067"/>
      <c r="AA833" s="1067"/>
      <c r="AB833" s="1067"/>
      <c r="AC833" s="1067"/>
      <c r="AD833" s="1067"/>
      <c r="AE833" s="1067"/>
      <c r="AF833" s="1067"/>
    </row>
    <row r="834" spans="1:32">
      <c r="A834" s="1067"/>
      <c r="B834" s="1067"/>
      <c r="C834" s="1067"/>
      <c r="D834" s="1067"/>
      <c r="E834" s="1067"/>
      <c r="F834" s="1067"/>
      <c r="G834" s="1067"/>
      <c r="H834" s="1067"/>
      <c r="I834" s="1067"/>
      <c r="J834" s="1067"/>
      <c r="K834" s="1067"/>
      <c r="L834" s="1067"/>
      <c r="M834" s="1067"/>
      <c r="N834" s="1067"/>
      <c r="O834" s="1067"/>
      <c r="P834" s="1067"/>
      <c r="Q834" s="1067"/>
      <c r="R834" s="1067"/>
      <c r="S834" s="1067"/>
      <c r="T834" s="1067"/>
      <c r="U834" s="1067"/>
      <c r="V834" s="1067"/>
      <c r="W834" s="1067"/>
      <c r="X834" s="1067"/>
      <c r="Y834" s="1067"/>
      <c r="Z834" s="1067"/>
      <c r="AA834" s="1067"/>
      <c r="AB834" s="1067"/>
      <c r="AC834" s="1067"/>
      <c r="AD834" s="1067"/>
      <c r="AE834" s="1067"/>
      <c r="AF834" s="1067"/>
    </row>
    <row r="835" spans="1:32">
      <c r="A835" s="1067"/>
      <c r="B835" s="1067"/>
      <c r="C835" s="1067"/>
      <c r="D835" s="1067"/>
      <c r="E835" s="1067"/>
      <c r="F835" s="1067"/>
      <c r="G835" s="1067"/>
      <c r="H835" s="1067"/>
      <c r="I835" s="1067"/>
      <c r="J835" s="1067"/>
      <c r="K835" s="1067"/>
      <c r="L835" s="1067"/>
      <c r="M835" s="1067"/>
      <c r="N835" s="1067"/>
      <c r="O835" s="1067"/>
      <c r="P835" s="1067"/>
      <c r="Q835" s="1067"/>
      <c r="R835" s="1067"/>
      <c r="S835" s="1067"/>
      <c r="T835" s="1067"/>
      <c r="U835" s="1067"/>
      <c r="V835" s="1067"/>
      <c r="W835" s="1067"/>
      <c r="X835" s="1067"/>
      <c r="Y835" s="1067"/>
      <c r="Z835" s="1067"/>
      <c r="AA835" s="1067"/>
      <c r="AB835" s="1067"/>
      <c r="AC835" s="1067"/>
      <c r="AD835" s="1067"/>
      <c r="AE835" s="1067"/>
      <c r="AF835" s="1067"/>
    </row>
    <row r="836" spans="1:32">
      <c r="A836" s="1067"/>
      <c r="B836" s="1067"/>
      <c r="C836" s="1067"/>
      <c r="D836" s="1067"/>
      <c r="E836" s="1067"/>
      <c r="F836" s="1067"/>
      <c r="G836" s="1067"/>
      <c r="H836" s="1067"/>
      <c r="I836" s="1067"/>
      <c r="J836" s="1067"/>
      <c r="K836" s="1067"/>
      <c r="L836" s="1067"/>
      <c r="M836" s="1067"/>
      <c r="N836" s="1067"/>
      <c r="O836" s="1067"/>
      <c r="P836" s="1067"/>
      <c r="Q836" s="1067"/>
      <c r="R836" s="1067"/>
      <c r="S836" s="1067"/>
      <c r="T836" s="1067"/>
      <c r="U836" s="1067"/>
      <c r="V836" s="1067"/>
      <c r="W836" s="1067"/>
      <c r="X836" s="1067"/>
      <c r="Y836" s="1067"/>
      <c r="Z836" s="1067"/>
      <c r="AA836" s="1067"/>
      <c r="AB836" s="1067"/>
      <c r="AC836" s="1067"/>
      <c r="AD836" s="1067"/>
      <c r="AE836" s="1067"/>
      <c r="AF836" s="1067"/>
    </row>
    <row r="837" spans="1:32">
      <c r="A837" s="1067"/>
      <c r="B837" s="1067"/>
      <c r="C837" s="1067"/>
      <c r="D837" s="1067"/>
      <c r="E837" s="1067"/>
      <c r="F837" s="1067"/>
      <c r="G837" s="1067"/>
      <c r="H837" s="1067"/>
      <c r="I837" s="1067"/>
      <c r="J837" s="1067"/>
      <c r="K837" s="1067"/>
      <c r="L837" s="1067"/>
      <c r="M837" s="1067"/>
      <c r="N837" s="1067"/>
      <c r="O837" s="1067"/>
      <c r="P837" s="1067"/>
      <c r="Q837" s="1067"/>
      <c r="R837" s="1067"/>
      <c r="S837" s="1067"/>
      <c r="T837" s="1067"/>
      <c r="U837" s="1067"/>
      <c r="V837" s="1067"/>
      <c r="W837" s="1067"/>
      <c r="X837" s="1067"/>
      <c r="Y837" s="1067"/>
      <c r="Z837" s="1067"/>
      <c r="AA837" s="1067"/>
      <c r="AB837" s="1067"/>
      <c r="AC837" s="1067"/>
      <c r="AD837" s="1067"/>
      <c r="AE837" s="1067"/>
      <c r="AF837" s="1067"/>
    </row>
    <row r="838" spans="1:32">
      <c r="A838" s="1067"/>
      <c r="B838" s="1067"/>
      <c r="C838" s="1067"/>
      <c r="D838" s="1067"/>
      <c r="E838" s="1067"/>
      <c r="F838" s="1067"/>
      <c r="G838" s="1067"/>
      <c r="H838" s="1067"/>
      <c r="I838" s="1067"/>
      <c r="J838" s="1067"/>
      <c r="K838" s="1067"/>
      <c r="L838" s="1067"/>
      <c r="M838" s="1067"/>
      <c r="N838" s="1067"/>
      <c r="O838" s="1067"/>
      <c r="P838" s="1067"/>
      <c r="Q838" s="1067"/>
      <c r="R838" s="1067"/>
      <c r="S838" s="1067"/>
      <c r="T838" s="1067"/>
      <c r="U838" s="1067"/>
      <c r="V838" s="1067"/>
      <c r="W838" s="1067"/>
      <c r="X838" s="1067"/>
      <c r="Y838" s="1067"/>
      <c r="Z838" s="1067"/>
      <c r="AA838" s="1067"/>
      <c r="AB838" s="1067"/>
      <c r="AC838" s="1067"/>
      <c r="AD838" s="1067"/>
      <c r="AE838" s="1067"/>
      <c r="AF838" s="1067"/>
    </row>
    <row r="839" spans="1:32">
      <c r="A839" s="1067"/>
      <c r="B839" s="1067"/>
      <c r="C839" s="1067"/>
      <c r="D839" s="1067"/>
      <c r="E839" s="1067"/>
      <c r="F839" s="1067"/>
      <c r="G839" s="1067"/>
      <c r="H839" s="1067"/>
      <c r="I839" s="1067"/>
      <c r="J839" s="1067"/>
      <c r="K839" s="1067"/>
      <c r="L839" s="1067"/>
      <c r="M839" s="1067"/>
      <c r="N839" s="1067"/>
      <c r="O839" s="1067"/>
      <c r="P839" s="1067"/>
      <c r="Q839" s="1067"/>
      <c r="R839" s="1067"/>
      <c r="S839" s="1067"/>
      <c r="T839" s="1067"/>
      <c r="U839" s="1067"/>
      <c r="V839" s="1067"/>
      <c r="W839" s="1067"/>
      <c r="X839" s="1067"/>
      <c r="Y839" s="1067"/>
      <c r="Z839" s="1067"/>
      <c r="AA839" s="1067"/>
      <c r="AB839" s="1067"/>
      <c r="AC839" s="1067"/>
      <c r="AD839" s="1067"/>
      <c r="AE839" s="1067"/>
      <c r="AF839" s="1067"/>
    </row>
    <row r="840" spans="1:32">
      <c r="A840" s="1067"/>
      <c r="B840" s="1067"/>
      <c r="C840" s="1067"/>
      <c r="D840" s="1067"/>
      <c r="E840" s="1067"/>
      <c r="F840" s="1067"/>
      <c r="G840" s="1067"/>
      <c r="H840" s="1067"/>
      <c r="I840" s="1067"/>
      <c r="J840" s="1067"/>
      <c r="K840" s="1067"/>
      <c r="L840" s="1067"/>
      <c r="M840" s="1067"/>
      <c r="N840" s="1067"/>
      <c r="O840" s="1067"/>
      <c r="P840" s="1067"/>
      <c r="Q840" s="1067"/>
      <c r="R840" s="1067"/>
      <c r="S840" s="1067"/>
      <c r="T840" s="1067"/>
      <c r="U840" s="1067"/>
      <c r="V840" s="1067"/>
      <c r="W840" s="1067"/>
      <c r="X840" s="1067"/>
      <c r="Y840" s="1067"/>
      <c r="Z840" s="1067"/>
      <c r="AA840" s="1067"/>
      <c r="AB840" s="1067"/>
      <c r="AC840" s="1067"/>
      <c r="AD840" s="1067"/>
      <c r="AE840" s="1067"/>
      <c r="AF840" s="1067"/>
    </row>
    <row r="841" spans="1:32">
      <c r="A841" s="1067"/>
      <c r="B841" s="1067"/>
      <c r="C841" s="1067"/>
      <c r="D841" s="1067"/>
      <c r="E841" s="1067"/>
      <c r="F841" s="1067"/>
      <c r="G841" s="1067"/>
      <c r="H841" s="1067"/>
      <c r="I841" s="1067"/>
      <c r="J841" s="1067"/>
      <c r="K841" s="1067"/>
      <c r="L841" s="1067"/>
      <c r="M841" s="1067"/>
      <c r="N841" s="1067"/>
      <c r="O841" s="1067"/>
      <c r="P841" s="1067"/>
      <c r="Q841" s="1067"/>
      <c r="R841" s="1067"/>
      <c r="S841" s="1067"/>
      <c r="T841" s="1067"/>
      <c r="U841" s="1067"/>
      <c r="V841" s="1067"/>
      <c r="W841" s="1067"/>
      <c r="X841" s="1067"/>
      <c r="Y841" s="1067"/>
      <c r="Z841" s="1067"/>
      <c r="AA841" s="1067"/>
      <c r="AB841" s="1067"/>
      <c r="AC841" s="1067"/>
      <c r="AD841" s="1067"/>
      <c r="AE841" s="1067"/>
      <c r="AF841" s="1067"/>
    </row>
    <row r="842" spans="1:32">
      <c r="A842" s="1067"/>
      <c r="B842" s="1067"/>
      <c r="C842" s="1067"/>
      <c r="D842" s="1067"/>
      <c r="E842" s="1067"/>
      <c r="F842" s="1067"/>
      <c r="G842" s="1067"/>
      <c r="H842" s="1067"/>
      <c r="I842" s="1067"/>
      <c r="J842" s="1067"/>
      <c r="K842" s="1067"/>
      <c r="L842" s="1067"/>
      <c r="M842" s="1067"/>
      <c r="N842" s="1067"/>
      <c r="O842" s="1067"/>
      <c r="P842" s="1067"/>
      <c r="Q842" s="1067"/>
      <c r="R842" s="1067"/>
      <c r="S842" s="1067"/>
      <c r="T842" s="1067"/>
      <c r="U842" s="1067"/>
      <c r="V842" s="1067"/>
      <c r="W842" s="1067"/>
      <c r="X842" s="1067"/>
      <c r="Y842" s="1067"/>
      <c r="Z842" s="1067"/>
      <c r="AA842" s="1067"/>
      <c r="AB842" s="1067"/>
      <c r="AC842" s="1067"/>
      <c r="AD842" s="1067"/>
      <c r="AE842" s="1067"/>
      <c r="AF842" s="1067"/>
    </row>
    <row r="843" spans="1:32">
      <c r="A843" s="1067"/>
      <c r="B843" s="1067"/>
      <c r="C843" s="1067"/>
      <c r="D843" s="1067"/>
      <c r="E843" s="1067"/>
      <c r="F843" s="1067"/>
      <c r="G843" s="1067"/>
      <c r="H843" s="1067"/>
      <c r="I843" s="1067"/>
      <c r="J843" s="1067"/>
      <c r="K843" s="1067"/>
      <c r="L843" s="1067"/>
      <c r="M843" s="1067"/>
      <c r="N843" s="1067"/>
      <c r="O843" s="1067"/>
      <c r="P843" s="1067"/>
      <c r="Q843" s="1067"/>
      <c r="R843" s="1067"/>
      <c r="S843" s="1067"/>
      <c r="T843" s="1067"/>
      <c r="U843" s="1067"/>
      <c r="V843" s="1067"/>
      <c r="W843" s="1067"/>
      <c r="X843" s="1067"/>
      <c r="Y843" s="1067"/>
      <c r="Z843" s="1067"/>
      <c r="AA843" s="1067"/>
      <c r="AB843" s="1067"/>
      <c r="AC843" s="1067"/>
      <c r="AD843" s="1067"/>
      <c r="AE843" s="1067"/>
      <c r="AF843" s="1067"/>
    </row>
    <row r="844" spans="1:32">
      <c r="A844" s="1067"/>
      <c r="B844" s="1067"/>
      <c r="C844" s="1067"/>
      <c r="D844" s="1067"/>
      <c r="E844" s="1067"/>
      <c r="F844" s="1067"/>
      <c r="G844" s="1067"/>
      <c r="H844" s="1067"/>
      <c r="I844" s="1067"/>
      <c r="J844" s="1067"/>
      <c r="K844" s="1067"/>
      <c r="L844" s="1067"/>
      <c r="M844" s="1067"/>
      <c r="N844" s="1067"/>
      <c r="O844" s="1067"/>
      <c r="P844" s="1067"/>
      <c r="Q844" s="1067"/>
      <c r="R844" s="1067"/>
      <c r="S844" s="1067"/>
      <c r="T844" s="1067"/>
      <c r="U844" s="1067"/>
      <c r="V844" s="1067"/>
      <c r="W844" s="1067"/>
      <c r="X844" s="1067"/>
      <c r="Y844" s="1067"/>
      <c r="Z844" s="1067"/>
      <c r="AA844" s="1067"/>
      <c r="AB844" s="1067"/>
      <c r="AC844" s="1067"/>
      <c r="AD844" s="1067"/>
      <c r="AE844" s="1067"/>
      <c r="AF844" s="1067"/>
    </row>
    <row r="845" spans="1:32">
      <c r="A845" s="1067"/>
      <c r="B845" s="1067"/>
      <c r="C845" s="1067"/>
      <c r="D845" s="1067"/>
      <c r="E845" s="1067"/>
      <c r="F845" s="1067"/>
      <c r="G845" s="1067"/>
      <c r="H845" s="1067"/>
      <c r="I845" s="1067"/>
      <c r="J845" s="1067"/>
      <c r="K845" s="1067"/>
      <c r="L845" s="1067"/>
      <c r="M845" s="1067"/>
      <c r="N845" s="1067"/>
      <c r="O845" s="1067"/>
      <c r="P845" s="1067"/>
      <c r="Q845" s="1067"/>
      <c r="R845" s="1067"/>
      <c r="S845" s="1067"/>
      <c r="T845" s="1067"/>
      <c r="U845" s="1067"/>
      <c r="V845" s="1067"/>
      <c r="W845" s="1067"/>
      <c r="X845" s="1067"/>
      <c r="Y845" s="1067"/>
      <c r="Z845" s="1067"/>
      <c r="AA845" s="1067"/>
      <c r="AB845" s="1067"/>
      <c r="AC845" s="1067"/>
      <c r="AD845" s="1067"/>
      <c r="AE845" s="1067"/>
      <c r="AF845" s="1067"/>
    </row>
    <row r="846" spans="1:32">
      <c r="A846" s="1067"/>
      <c r="B846" s="1067"/>
      <c r="C846" s="1067"/>
      <c r="D846" s="1067"/>
      <c r="E846" s="1067"/>
      <c r="F846" s="1067"/>
      <c r="G846" s="1067"/>
      <c r="H846" s="1067"/>
      <c r="I846" s="1067"/>
      <c r="J846" s="1067"/>
      <c r="K846" s="1067"/>
      <c r="L846" s="1067"/>
      <c r="M846" s="1067"/>
      <c r="N846" s="1067"/>
      <c r="O846" s="1067"/>
      <c r="P846" s="1067"/>
      <c r="Q846" s="1067"/>
      <c r="R846" s="1067"/>
      <c r="S846" s="1067"/>
      <c r="T846" s="1067"/>
      <c r="U846" s="1067"/>
      <c r="V846" s="1067"/>
      <c r="W846" s="1067"/>
      <c r="X846" s="1067"/>
      <c r="Y846" s="1067"/>
      <c r="Z846" s="1067"/>
      <c r="AA846" s="1067"/>
      <c r="AB846" s="1067"/>
      <c r="AC846" s="1067"/>
      <c r="AD846" s="1067"/>
      <c r="AE846" s="1067"/>
      <c r="AF846" s="1067"/>
    </row>
    <row r="847" spans="1:32">
      <c r="A847" s="1067"/>
      <c r="B847" s="1067"/>
      <c r="C847" s="1067"/>
      <c r="D847" s="1067"/>
      <c r="E847" s="1067"/>
      <c r="F847" s="1067"/>
      <c r="G847" s="1067"/>
      <c r="H847" s="1067"/>
      <c r="I847" s="1067"/>
      <c r="J847" s="1067"/>
      <c r="K847" s="1067"/>
      <c r="L847" s="1067"/>
      <c r="M847" s="1067"/>
      <c r="N847" s="1067"/>
      <c r="O847" s="1067"/>
      <c r="P847" s="1067"/>
      <c r="Q847" s="1067"/>
      <c r="R847" s="1067"/>
      <c r="S847" s="1067"/>
      <c r="T847" s="1067"/>
      <c r="U847" s="1067"/>
      <c r="V847" s="1067"/>
      <c r="W847" s="1067"/>
      <c r="X847" s="1067"/>
      <c r="Y847" s="1067"/>
      <c r="Z847" s="1067"/>
      <c r="AA847" s="1067"/>
      <c r="AB847" s="1067"/>
      <c r="AC847" s="1067"/>
      <c r="AD847" s="1067"/>
      <c r="AE847" s="1067"/>
      <c r="AF847" s="1067"/>
    </row>
    <row r="848" spans="1:32">
      <c r="A848" s="1067"/>
      <c r="B848" s="1067"/>
      <c r="C848" s="1067"/>
      <c r="D848" s="1067"/>
      <c r="E848" s="1067"/>
      <c r="F848" s="1067"/>
      <c r="G848" s="1067"/>
      <c r="H848" s="1067"/>
      <c r="I848" s="1067"/>
      <c r="J848" s="1067"/>
      <c r="K848" s="1067"/>
      <c r="L848" s="1067"/>
      <c r="M848" s="1067"/>
      <c r="N848" s="1067"/>
      <c r="O848" s="1067"/>
      <c r="P848" s="1067"/>
      <c r="Q848" s="1067"/>
      <c r="R848" s="1067"/>
      <c r="S848" s="1067"/>
      <c r="T848" s="1067"/>
      <c r="U848" s="1067"/>
      <c r="V848" s="1067"/>
      <c r="W848" s="1067"/>
      <c r="X848" s="1067"/>
      <c r="Y848" s="1067"/>
      <c r="Z848" s="1067"/>
      <c r="AA848" s="1067"/>
      <c r="AB848" s="1067"/>
      <c r="AC848" s="1067"/>
      <c r="AD848" s="1067"/>
      <c r="AE848" s="1067"/>
      <c r="AF848" s="1067"/>
    </row>
    <row r="849" spans="1:32">
      <c r="A849" s="1067"/>
      <c r="B849" s="1067"/>
      <c r="C849" s="1067"/>
      <c r="D849" s="1067"/>
      <c r="E849" s="1067"/>
      <c r="F849" s="1067"/>
      <c r="G849" s="1067"/>
      <c r="H849" s="1067"/>
      <c r="I849" s="1067"/>
      <c r="J849" s="1067"/>
      <c r="K849" s="1067"/>
      <c r="L849" s="1067"/>
      <c r="M849" s="1067"/>
      <c r="N849" s="1067"/>
      <c r="O849" s="1067"/>
      <c r="P849" s="1067"/>
      <c r="Q849" s="1067"/>
      <c r="R849" s="1067"/>
      <c r="S849" s="1067"/>
      <c r="T849" s="1067"/>
      <c r="U849" s="1067"/>
      <c r="V849" s="1067"/>
      <c r="W849" s="1067"/>
      <c r="X849" s="1067"/>
      <c r="Y849" s="1067"/>
      <c r="Z849" s="1067"/>
      <c r="AA849" s="1067"/>
      <c r="AB849" s="1067"/>
      <c r="AC849" s="1067"/>
      <c r="AD849" s="1067"/>
      <c r="AE849" s="1067"/>
      <c r="AF849" s="1067"/>
    </row>
    <row r="850" spans="1:32">
      <c r="A850" s="1067"/>
      <c r="B850" s="1067"/>
      <c r="C850" s="1067"/>
      <c r="D850" s="1067"/>
      <c r="E850" s="1067"/>
      <c r="F850" s="1067"/>
      <c r="G850" s="1067"/>
      <c r="H850" s="1067"/>
      <c r="I850" s="1067"/>
      <c r="J850" s="1067"/>
      <c r="K850" s="1067"/>
      <c r="L850" s="1067"/>
      <c r="M850" s="1067"/>
      <c r="N850" s="1067"/>
      <c r="O850" s="1067"/>
      <c r="P850" s="1067"/>
      <c r="Q850" s="1067"/>
      <c r="R850" s="1067"/>
      <c r="S850" s="1067"/>
      <c r="T850" s="1067"/>
      <c r="U850" s="1067"/>
      <c r="V850" s="1067"/>
      <c r="W850" s="1067"/>
      <c r="X850" s="1067"/>
      <c r="Y850" s="1067"/>
      <c r="Z850" s="1067"/>
      <c r="AA850" s="1067"/>
      <c r="AB850" s="1067"/>
      <c r="AC850" s="1067"/>
      <c r="AD850" s="1067"/>
      <c r="AE850" s="1067"/>
      <c r="AF850" s="1067"/>
    </row>
    <row r="851" spans="1:32">
      <c r="A851" s="1067"/>
      <c r="B851" s="1067"/>
      <c r="C851" s="1067"/>
      <c r="D851" s="1067"/>
      <c r="E851" s="1067"/>
      <c r="F851" s="1067"/>
      <c r="G851" s="1067"/>
      <c r="H851" s="1067"/>
      <c r="I851" s="1067"/>
      <c r="J851" s="1067"/>
      <c r="K851" s="1067"/>
      <c r="L851" s="1067"/>
      <c r="M851" s="1067"/>
      <c r="N851" s="1067"/>
      <c r="O851" s="1067"/>
      <c r="P851" s="1067"/>
      <c r="Q851" s="1067"/>
      <c r="R851" s="1067"/>
      <c r="S851" s="1067"/>
      <c r="T851" s="1067"/>
      <c r="U851" s="1067"/>
      <c r="V851" s="1067"/>
      <c r="W851" s="1067"/>
      <c r="X851" s="1067"/>
      <c r="Y851" s="1067"/>
      <c r="Z851" s="1067"/>
      <c r="AA851" s="1067"/>
      <c r="AB851" s="1067"/>
      <c r="AC851" s="1067"/>
      <c r="AD851" s="1067"/>
      <c r="AE851" s="1067"/>
      <c r="AF851" s="1067"/>
    </row>
    <row r="852" spans="1:32">
      <c r="A852" s="1067"/>
      <c r="B852" s="1067"/>
      <c r="C852" s="1067"/>
      <c r="D852" s="1067"/>
      <c r="E852" s="1067"/>
      <c r="F852" s="1067"/>
      <c r="G852" s="1067"/>
      <c r="H852" s="1067"/>
      <c r="I852" s="1067"/>
      <c r="J852" s="1067"/>
      <c r="K852" s="1067"/>
      <c r="L852" s="1067"/>
      <c r="M852" s="1067"/>
      <c r="N852" s="1067"/>
      <c r="O852" s="1067"/>
      <c r="P852" s="1067"/>
      <c r="Q852" s="1067"/>
      <c r="R852" s="1067"/>
      <c r="S852" s="1067"/>
      <c r="T852" s="1067"/>
      <c r="U852" s="1067"/>
      <c r="V852" s="1067"/>
      <c r="W852" s="1067"/>
      <c r="X852" s="1067"/>
      <c r="Y852" s="1067"/>
      <c r="Z852" s="1067"/>
      <c r="AA852" s="1067"/>
      <c r="AB852" s="1067"/>
      <c r="AC852" s="1067"/>
      <c r="AD852" s="1067"/>
      <c r="AE852" s="1067"/>
      <c r="AF852" s="1067"/>
    </row>
    <row r="853" spans="1:32">
      <c r="A853" s="1067"/>
      <c r="B853" s="1067"/>
      <c r="C853" s="1067"/>
      <c r="D853" s="1067"/>
      <c r="E853" s="1067"/>
      <c r="F853" s="1067"/>
      <c r="G853" s="1067"/>
      <c r="H853" s="1067"/>
      <c r="I853" s="1067"/>
      <c r="J853" s="1067"/>
      <c r="K853" s="1067"/>
      <c r="L853" s="1067"/>
      <c r="M853" s="1067"/>
      <c r="N853" s="1067"/>
      <c r="O853" s="1067"/>
      <c r="P853" s="1067"/>
      <c r="Q853" s="1067"/>
      <c r="R853" s="1067"/>
      <c r="S853" s="1067"/>
      <c r="T853" s="1067"/>
      <c r="U853" s="1067"/>
      <c r="V853" s="1067"/>
      <c r="W853" s="1067"/>
      <c r="X853" s="1067"/>
      <c r="Y853" s="1067"/>
      <c r="Z853" s="1067"/>
      <c r="AA853" s="1067"/>
      <c r="AB853" s="1067"/>
      <c r="AC853" s="1067"/>
      <c r="AD853" s="1067"/>
      <c r="AE853" s="1067"/>
      <c r="AF853" s="1067"/>
    </row>
    <row r="854" spans="1:32">
      <c r="A854" s="1067"/>
      <c r="B854" s="1067"/>
      <c r="C854" s="1067"/>
      <c r="D854" s="1067"/>
      <c r="E854" s="1067"/>
      <c r="F854" s="1067"/>
      <c r="G854" s="1067"/>
      <c r="H854" s="1067"/>
      <c r="I854" s="1067"/>
      <c r="J854" s="1067"/>
      <c r="K854" s="1067"/>
      <c r="L854" s="1067"/>
      <c r="M854" s="1067"/>
      <c r="N854" s="1067"/>
      <c r="O854" s="1067"/>
      <c r="P854" s="1067"/>
      <c r="Q854" s="1067"/>
      <c r="R854" s="1067"/>
      <c r="S854" s="1067"/>
      <c r="T854" s="1067"/>
      <c r="U854" s="1067"/>
      <c r="V854" s="1067"/>
      <c r="W854" s="1067"/>
      <c r="X854" s="1067"/>
      <c r="Y854" s="1067"/>
      <c r="Z854" s="1067"/>
      <c r="AA854" s="1067"/>
      <c r="AB854" s="1067"/>
      <c r="AC854" s="1067"/>
      <c r="AD854" s="1067"/>
      <c r="AE854" s="1067"/>
      <c r="AF854" s="1067"/>
    </row>
    <row r="855" spans="1:32">
      <c r="A855" s="1067"/>
      <c r="B855" s="1067"/>
      <c r="C855" s="1067"/>
      <c r="D855" s="1067"/>
      <c r="E855" s="1067"/>
      <c r="F855" s="1067"/>
      <c r="G855" s="1067"/>
      <c r="H855" s="1067"/>
      <c r="I855" s="1067"/>
      <c r="J855" s="1067"/>
      <c r="K855" s="1067"/>
      <c r="L855" s="1067"/>
      <c r="M855" s="1067"/>
      <c r="N855" s="1067"/>
      <c r="O855" s="1067"/>
      <c r="P855" s="1067"/>
      <c r="Q855" s="1067"/>
      <c r="R855" s="1067"/>
      <c r="S855" s="1067"/>
      <c r="T855" s="1067"/>
      <c r="U855" s="1067"/>
      <c r="V855" s="1067"/>
      <c r="W855" s="1067"/>
      <c r="X855" s="1067"/>
      <c r="Y855" s="1067"/>
      <c r="Z855" s="1067"/>
      <c r="AA855" s="1067"/>
      <c r="AB855" s="1067"/>
      <c r="AC855" s="1067"/>
      <c r="AD855" s="1067"/>
      <c r="AE855" s="1067"/>
      <c r="AF855" s="1067"/>
    </row>
    <row r="856" spans="1:32">
      <c r="A856" s="1067"/>
      <c r="B856" s="1067"/>
      <c r="C856" s="1067"/>
      <c r="D856" s="1067"/>
      <c r="E856" s="1067"/>
      <c r="F856" s="1067"/>
      <c r="G856" s="1067"/>
      <c r="H856" s="1067"/>
      <c r="I856" s="1067"/>
      <c r="J856" s="1067"/>
      <c r="K856" s="1067"/>
      <c r="L856" s="1067"/>
      <c r="M856" s="1067"/>
      <c r="N856" s="1067"/>
      <c r="O856" s="1067"/>
      <c r="P856" s="1067"/>
      <c r="Q856" s="1067"/>
      <c r="R856" s="1067"/>
      <c r="S856" s="1067"/>
      <c r="T856" s="1067"/>
      <c r="U856" s="1067"/>
      <c r="V856" s="1067"/>
      <c r="W856" s="1067"/>
      <c r="X856" s="1067"/>
      <c r="Y856" s="1067"/>
      <c r="Z856" s="1067"/>
      <c r="AA856" s="1067"/>
      <c r="AB856" s="1067"/>
      <c r="AC856" s="1067"/>
      <c r="AD856" s="1067"/>
      <c r="AE856" s="1067"/>
      <c r="AF856" s="1067"/>
    </row>
    <row r="857" spans="1:32">
      <c r="A857" s="1067"/>
      <c r="B857" s="1067"/>
      <c r="C857" s="1067"/>
      <c r="D857" s="1067"/>
      <c r="E857" s="1067"/>
      <c r="F857" s="1067"/>
      <c r="G857" s="1067"/>
      <c r="H857" s="1067"/>
      <c r="I857" s="1067"/>
      <c r="J857" s="1067"/>
      <c r="K857" s="1067"/>
      <c r="L857" s="1067"/>
      <c r="M857" s="1067"/>
      <c r="N857" s="1067"/>
      <c r="O857" s="1067"/>
      <c r="P857" s="1067"/>
      <c r="Q857" s="1067"/>
      <c r="R857" s="1067"/>
      <c r="S857" s="1067"/>
      <c r="T857" s="1067"/>
      <c r="U857" s="1067"/>
      <c r="V857" s="1067"/>
      <c r="W857" s="1067"/>
      <c r="X857" s="1067"/>
      <c r="Y857" s="1067"/>
      <c r="Z857" s="1067"/>
      <c r="AA857" s="1067"/>
      <c r="AB857" s="1067"/>
      <c r="AC857" s="1067"/>
      <c r="AD857" s="1067"/>
      <c r="AE857" s="1067"/>
      <c r="AF857" s="1067"/>
    </row>
    <row r="858" spans="1:32">
      <c r="A858" s="1067"/>
      <c r="B858" s="1067"/>
      <c r="C858" s="1067"/>
      <c r="D858" s="1067"/>
      <c r="E858" s="1067"/>
      <c r="F858" s="1067"/>
      <c r="G858" s="1067"/>
      <c r="H858" s="1067"/>
      <c r="I858" s="1067"/>
      <c r="J858" s="1067"/>
      <c r="K858" s="1067"/>
      <c r="L858" s="1067"/>
      <c r="M858" s="1067"/>
      <c r="N858" s="1067"/>
      <c r="O858" s="1067"/>
      <c r="P858" s="1067"/>
      <c r="Q858" s="1067"/>
      <c r="R858" s="1067"/>
      <c r="S858" s="1067"/>
      <c r="T858" s="1067"/>
      <c r="U858" s="1067"/>
      <c r="V858" s="1067"/>
      <c r="W858" s="1067"/>
      <c r="X858" s="1067"/>
      <c r="Y858" s="1067"/>
      <c r="Z858" s="1067"/>
      <c r="AA858" s="1067"/>
      <c r="AB858" s="1067"/>
      <c r="AC858" s="1067"/>
      <c r="AD858" s="1067"/>
      <c r="AE858" s="1067"/>
      <c r="AF858" s="1067"/>
    </row>
    <row r="859" spans="1:32">
      <c r="A859" s="1067"/>
      <c r="B859" s="1067"/>
      <c r="C859" s="1067"/>
      <c r="D859" s="1067"/>
      <c r="E859" s="1067"/>
      <c r="F859" s="1067"/>
      <c r="G859" s="1067"/>
      <c r="H859" s="1067"/>
      <c r="I859" s="1067"/>
      <c r="J859" s="1067"/>
      <c r="K859" s="1067"/>
      <c r="L859" s="1067"/>
      <c r="M859" s="1067"/>
      <c r="N859" s="1067"/>
      <c r="O859" s="1067"/>
      <c r="P859" s="1067"/>
      <c r="Q859" s="1067"/>
      <c r="R859" s="1067"/>
      <c r="S859" s="1067"/>
      <c r="T859" s="1067"/>
      <c r="U859" s="1067"/>
      <c r="V859" s="1067"/>
      <c r="W859" s="1067"/>
      <c r="X859" s="1067"/>
      <c r="Y859" s="1067"/>
      <c r="Z859" s="1067"/>
      <c r="AA859" s="1067"/>
      <c r="AB859" s="1067"/>
      <c r="AC859" s="1067"/>
      <c r="AD859" s="1067"/>
      <c r="AE859" s="1067"/>
      <c r="AF859" s="1067"/>
    </row>
    <row r="860" spans="1:32">
      <c r="A860" s="1067"/>
      <c r="B860" s="1067"/>
      <c r="C860" s="1067"/>
      <c r="D860" s="1067"/>
      <c r="E860" s="1067"/>
      <c r="F860" s="1067"/>
      <c r="G860" s="1067"/>
      <c r="H860" s="1067"/>
      <c r="I860" s="1067"/>
      <c r="J860" s="1067"/>
      <c r="K860" s="1067"/>
      <c r="L860" s="1067"/>
      <c r="M860" s="1067"/>
      <c r="N860" s="1067"/>
      <c r="O860" s="1067"/>
      <c r="P860" s="1067"/>
      <c r="Q860" s="1067"/>
      <c r="R860" s="1067"/>
      <c r="S860" s="1067"/>
      <c r="T860" s="1067"/>
      <c r="U860" s="1067"/>
      <c r="V860" s="1067"/>
      <c r="W860" s="1067"/>
      <c r="X860" s="1067"/>
      <c r="Y860" s="1067"/>
      <c r="Z860" s="1067"/>
      <c r="AA860" s="1067"/>
      <c r="AB860" s="1067"/>
      <c r="AC860" s="1067"/>
      <c r="AD860" s="1067"/>
      <c r="AE860" s="1067"/>
      <c r="AF860" s="1067"/>
    </row>
    <row r="861" spans="1:32">
      <c r="A861" s="1067"/>
      <c r="B861" s="1067"/>
      <c r="C861" s="1067"/>
      <c r="D861" s="1067"/>
      <c r="E861" s="1067"/>
      <c r="F861" s="1067"/>
      <c r="G861" s="1067"/>
      <c r="H861" s="1067"/>
      <c r="I861" s="1067"/>
      <c r="J861" s="1067"/>
      <c r="K861" s="1067"/>
      <c r="L861" s="1067"/>
      <c r="M861" s="1067"/>
      <c r="N861" s="1067"/>
      <c r="O861" s="1067"/>
      <c r="P861" s="1067"/>
      <c r="Q861" s="1067"/>
      <c r="R861" s="1067"/>
      <c r="S861" s="1067"/>
      <c r="T861" s="1067"/>
      <c r="U861" s="1067"/>
      <c r="V861" s="1067"/>
      <c r="W861" s="1067"/>
      <c r="X861" s="1067"/>
      <c r="Y861" s="1067"/>
      <c r="Z861" s="1067"/>
      <c r="AA861" s="1067"/>
      <c r="AB861" s="1067"/>
      <c r="AC861" s="1067"/>
      <c r="AD861" s="1067"/>
      <c r="AE861" s="1067"/>
      <c r="AF861" s="1067"/>
    </row>
    <row r="862" spans="1:32">
      <c r="A862" s="1067"/>
      <c r="B862" s="1067"/>
      <c r="C862" s="1067"/>
      <c r="D862" s="1067"/>
      <c r="E862" s="1067"/>
      <c r="F862" s="1067"/>
      <c r="G862" s="1067"/>
      <c r="H862" s="1067"/>
      <c r="I862" s="1067"/>
      <c r="J862" s="1067"/>
      <c r="K862" s="1067"/>
      <c r="L862" s="1067"/>
      <c r="M862" s="1067"/>
      <c r="N862" s="1067"/>
      <c r="O862" s="1067"/>
      <c r="P862" s="1067"/>
      <c r="Q862" s="1067"/>
      <c r="R862" s="1067"/>
      <c r="S862" s="1067"/>
      <c r="T862" s="1067"/>
      <c r="U862" s="1067"/>
      <c r="V862" s="1067"/>
      <c r="W862" s="1067"/>
      <c r="X862" s="1067"/>
      <c r="Y862" s="1067"/>
      <c r="Z862" s="1067"/>
      <c r="AA862" s="1067"/>
      <c r="AB862" s="1067"/>
      <c r="AC862" s="1067"/>
      <c r="AD862" s="1067"/>
      <c r="AE862" s="1067"/>
      <c r="AF862" s="1067"/>
    </row>
    <row r="863" spans="1:32">
      <c r="A863" s="1067"/>
      <c r="B863" s="1067"/>
      <c r="C863" s="1067"/>
      <c r="D863" s="1067"/>
      <c r="E863" s="1067"/>
      <c r="F863" s="1067"/>
      <c r="G863" s="1067"/>
      <c r="H863" s="1067"/>
      <c r="I863" s="1067"/>
      <c r="J863" s="1067"/>
      <c r="K863" s="1067"/>
      <c r="L863" s="1067"/>
      <c r="M863" s="1067"/>
      <c r="N863" s="1067"/>
      <c r="O863" s="1067"/>
      <c r="P863" s="1067"/>
      <c r="Q863" s="1067"/>
      <c r="R863" s="1067"/>
      <c r="S863" s="1067"/>
      <c r="T863" s="1067"/>
      <c r="U863" s="1067"/>
      <c r="V863" s="1067"/>
      <c r="W863" s="1067"/>
      <c r="X863" s="1067"/>
      <c r="Y863" s="1067"/>
      <c r="Z863" s="1067"/>
      <c r="AA863" s="1067"/>
      <c r="AB863" s="1067"/>
      <c r="AC863" s="1067"/>
      <c r="AD863" s="1067"/>
      <c r="AE863" s="1067"/>
      <c r="AF863" s="1067"/>
    </row>
    <row r="864" spans="1:32">
      <c r="A864" s="1067"/>
      <c r="B864" s="1067"/>
      <c r="C864" s="1067"/>
      <c r="D864" s="1067"/>
      <c r="E864" s="1067"/>
      <c r="F864" s="1067"/>
      <c r="G864" s="1067"/>
      <c r="H864" s="1067"/>
      <c r="I864" s="1067"/>
      <c r="J864" s="1067"/>
      <c r="K864" s="1067"/>
      <c r="L864" s="1067"/>
      <c r="M864" s="1067"/>
      <c r="N864" s="1067"/>
      <c r="O864" s="1067"/>
      <c r="P864" s="1067"/>
      <c r="Q864" s="1067"/>
      <c r="R864" s="1067"/>
      <c r="S864" s="1067"/>
      <c r="T864" s="1067"/>
      <c r="U864" s="1067"/>
      <c r="V864" s="1067"/>
      <c r="W864" s="1067"/>
      <c r="X864" s="1067"/>
      <c r="Y864" s="1067"/>
      <c r="Z864" s="1067"/>
      <c r="AA864" s="1067"/>
      <c r="AB864" s="1067"/>
      <c r="AC864" s="1067"/>
      <c r="AD864" s="1067"/>
      <c r="AE864" s="1067"/>
      <c r="AF864" s="1067"/>
    </row>
    <row r="865" spans="1:32">
      <c r="A865" s="1067"/>
      <c r="B865" s="1067"/>
      <c r="C865" s="1067"/>
      <c r="D865" s="1067"/>
      <c r="E865" s="1067"/>
      <c r="F865" s="1067"/>
      <c r="G865" s="1067"/>
      <c r="H865" s="1067"/>
      <c r="I865" s="1067"/>
      <c r="J865" s="1067"/>
      <c r="K865" s="1067"/>
      <c r="L865" s="1067"/>
      <c r="M865" s="1067"/>
      <c r="N865" s="1067"/>
      <c r="O865" s="1067"/>
      <c r="P865" s="1067"/>
      <c r="Q865" s="1067"/>
      <c r="R865" s="1067"/>
      <c r="S865" s="1067"/>
      <c r="T865" s="1067"/>
      <c r="U865" s="1067"/>
      <c r="V865" s="1067"/>
      <c r="W865" s="1067"/>
      <c r="X865" s="1067"/>
      <c r="Y865" s="1067"/>
      <c r="Z865" s="1067"/>
      <c r="AA865" s="1067"/>
      <c r="AB865" s="1067"/>
      <c r="AC865" s="1067"/>
      <c r="AD865" s="1067"/>
      <c r="AE865" s="1067"/>
      <c r="AF865" s="1067"/>
    </row>
    <row r="866" spans="1:32">
      <c r="A866" s="1067"/>
      <c r="B866" s="1067"/>
      <c r="C866" s="1067"/>
      <c r="D866" s="1067"/>
      <c r="E866" s="1067"/>
      <c r="F866" s="1067"/>
      <c r="G866" s="1067"/>
      <c r="H866" s="1067"/>
      <c r="I866" s="1067"/>
      <c r="J866" s="1067"/>
      <c r="K866" s="1067"/>
      <c r="L866" s="1067"/>
      <c r="M866" s="1067"/>
      <c r="N866" s="1067"/>
      <c r="O866" s="1067"/>
      <c r="P866" s="1067"/>
      <c r="Q866" s="1067"/>
      <c r="R866" s="1067"/>
      <c r="S866" s="1067"/>
      <c r="T866" s="1067"/>
      <c r="U866" s="1067"/>
      <c r="V866" s="1067"/>
      <c r="W866" s="1067"/>
      <c r="X866" s="1067"/>
      <c r="Y866" s="1067"/>
      <c r="Z866" s="1067"/>
      <c r="AA866" s="1067"/>
      <c r="AB866" s="1067"/>
      <c r="AC866" s="1067"/>
      <c r="AD866" s="1067"/>
      <c r="AE866" s="1067"/>
      <c r="AF866" s="1067"/>
    </row>
    <row r="867" spans="1:32">
      <c r="A867" s="1067"/>
      <c r="B867" s="1067"/>
      <c r="C867" s="1067"/>
      <c r="D867" s="1067"/>
      <c r="E867" s="1067"/>
      <c r="F867" s="1067"/>
      <c r="G867" s="1067"/>
      <c r="H867" s="1067"/>
      <c r="I867" s="1067"/>
      <c r="J867" s="1067"/>
      <c r="K867" s="1067"/>
      <c r="L867" s="1067"/>
      <c r="M867" s="1067"/>
      <c r="N867" s="1067"/>
      <c r="O867" s="1067"/>
      <c r="P867" s="1067"/>
      <c r="Q867" s="1067"/>
      <c r="R867" s="1067"/>
      <c r="S867" s="1067"/>
      <c r="T867" s="1067"/>
      <c r="U867" s="1067"/>
      <c r="V867" s="1067"/>
      <c r="W867" s="1067"/>
      <c r="X867" s="1067"/>
      <c r="Y867" s="1067"/>
      <c r="Z867" s="1067"/>
      <c r="AA867" s="1067"/>
      <c r="AB867" s="1067"/>
      <c r="AC867" s="1067"/>
      <c r="AD867" s="1067"/>
      <c r="AE867" s="1067"/>
      <c r="AF867" s="1067"/>
    </row>
    <row r="868" spans="1:32">
      <c r="A868" s="1067"/>
      <c r="B868" s="1067"/>
      <c r="C868" s="1067"/>
      <c r="D868" s="1067"/>
      <c r="E868" s="1067"/>
      <c r="F868" s="1067"/>
      <c r="G868" s="1067"/>
      <c r="H868" s="1067"/>
      <c r="I868" s="1067"/>
      <c r="J868" s="1067"/>
      <c r="K868" s="1067"/>
      <c r="L868" s="1067"/>
      <c r="M868" s="1067"/>
      <c r="N868" s="1067"/>
      <c r="O868" s="1067"/>
      <c r="P868" s="1067"/>
      <c r="Q868" s="1067"/>
      <c r="R868" s="1067"/>
      <c r="S868" s="1067"/>
      <c r="T868" s="1067"/>
      <c r="U868" s="1067"/>
      <c r="V868" s="1067"/>
      <c r="W868" s="1067"/>
      <c r="X868" s="1067"/>
      <c r="Y868" s="1067"/>
      <c r="Z868" s="1067"/>
      <c r="AA868" s="1067"/>
      <c r="AB868" s="1067"/>
      <c r="AC868" s="1067"/>
      <c r="AD868" s="1067"/>
      <c r="AE868" s="1067"/>
      <c r="AF868" s="1067"/>
    </row>
    <row r="869" spans="1:32">
      <c r="A869" s="1067"/>
      <c r="B869" s="1067"/>
      <c r="C869" s="1067"/>
      <c r="D869" s="1067"/>
      <c r="E869" s="1067"/>
      <c r="F869" s="1067"/>
      <c r="G869" s="1067"/>
      <c r="H869" s="1067"/>
      <c r="I869" s="1067"/>
      <c r="J869" s="1067"/>
      <c r="K869" s="1067"/>
      <c r="L869" s="1067"/>
      <c r="M869" s="1067"/>
      <c r="N869" s="1067"/>
      <c r="O869" s="1067"/>
      <c r="P869" s="1067"/>
      <c r="Q869" s="1067"/>
      <c r="R869" s="1067"/>
      <c r="S869" s="1067"/>
      <c r="T869" s="1067"/>
      <c r="U869" s="1067"/>
      <c r="V869" s="1067"/>
      <c r="W869" s="1067"/>
      <c r="X869" s="1067"/>
      <c r="Y869" s="1067"/>
      <c r="Z869" s="1067"/>
      <c r="AA869" s="1067"/>
      <c r="AB869" s="1067"/>
      <c r="AC869" s="1067"/>
      <c r="AD869" s="1067"/>
      <c r="AE869" s="1067"/>
      <c r="AF869" s="1067"/>
    </row>
    <row r="870" spans="1:32">
      <c r="A870" s="1067"/>
      <c r="B870" s="1067"/>
      <c r="C870" s="1067"/>
      <c r="D870" s="1067"/>
      <c r="E870" s="1067"/>
      <c r="F870" s="1067"/>
      <c r="G870" s="1067"/>
      <c r="H870" s="1067"/>
      <c r="I870" s="1067"/>
      <c r="J870" s="1067"/>
      <c r="K870" s="1067"/>
      <c r="L870" s="1067"/>
      <c r="M870" s="1067"/>
      <c r="N870" s="1067"/>
      <c r="O870" s="1067"/>
      <c r="P870" s="1067"/>
      <c r="Q870" s="1067"/>
      <c r="R870" s="1067"/>
      <c r="S870" s="1067"/>
      <c r="T870" s="1067"/>
      <c r="U870" s="1067"/>
      <c r="V870" s="1067"/>
      <c r="W870" s="1067"/>
      <c r="X870" s="1067"/>
      <c r="Y870" s="1067"/>
      <c r="Z870" s="1067"/>
      <c r="AA870" s="1067"/>
      <c r="AB870" s="1067"/>
      <c r="AC870" s="1067"/>
      <c r="AD870" s="1067"/>
      <c r="AE870" s="1067"/>
      <c r="AF870" s="1067"/>
    </row>
    <row r="871" spans="1:32">
      <c r="A871" s="1067"/>
      <c r="B871" s="1067"/>
      <c r="C871" s="1067"/>
      <c r="D871" s="1067"/>
      <c r="E871" s="1067"/>
      <c r="F871" s="1067"/>
      <c r="G871" s="1067"/>
      <c r="H871" s="1067"/>
      <c r="I871" s="1067"/>
      <c r="J871" s="1067"/>
      <c r="K871" s="1067"/>
      <c r="L871" s="1067"/>
      <c r="M871" s="1067"/>
      <c r="N871" s="1067"/>
      <c r="O871" s="1067"/>
      <c r="P871" s="1067"/>
      <c r="Q871" s="1067"/>
      <c r="R871" s="1067"/>
      <c r="S871" s="1067"/>
      <c r="T871" s="1067"/>
      <c r="U871" s="1067"/>
      <c r="V871" s="1067"/>
      <c r="W871" s="1067"/>
      <c r="X871" s="1067"/>
      <c r="Y871" s="1067"/>
      <c r="Z871" s="1067"/>
      <c r="AA871" s="1067"/>
      <c r="AB871" s="1067"/>
      <c r="AC871" s="1067"/>
      <c r="AD871" s="1067"/>
      <c r="AE871" s="1067"/>
      <c r="AF871" s="1067"/>
    </row>
    <row r="872" spans="1:32">
      <c r="A872" s="1067"/>
      <c r="B872" s="1067"/>
      <c r="C872" s="1067"/>
      <c r="D872" s="1067"/>
      <c r="E872" s="1067"/>
      <c r="F872" s="1067"/>
      <c r="G872" s="1067"/>
      <c r="H872" s="1067"/>
      <c r="I872" s="1067"/>
      <c r="J872" s="1067"/>
      <c r="K872" s="1067"/>
      <c r="L872" s="1067"/>
      <c r="M872" s="1067"/>
      <c r="N872" s="1067"/>
      <c r="O872" s="1067"/>
      <c r="P872" s="1067"/>
      <c r="Q872" s="1067"/>
      <c r="R872" s="1067"/>
      <c r="S872" s="1067"/>
      <c r="T872" s="1067"/>
      <c r="U872" s="1067"/>
      <c r="V872" s="1067"/>
      <c r="W872" s="1067"/>
      <c r="X872" s="1067"/>
      <c r="Y872" s="1067"/>
      <c r="Z872" s="1067"/>
      <c r="AA872" s="1067"/>
      <c r="AB872" s="1067"/>
      <c r="AC872" s="1067"/>
      <c r="AD872" s="1067"/>
      <c r="AE872" s="1067"/>
      <c r="AF872" s="1067"/>
    </row>
    <row r="873" spans="1:32">
      <c r="A873" s="1067"/>
      <c r="B873" s="1067"/>
      <c r="C873" s="1067"/>
      <c r="D873" s="1067"/>
      <c r="E873" s="1067"/>
      <c r="F873" s="1067"/>
      <c r="G873" s="1067"/>
      <c r="H873" s="1067"/>
      <c r="I873" s="1067"/>
      <c r="J873" s="1067"/>
      <c r="K873" s="1067"/>
      <c r="L873" s="1067"/>
      <c r="M873" s="1067"/>
      <c r="N873" s="1067"/>
      <c r="O873" s="1067"/>
      <c r="P873" s="1067"/>
      <c r="Q873" s="1067"/>
      <c r="R873" s="1067"/>
      <c r="S873" s="1067"/>
      <c r="T873" s="1067"/>
      <c r="U873" s="1067"/>
      <c r="V873" s="1067"/>
      <c r="W873" s="1067"/>
      <c r="X873" s="1067"/>
      <c r="Y873" s="1067"/>
      <c r="Z873" s="1067"/>
      <c r="AA873" s="1067"/>
      <c r="AB873" s="1067"/>
      <c r="AC873" s="1067"/>
      <c r="AD873" s="1067"/>
      <c r="AE873" s="1067"/>
      <c r="AF873" s="1067"/>
    </row>
    <row r="874" spans="1:32">
      <c r="A874" s="1067"/>
      <c r="B874" s="1067"/>
      <c r="C874" s="1067"/>
      <c r="D874" s="1067"/>
      <c r="E874" s="1067"/>
      <c r="F874" s="1067"/>
      <c r="G874" s="1067"/>
      <c r="H874" s="1067"/>
      <c r="I874" s="1067"/>
      <c r="J874" s="1067"/>
      <c r="K874" s="1067"/>
      <c r="L874" s="1067"/>
      <c r="M874" s="1067"/>
      <c r="N874" s="1067"/>
      <c r="O874" s="1067"/>
      <c r="P874" s="1067"/>
      <c r="Q874" s="1067"/>
      <c r="R874" s="1067"/>
      <c r="S874" s="1067"/>
      <c r="T874" s="1067"/>
      <c r="U874" s="1067"/>
      <c r="V874" s="1067"/>
      <c r="W874" s="1067"/>
      <c r="X874" s="1067"/>
      <c r="Y874" s="1067"/>
      <c r="Z874" s="1067"/>
      <c r="AA874" s="1067"/>
      <c r="AB874" s="1067"/>
      <c r="AC874" s="1067"/>
      <c r="AD874" s="1067"/>
      <c r="AE874" s="1067"/>
      <c r="AF874" s="1067"/>
    </row>
    <row r="875" spans="1:32">
      <c r="A875" s="1067"/>
      <c r="B875" s="1067"/>
      <c r="C875" s="1067"/>
      <c r="D875" s="1067"/>
      <c r="E875" s="1067"/>
      <c r="F875" s="1067"/>
      <c r="G875" s="1067"/>
      <c r="H875" s="1067"/>
      <c r="I875" s="1067"/>
      <c r="J875" s="1067"/>
      <c r="K875" s="1067"/>
      <c r="L875" s="1067"/>
      <c r="M875" s="1067"/>
      <c r="N875" s="1067"/>
      <c r="O875" s="1067"/>
      <c r="P875" s="1067"/>
      <c r="Q875" s="1067"/>
      <c r="R875" s="1067"/>
      <c r="S875" s="1067"/>
      <c r="T875" s="1067"/>
      <c r="U875" s="1067"/>
      <c r="V875" s="1067"/>
      <c r="W875" s="1067"/>
      <c r="X875" s="1067"/>
      <c r="Y875" s="1067"/>
      <c r="Z875" s="1067"/>
      <c r="AA875" s="1067"/>
      <c r="AB875" s="1067"/>
      <c r="AC875" s="1067"/>
      <c r="AD875" s="1067"/>
      <c r="AE875" s="1067"/>
      <c r="AF875" s="1067"/>
    </row>
    <row r="876" spans="1:32">
      <c r="A876" s="1067"/>
      <c r="B876" s="1067"/>
      <c r="C876" s="1067"/>
      <c r="D876" s="1067"/>
      <c r="E876" s="1067"/>
      <c r="F876" s="1067"/>
      <c r="G876" s="1067"/>
      <c r="H876" s="1067"/>
      <c r="I876" s="1067"/>
      <c r="J876" s="1067"/>
      <c r="K876" s="1067"/>
      <c r="L876" s="1067"/>
      <c r="M876" s="1067"/>
      <c r="N876" s="1067"/>
      <c r="O876" s="1067"/>
      <c r="P876" s="1067"/>
      <c r="Q876" s="1067"/>
      <c r="R876" s="1067"/>
      <c r="S876" s="1067"/>
      <c r="T876" s="1067"/>
      <c r="U876" s="1067"/>
      <c r="V876" s="1067"/>
      <c r="W876" s="1067"/>
      <c r="X876" s="1067"/>
      <c r="Y876" s="1067"/>
      <c r="Z876" s="1067"/>
      <c r="AA876" s="1067"/>
      <c r="AB876" s="1067"/>
      <c r="AC876" s="1067"/>
      <c r="AD876" s="1067"/>
      <c r="AE876" s="1067"/>
      <c r="AF876" s="1067"/>
    </row>
    <row r="877" spans="1:32">
      <c r="A877" s="1067"/>
      <c r="B877" s="1067"/>
      <c r="C877" s="1067"/>
      <c r="D877" s="1067"/>
      <c r="E877" s="1067"/>
      <c r="F877" s="1067"/>
      <c r="G877" s="1067"/>
      <c r="H877" s="1067"/>
      <c r="I877" s="1067"/>
      <c r="J877" s="1067"/>
      <c r="K877" s="1067"/>
      <c r="L877" s="1067"/>
      <c r="M877" s="1067"/>
      <c r="N877" s="1067"/>
      <c r="O877" s="1067"/>
      <c r="P877" s="1067"/>
      <c r="Q877" s="1067"/>
      <c r="R877" s="1067"/>
      <c r="S877" s="1067"/>
      <c r="T877" s="1067"/>
      <c r="U877" s="1067"/>
      <c r="V877" s="1067"/>
      <c r="W877" s="1067"/>
      <c r="X877" s="1067"/>
      <c r="Y877" s="1067"/>
      <c r="Z877" s="1067"/>
      <c r="AA877" s="1067"/>
      <c r="AB877" s="1067"/>
      <c r="AC877" s="1067"/>
      <c r="AD877" s="1067"/>
      <c r="AE877" s="1067"/>
      <c r="AF877" s="1067"/>
    </row>
    <row r="878" spans="1:32">
      <c r="A878" s="1067"/>
      <c r="B878" s="1067"/>
      <c r="C878" s="1067"/>
      <c r="D878" s="1067"/>
      <c r="E878" s="1067"/>
      <c r="F878" s="1067"/>
      <c r="G878" s="1067"/>
      <c r="H878" s="1067"/>
      <c r="I878" s="1067"/>
      <c r="J878" s="1067"/>
      <c r="K878" s="1067"/>
      <c r="L878" s="1067"/>
      <c r="M878" s="1067"/>
      <c r="N878" s="1067"/>
      <c r="O878" s="1067"/>
      <c r="P878" s="1067"/>
      <c r="Q878" s="1067"/>
      <c r="R878" s="1067"/>
      <c r="S878" s="1067"/>
      <c r="T878" s="1067"/>
      <c r="U878" s="1067"/>
      <c r="V878" s="1067"/>
      <c r="W878" s="1067"/>
      <c r="X878" s="1067"/>
      <c r="Y878" s="1067"/>
      <c r="Z878" s="1067"/>
      <c r="AA878" s="1067"/>
      <c r="AB878" s="1067"/>
      <c r="AC878" s="1067"/>
      <c r="AD878" s="1067"/>
      <c r="AE878" s="1067"/>
      <c r="AF878" s="1067"/>
    </row>
    <row r="879" spans="1:32">
      <c r="A879" s="1067"/>
      <c r="B879" s="1067"/>
      <c r="C879" s="1067"/>
      <c r="D879" s="1067"/>
      <c r="E879" s="1067"/>
      <c r="F879" s="1067"/>
      <c r="G879" s="1067"/>
      <c r="H879" s="1067"/>
      <c r="I879" s="1067"/>
      <c r="J879" s="1067"/>
      <c r="K879" s="1067"/>
      <c r="L879" s="1067"/>
      <c r="M879" s="1067"/>
      <c r="N879" s="1067"/>
      <c r="O879" s="1067"/>
      <c r="P879" s="1067"/>
      <c r="Q879" s="1067"/>
      <c r="R879" s="1067"/>
      <c r="S879" s="1067"/>
      <c r="T879" s="1067"/>
      <c r="U879" s="1067"/>
      <c r="V879" s="1067"/>
      <c r="W879" s="1067"/>
      <c r="X879" s="1067"/>
      <c r="Y879" s="1067"/>
      <c r="Z879" s="1067"/>
      <c r="AA879" s="1067"/>
      <c r="AB879" s="1067"/>
      <c r="AC879" s="1067"/>
      <c r="AD879" s="1067"/>
      <c r="AE879" s="1067"/>
      <c r="AF879" s="1067"/>
    </row>
    <row r="880" spans="1:32">
      <c r="A880" s="1067"/>
      <c r="B880" s="1067"/>
      <c r="C880" s="1067"/>
      <c r="D880" s="1067"/>
      <c r="E880" s="1067"/>
      <c r="F880" s="1067"/>
      <c r="G880" s="1067"/>
      <c r="H880" s="1067"/>
      <c r="I880" s="1067"/>
      <c r="J880" s="1067"/>
      <c r="K880" s="1067"/>
      <c r="L880" s="1067"/>
      <c r="M880" s="1067"/>
      <c r="N880" s="1067"/>
      <c r="O880" s="1067"/>
      <c r="P880" s="1067"/>
      <c r="Q880" s="1067"/>
      <c r="R880" s="1067"/>
      <c r="S880" s="1067"/>
      <c r="T880" s="1067"/>
      <c r="U880" s="1067"/>
      <c r="V880" s="1067"/>
      <c r="W880" s="1067"/>
      <c r="X880" s="1067"/>
      <c r="Y880" s="1067"/>
      <c r="Z880" s="1067"/>
      <c r="AA880" s="1067"/>
      <c r="AB880" s="1067"/>
      <c r="AC880" s="1067"/>
      <c r="AD880" s="1067"/>
      <c r="AE880" s="1067"/>
      <c r="AF880" s="1067"/>
    </row>
    <row r="881" spans="1:32">
      <c r="A881" s="1067"/>
      <c r="B881" s="1067"/>
      <c r="C881" s="1067"/>
      <c r="D881" s="1067"/>
      <c r="E881" s="1067"/>
      <c r="F881" s="1067"/>
      <c r="G881" s="1067"/>
      <c r="H881" s="1067"/>
      <c r="I881" s="1067"/>
      <c r="J881" s="1067"/>
      <c r="K881" s="1067"/>
      <c r="L881" s="1067"/>
      <c r="M881" s="1067"/>
      <c r="N881" s="1067"/>
      <c r="O881" s="1067"/>
      <c r="P881" s="1067"/>
      <c r="Q881" s="1067"/>
      <c r="R881" s="1067"/>
      <c r="S881" s="1067"/>
      <c r="T881" s="1067"/>
      <c r="U881" s="1067"/>
      <c r="V881" s="1067"/>
      <c r="W881" s="1067"/>
      <c r="X881" s="1067"/>
      <c r="Y881" s="1067"/>
      <c r="Z881" s="1067"/>
      <c r="AA881" s="1067"/>
      <c r="AB881" s="1067"/>
      <c r="AC881" s="1067"/>
      <c r="AD881" s="1067"/>
      <c r="AE881" s="1067"/>
      <c r="AF881" s="1067"/>
    </row>
    <row r="882" spans="1:32">
      <c r="A882" s="1067"/>
      <c r="B882" s="1067"/>
      <c r="C882" s="1067"/>
      <c r="D882" s="1067"/>
      <c r="E882" s="1067"/>
      <c r="F882" s="1067"/>
      <c r="G882" s="1067"/>
      <c r="H882" s="1067"/>
      <c r="I882" s="1067"/>
      <c r="J882" s="1067"/>
      <c r="K882" s="1067"/>
      <c r="L882" s="1067"/>
      <c r="M882" s="1067"/>
      <c r="N882" s="1067"/>
      <c r="O882" s="1067"/>
      <c r="P882" s="1067"/>
      <c r="Q882" s="1067"/>
      <c r="R882" s="1067"/>
      <c r="S882" s="1067"/>
      <c r="T882" s="1067"/>
      <c r="U882" s="1067"/>
      <c r="V882" s="1067"/>
      <c r="W882" s="1067"/>
      <c r="X882" s="1067"/>
      <c r="Y882" s="1067"/>
      <c r="Z882" s="1067"/>
      <c r="AA882" s="1067"/>
      <c r="AB882" s="1067"/>
      <c r="AC882" s="1067"/>
      <c r="AD882" s="1067"/>
      <c r="AE882" s="1067"/>
      <c r="AF882" s="1067"/>
    </row>
    <row r="883" spans="1:32">
      <c r="A883" s="1067"/>
      <c r="B883" s="1067"/>
      <c r="C883" s="1067"/>
      <c r="D883" s="1067"/>
      <c r="E883" s="1067"/>
      <c r="F883" s="1067"/>
      <c r="G883" s="1067"/>
      <c r="H883" s="1067"/>
      <c r="I883" s="1067"/>
      <c r="J883" s="1067"/>
      <c r="K883" s="1067"/>
      <c r="L883" s="1067"/>
      <c r="M883" s="1067"/>
      <c r="N883" s="1067"/>
      <c r="O883" s="1067"/>
      <c r="P883" s="1067"/>
      <c r="Q883" s="1067"/>
      <c r="R883" s="1067"/>
      <c r="S883" s="1067"/>
      <c r="T883" s="1067"/>
      <c r="U883" s="1067"/>
      <c r="V883" s="1067"/>
      <c r="W883" s="1067"/>
      <c r="X883" s="1067"/>
      <c r="Y883" s="1067"/>
      <c r="Z883" s="1067"/>
      <c r="AA883" s="1067"/>
      <c r="AB883" s="1067"/>
      <c r="AC883" s="1067"/>
      <c r="AD883" s="1067"/>
      <c r="AE883" s="1067"/>
      <c r="AF883" s="1067"/>
    </row>
    <row r="884" spans="1:32">
      <c r="A884" s="1067"/>
      <c r="B884" s="1067"/>
      <c r="C884" s="1067"/>
      <c r="D884" s="1067"/>
      <c r="E884" s="1067"/>
      <c r="F884" s="1067"/>
      <c r="G884" s="1067"/>
      <c r="H884" s="1067"/>
      <c r="I884" s="1067"/>
      <c r="J884" s="1067"/>
      <c r="K884" s="1067"/>
      <c r="L884" s="1067"/>
      <c r="M884" s="1067"/>
      <c r="N884" s="1067"/>
      <c r="O884" s="1067"/>
      <c r="P884" s="1067"/>
      <c r="Q884" s="1067"/>
      <c r="R884" s="1067"/>
      <c r="S884" s="1067"/>
      <c r="T884" s="1067"/>
      <c r="U884" s="1067"/>
      <c r="V884" s="1067"/>
      <c r="W884" s="1067"/>
      <c r="X884" s="1067"/>
      <c r="Y884" s="1067"/>
      <c r="Z884" s="1067"/>
      <c r="AA884" s="1067"/>
      <c r="AB884" s="1067"/>
      <c r="AC884" s="1067"/>
      <c r="AD884" s="1067"/>
      <c r="AE884" s="1067"/>
      <c r="AF884" s="1067"/>
    </row>
    <row r="885" spans="1:32">
      <c r="A885" s="1067"/>
      <c r="B885" s="1067"/>
      <c r="C885" s="1067"/>
      <c r="D885" s="1067"/>
      <c r="E885" s="1067"/>
      <c r="F885" s="1067"/>
      <c r="G885" s="1067"/>
      <c r="H885" s="1067"/>
      <c r="I885" s="1067"/>
      <c r="J885" s="1067"/>
      <c r="K885" s="1067"/>
      <c r="L885" s="1067"/>
      <c r="M885" s="1067"/>
      <c r="N885" s="1067"/>
      <c r="O885" s="1067"/>
      <c r="P885" s="1067"/>
      <c r="Q885" s="1067"/>
      <c r="R885" s="1067"/>
      <c r="S885" s="1067"/>
      <c r="T885" s="1067"/>
      <c r="U885" s="1067"/>
      <c r="V885" s="1067"/>
      <c r="W885" s="1067"/>
      <c r="X885" s="1067"/>
      <c r="Y885" s="1067"/>
      <c r="Z885" s="1067"/>
      <c r="AA885" s="1067"/>
      <c r="AB885" s="1067"/>
      <c r="AC885" s="1067"/>
      <c r="AD885" s="1067"/>
      <c r="AE885" s="1067"/>
      <c r="AF885" s="1067"/>
    </row>
    <row r="886" spans="1:32">
      <c r="A886" s="1067"/>
      <c r="B886" s="1067"/>
      <c r="C886" s="1067"/>
      <c r="D886" s="1067"/>
      <c r="E886" s="1067"/>
      <c r="F886" s="1067"/>
      <c r="G886" s="1067"/>
      <c r="H886" s="1067"/>
      <c r="I886" s="1067"/>
      <c r="J886" s="1067"/>
      <c r="K886" s="1067"/>
      <c r="L886" s="1067"/>
      <c r="M886" s="1067"/>
      <c r="N886" s="1067"/>
      <c r="O886" s="1067"/>
      <c r="P886" s="1067"/>
      <c r="Q886" s="1067"/>
      <c r="R886" s="1067"/>
      <c r="S886" s="1067"/>
      <c r="T886" s="1067"/>
      <c r="U886" s="1067"/>
      <c r="V886" s="1067"/>
      <c r="W886" s="1067"/>
      <c r="X886" s="1067"/>
      <c r="Y886" s="1067"/>
      <c r="Z886" s="1067"/>
      <c r="AA886" s="1067"/>
      <c r="AB886" s="1067"/>
      <c r="AC886" s="1067"/>
      <c r="AD886" s="1067"/>
      <c r="AE886" s="1067"/>
      <c r="AF886" s="1067"/>
    </row>
    <row r="887" spans="1:32">
      <c r="A887" s="1067"/>
      <c r="B887" s="1067"/>
      <c r="C887" s="1067"/>
      <c r="D887" s="1067"/>
      <c r="E887" s="1067"/>
      <c r="F887" s="1067"/>
      <c r="G887" s="1067"/>
      <c r="H887" s="1067"/>
      <c r="I887" s="1067"/>
      <c r="J887" s="1067"/>
      <c r="K887" s="1067"/>
      <c r="L887" s="1067"/>
      <c r="M887" s="1067"/>
      <c r="N887" s="1067"/>
      <c r="O887" s="1067"/>
      <c r="P887" s="1067"/>
      <c r="Q887" s="1067"/>
      <c r="R887" s="1067"/>
      <c r="S887" s="1067"/>
      <c r="T887" s="1067"/>
      <c r="U887" s="1067"/>
      <c r="V887" s="1067"/>
      <c r="W887" s="1067"/>
      <c r="X887" s="1067"/>
      <c r="Y887" s="1067"/>
      <c r="Z887" s="1067"/>
      <c r="AA887" s="1067"/>
      <c r="AB887" s="1067"/>
      <c r="AC887" s="1067"/>
      <c r="AD887" s="1067"/>
      <c r="AE887" s="1067"/>
      <c r="AF887" s="1067"/>
    </row>
    <row r="888" spans="1:32">
      <c r="A888" s="1067"/>
      <c r="B888" s="1067"/>
      <c r="C888" s="1067"/>
      <c r="D888" s="1067"/>
      <c r="E888" s="1067"/>
      <c r="F888" s="1067"/>
      <c r="G888" s="1067"/>
      <c r="H888" s="1067"/>
      <c r="I888" s="1067"/>
      <c r="J888" s="1067"/>
      <c r="K888" s="1067"/>
      <c r="L888" s="1067"/>
      <c r="M888" s="1067"/>
      <c r="N888" s="1067"/>
      <c r="O888" s="1067"/>
      <c r="P888" s="1067"/>
      <c r="Q888" s="1067"/>
      <c r="R888" s="1067"/>
      <c r="S888" s="1067"/>
      <c r="T888" s="1067"/>
      <c r="U888" s="1067"/>
      <c r="V888" s="1067"/>
      <c r="W888" s="1067"/>
      <c r="X888" s="1067"/>
      <c r="Y888" s="1067"/>
      <c r="Z888" s="1067"/>
      <c r="AA888" s="1067"/>
      <c r="AB888" s="1067"/>
      <c r="AC888" s="1067"/>
      <c r="AD888" s="1067"/>
      <c r="AE888" s="1067"/>
      <c r="AF888" s="1067"/>
    </row>
    <row r="889" spans="1:32">
      <c r="A889" s="1067"/>
      <c r="B889" s="1067"/>
      <c r="C889" s="1067"/>
      <c r="D889" s="1067"/>
      <c r="E889" s="1067"/>
      <c r="F889" s="1067"/>
      <c r="G889" s="1067"/>
      <c r="H889" s="1067"/>
      <c r="I889" s="1067"/>
      <c r="J889" s="1067"/>
      <c r="K889" s="1067"/>
      <c r="L889" s="1067"/>
      <c r="M889" s="1067"/>
      <c r="N889" s="1067"/>
      <c r="O889" s="1067"/>
      <c r="P889" s="1067"/>
      <c r="Q889" s="1067"/>
      <c r="R889" s="1067"/>
      <c r="S889" s="1067"/>
      <c r="T889" s="1067"/>
      <c r="U889" s="1067"/>
      <c r="V889" s="1067"/>
      <c r="W889" s="1067"/>
      <c r="X889" s="1067"/>
      <c r="Y889" s="1067"/>
      <c r="Z889" s="1067"/>
      <c r="AA889" s="1067"/>
      <c r="AB889" s="1067"/>
      <c r="AC889" s="1067"/>
      <c r="AD889" s="1067"/>
      <c r="AE889" s="1067"/>
      <c r="AF889" s="1067"/>
    </row>
    <row r="890" spans="1:32">
      <c r="A890" s="1067"/>
      <c r="B890" s="1067"/>
      <c r="C890" s="1067"/>
      <c r="D890" s="1067"/>
      <c r="E890" s="1067"/>
      <c r="F890" s="1067"/>
      <c r="G890" s="1067"/>
      <c r="H890" s="1067"/>
      <c r="I890" s="1067"/>
      <c r="J890" s="1067"/>
      <c r="K890" s="1067"/>
      <c r="L890" s="1067"/>
      <c r="M890" s="1067"/>
      <c r="N890" s="1067"/>
      <c r="O890" s="1067"/>
      <c r="P890" s="1067"/>
      <c r="Q890" s="1067"/>
      <c r="R890" s="1067"/>
      <c r="S890" s="1067"/>
      <c r="T890" s="1067"/>
      <c r="U890" s="1067"/>
      <c r="V890" s="1067"/>
      <c r="W890" s="1067"/>
      <c r="X890" s="1067"/>
      <c r="Y890" s="1067"/>
      <c r="Z890" s="1067"/>
      <c r="AA890" s="1067"/>
      <c r="AB890" s="1067"/>
      <c r="AC890" s="1067"/>
      <c r="AD890" s="1067"/>
      <c r="AE890" s="1067"/>
      <c r="AF890" s="1067"/>
    </row>
    <row r="891" spans="1:32">
      <c r="A891" s="1067"/>
      <c r="B891" s="1067"/>
      <c r="C891" s="1067"/>
      <c r="D891" s="1067"/>
      <c r="E891" s="1067"/>
      <c r="F891" s="1067"/>
      <c r="G891" s="1067"/>
      <c r="H891" s="1067"/>
      <c r="I891" s="1067"/>
      <c r="J891" s="1067"/>
      <c r="K891" s="1067"/>
      <c r="L891" s="1067"/>
      <c r="M891" s="1067"/>
      <c r="N891" s="1067"/>
      <c r="O891" s="1067"/>
      <c r="P891" s="1067"/>
      <c r="Q891" s="1067"/>
      <c r="R891" s="1067"/>
      <c r="S891" s="1067"/>
      <c r="T891" s="1067"/>
      <c r="U891" s="1067"/>
      <c r="V891" s="1067"/>
      <c r="W891" s="1067"/>
      <c r="X891" s="1067"/>
      <c r="Y891" s="1067"/>
      <c r="Z891" s="1067"/>
      <c r="AA891" s="1067"/>
      <c r="AB891" s="1067"/>
      <c r="AC891" s="1067"/>
      <c r="AD891" s="1067"/>
      <c r="AE891" s="1067"/>
      <c r="AF891" s="1067"/>
    </row>
    <row r="892" spans="1:32">
      <c r="A892" s="1067"/>
      <c r="B892" s="1067"/>
      <c r="C892" s="1067"/>
      <c r="D892" s="1067"/>
      <c r="E892" s="1067"/>
      <c r="F892" s="1067"/>
      <c r="G892" s="1067"/>
      <c r="H892" s="1067"/>
      <c r="I892" s="1067"/>
      <c r="J892" s="1067"/>
      <c r="K892" s="1067"/>
      <c r="L892" s="1067"/>
      <c r="M892" s="1067"/>
      <c r="N892" s="1067"/>
      <c r="O892" s="1067"/>
      <c r="P892" s="1067"/>
      <c r="Q892" s="1067"/>
      <c r="R892" s="1067"/>
      <c r="S892" s="1067"/>
      <c r="T892" s="1067"/>
      <c r="U892" s="1067"/>
      <c r="V892" s="1067"/>
      <c r="W892" s="1067"/>
      <c r="X892" s="1067"/>
      <c r="Y892" s="1067"/>
      <c r="Z892" s="1067"/>
      <c r="AA892" s="1067"/>
      <c r="AB892" s="1067"/>
      <c r="AC892" s="1067"/>
      <c r="AD892" s="1067"/>
      <c r="AE892" s="1067"/>
      <c r="AF892" s="1067"/>
    </row>
    <row r="893" spans="1:32">
      <c r="A893" s="1067"/>
      <c r="B893" s="1067"/>
      <c r="C893" s="1067"/>
      <c r="D893" s="1067"/>
      <c r="E893" s="1067"/>
      <c r="F893" s="1067"/>
      <c r="G893" s="1067"/>
      <c r="H893" s="1067"/>
      <c r="I893" s="1067"/>
      <c r="J893" s="1067"/>
      <c r="K893" s="1067"/>
      <c r="L893" s="1067"/>
      <c r="M893" s="1067"/>
      <c r="N893" s="1067"/>
      <c r="O893" s="1067"/>
      <c r="P893" s="1067"/>
      <c r="Q893" s="1067"/>
      <c r="R893" s="1067"/>
      <c r="S893" s="1067"/>
      <c r="T893" s="1067"/>
      <c r="U893" s="1067"/>
      <c r="V893" s="1067"/>
      <c r="W893" s="1067"/>
      <c r="X893" s="1067"/>
      <c r="Y893" s="1067"/>
      <c r="Z893" s="1067"/>
      <c r="AA893" s="1067"/>
      <c r="AB893" s="1067"/>
      <c r="AC893" s="1067"/>
      <c r="AD893" s="1067"/>
      <c r="AE893" s="1067"/>
      <c r="AF893" s="1067"/>
    </row>
    <row r="894" spans="1:32">
      <c r="A894" s="1067"/>
      <c r="B894" s="1067"/>
      <c r="C894" s="1067"/>
      <c r="D894" s="1067"/>
      <c r="E894" s="1067"/>
      <c r="F894" s="1067"/>
      <c r="G894" s="1067"/>
      <c r="H894" s="1067"/>
      <c r="I894" s="1067"/>
      <c r="J894" s="1067"/>
      <c r="K894" s="1067"/>
      <c r="L894" s="1067"/>
      <c r="M894" s="1067"/>
      <c r="N894" s="1067"/>
      <c r="O894" s="1067"/>
      <c r="P894" s="1067"/>
      <c r="Q894" s="1067"/>
      <c r="R894" s="1067"/>
      <c r="S894" s="1067"/>
      <c r="T894" s="1067"/>
      <c r="U894" s="1067"/>
      <c r="V894" s="1067"/>
      <c r="W894" s="1067"/>
      <c r="X894" s="1067"/>
      <c r="Y894" s="1067"/>
      <c r="Z894" s="1067"/>
      <c r="AA894" s="1067"/>
      <c r="AB894" s="1067"/>
      <c r="AC894" s="1067"/>
      <c r="AD894" s="1067"/>
      <c r="AE894" s="1067"/>
      <c r="AF894" s="1067"/>
    </row>
    <row r="895" spans="1:32">
      <c r="A895" s="1067"/>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row>
    <row r="896" spans="1:32">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row>
    <row r="897" spans="1:32">
      <c r="A897" s="1067"/>
      <c r="B897" s="1067"/>
      <c r="C897" s="1067"/>
      <c r="D897" s="1067"/>
      <c r="E897" s="1067"/>
      <c r="F897" s="1067"/>
      <c r="G897" s="1067"/>
      <c r="H897" s="1067"/>
      <c r="I897" s="1067"/>
      <c r="J897" s="1067"/>
      <c r="K897" s="1067"/>
      <c r="L897" s="1067"/>
      <c r="M897" s="1067"/>
      <c r="N897" s="1067"/>
      <c r="O897" s="1067"/>
      <c r="P897" s="1067"/>
      <c r="Q897" s="1067"/>
      <c r="R897" s="1067"/>
      <c r="S897" s="1067"/>
      <c r="T897" s="1067"/>
      <c r="U897" s="1067"/>
      <c r="V897" s="1067"/>
      <c r="W897" s="1067"/>
      <c r="X897" s="1067"/>
      <c r="Y897" s="1067"/>
      <c r="Z897" s="1067"/>
      <c r="AA897" s="1067"/>
      <c r="AB897" s="1067"/>
      <c r="AC897" s="1067"/>
      <c r="AD897" s="1067"/>
      <c r="AE897" s="1067"/>
      <c r="AF897" s="1067"/>
    </row>
    <row r="898" spans="1:32">
      <c r="A898" s="1067"/>
      <c r="B898" s="1067"/>
      <c r="C898" s="1067"/>
      <c r="D898" s="1067"/>
      <c r="E898" s="1067"/>
      <c r="F898" s="1067"/>
      <c r="G898" s="1067"/>
      <c r="H898" s="1067"/>
      <c r="I898" s="1067"/>
      <c r="J898" s="1067"/>
      <c r="K898" s="1067"/>
      <c r="L898" s="1067"/>
      <c r="M898" s="1067"/>
      <c r="N898" s="1067"/>
      <c r="O898" s="1067"/>
      <c r="P898" s="1067"/>
      <c r="Q898" s="1067"/>
      <c r="R898" s="1067"/>
      <c r="S898" s="1067"/>
      <c r="T898" s="1067"/>
      <c r="U898" s="1067"/>
      <c r="V898" s="1067"/>
      <c r="W898" s="1067"/>
      <c r="X898" s="1067"/>
      <c r="Y898" s="1067"/>
      <c r="Z898" s="1067"/>
      <c r="AA898" s="1067"/>
      <c r="AB898" s="1067"/>
      <c r="AC898" s="1067"/>
      <c r="AD898" s="1067"/>
      <c r="AE898" s="1067"/>
      <c r="AF898" s="1067"/>
    </row>
    <row r="899" spans="1:32">
      <c r="A899" s="1067"/>
      <c r="B899" s="1067"/>
      <c r="C899" s="1067"/>
      <c r="D899" s="1067"/>
      <c r="E899" s="1067"/>
      <c r="F899" s="1067"/>
      <c r="G899" s="1067"/>
      <c r="H899" s="1067"/>
      <c r="I899" s="1067"/>
      <c r="J899" s="1067"/>
      <c r="K899" s="1067"/>
      <c r="L899" s="1067"/>
      <c r="M899" s="1067"/>
      <c r="N899" s="1067"/>
      <c r="O899" s="1067"/>
      <c r="P899" s="1067"/>
      <c r="Q899" s="1067"/>
      <c r="R899" s="1067"/>
      <c r="S899" s="1067"/>
      <c r="T899" s="1067"/>
      <c r="U899" s="1067"/>
      <c r="V899" s="1067"/>
      <c r="W899" s="1067"/>
      <c r="X899" s="1067"/>
      <c r="Y899" s="1067"/>
      <c r="Z899" s="1067"/>
      <c r="AA899" s="1067"/>
      <c r="AB899" s="1067"/>
      <c r="AC899" s="1067"/>
      <c r="AD899" s="1067"/>
      <c r="AE899" s="1067"/>
      <c r="AF899" s="1067"/>
    </row>
    <row r="900" spans="1:32">
      <c r="A900" s="1067"/>
      <c r="B900" s="1067"/>
      <c r="C900" s="1067"/>
      <c r="D900" s="1067"/>
      <c r="E900" s="1067"/>
      <c r="F900" s="1067"/>
      <c r="G900" s="1067"/>
      <c r="H900" s="1067"/>
      <c r="I900" s="1067"/>
      <c r="J900" s="1067"/>
      <c r="K900" s="1067"/>
      <c r="L900" s="1067"/>
      <c r="M900" s="1067"/>
      <c r="N900" s="1067"/>
      <c r="O900" s="1067"/>
      <c r="P900" s="1067"/>
      <c r="Q900" s="1067"/>
      <c r="R900" s="1067"/>
      <c r="S900" s="1067"/>
      <c r="T900" s="1067"/>
      <c r="U900" s="1067"/>
      <c r="V900" s="1067"/>
      <c r="W900" s="1067"/>
      <c r="X900" s="1067"/>
      <c r="Y900" s="1067"/>
      <c r="Z900" s="1067"/>
      <c r="AA900" s="1067"/>
      <c r="AB900" s="1067"/>
      <c r="AC900" s="1067"/>
      <c r="AD900" s="1067"/>
      <c r="AE900" s="1067"/>
      <c r="AF900" s="1067"/>
    </row>
    <row r="901" spans="1:32">
      <c r="A901" s="1067"/>
      <c r="B901" s="1067"/>
      <c r="C901" s="1067"/>
      <c r="D901" s="1067"/>
      <c r="E901" s="1067"/>
      <c r="F901" s="1067"/>
      <c r="G901" s="1067"/>
      <c r="H901" s="1067"/>
      <c r="I901" s="1067"/>
      <c r="J901" s="1067"/>
      <c r="K901" s="1067"/>
      <c r="L901" s="1067"/>
      <c r="M901" s="1067"/>
      <c r="N901" s="1067"/>
      <c r="O901" s="1067"/>
      <c r="P901" s="1067"/>
      <c r="Q901" s="1067"/>
      <c r="R901" s="1067"/>
      <c r="S901" s="1067"/>
      <c r="T901" s="1067"/>
      <c r="U901" s="1067"/>
      <c r="V901" s="1067"/>
      <c r="W901" s="1067"/>
      <c r="X901" s="1067"/>
      <c r="Y901" s="1067"/>
      <c r="Z901" s="1067"/>
      <c r="AA901" s="1067"/>
      <c r="AB901" s="1067"/>
      <c r="AC901" s="1067"/>
      <c r="AD901" s="1067"/>
      <c r="AE901" s="1067"/>
      <c r="AF901" s="1067"/>
    </row>
    <row r="902" spans="1:32">
      <c r="A902" s="1067"/>
      <c r="B902" s="1067"/>
      <c r="C902" s="1067"/>
      <c r="D902" s="1067"/>
      <c r="E902" s="1067"/>
      <c r="F902" s="1067"/>
      <c r="G902" s="1067"/>
      <c r="H902" s="1067"/>
      <c r="I902" s="1067"/>
      <c r="J902" s="1067"/>
      <c r="K902" s="1067"/>
      <c r="L902" s="1067"/>
      <c r="M902" s="1067"/>
      <c r="N902" s="1067"/>
      <c r="O902" s="1067"/>
      <c r="P902" s="1067"/>
      <c r="Q902" s="1067"/>
      <c r="R902" s="1067"/>
      <c r="S902" s="1067"/>
      <c r="T902" s="1067"/>
      <c r="U902" s="1067"/>
      <c r="V902" s="1067"/>
      <c r="W902" s="1067"/>
      <c r="X902" s="1067"/>
      <c r="Y902" s="1067"/>
      <c r="Z902" s="1067"/>
      <c r="AA902" s="1067"/>
      <c r="AB902" s="1067"/>
      <c r="AC902" s="1067"/>
      <c r="AD902" s="1067"/>
      <c r="AE902" s="1067"/>
      <c r="AF902" s="1067"/>
    </row>
    <row r="903" spans="1:32">
      <c r="A903" s="1067"/>
      <c r="B903" s="1067"/>
      <c r="C903" s="1067"/>
      <c r="D903" s="1067"/>
      <c r="E903" s="1067"/>
      <c r="F903" s="1067"/>
      <c r="G903" s="1067"/>
      <c r="H903" s="1067"/>
      <c r="I903" s="1067"/>
      <c r="J903" s="1067"/>
      <c r="K903" s="1067"/>
      <c r="L903" s="1067"/>
      <c r="M903" s="1067"/>
      <c r="N903" s="1067"/>
      <c r="O903" s="1067"/>
      <c r="P903" s="1067"/>
      <c r="Q903" s="1067"/>
      <c r="R903" s="1067"/>
      <c r="S903" s="1067"/>
      <c r="T903" s="1067"/>
      <c r="U903" s="1067"/>
      <c r="V903" s="1067"/>
      <c r="W903" s="1067"/>
      <c r="X903" s="1067"/>
      <c r="Y903" s="1067"/>
      <c r="Z903" s="1067"/>
      <c r="AA903" s="1067"/>
      <c r="AB903" s="1067"/>
      <c r="AC903" s="1067"/>
      <c r="AD903" s="1067"/>
      <c r="AE903" s="1067"/>
      <c r="AF903" s="1067"/>
    </row>
    <row r="904" spans="1:32">
      <c r="A904" s="1067"/>
      <c r="B904" s="1067"/>
      <c r="C904" s="1067"/>
      <c r="D904" s="1067"/>
      <c r="E904" s="1067"/>
      <c r="F904" s="1067"/>
      <c r="G904" s="1067"/>
      <c r="H904" s="1067"/>
      <c r="I904" s="1067"/>
      <c r="J904" s="1067"/>
      <c r="K904" s="1067"/>
      <c r="L904" s="1067"/>
      <c r="M904" s="1067"/>
      <c r="N904" s="1067"/>
      <c r="O904" s="1067"/>
      <c r="P904" s="1067"/>
      <c r="Q904" s="1067"/>
      <c r="R904" s="1067"/>
      <c r="S904" s="1067"/>
      <c r="T904" s="1067"/>
      <c r="U904" s="1067"/>
      <c r="V904" s="1067"/>
      <c r="W904" s="1067"/>
      <c r="X904" s="1067"/>
      <c r="Y904" s="1067"/>
      <c r="Z904" s="1067"/>
      <c r="AA904" s="1067"/>
      <c r="AB904" s="1067"/>
      <c r="AC904" s="1067"/>
      <c r="AD904" s="1067"/>
      <c r="AE904" s="1067"/>
      <c r="AF904" s="1067"/>
    </row>
    <row r="905" spans="1:32">
      <c r="A905" s="1067"/>
      <c r="B905" s="1067"/>
      <c r="C905" s="1067"/>
      <c r="D905" s="1067"/>
      <c r="E905" s="1067"/>
      <c r="F905" s="1067"/>
      <c r="G905" s="1067"/>
      <c r="H905" s="1067"/>
      <c r="I905" s="1067"/>
      <c r="J905" s="1067"/>
      <c r="K905" s="1067"/>
      <c r="L905" s="1067"/>
      <c r="M905" s="1067"/>
      <c r="N905" s="1067"/>
      <c r="O905" s="1067"/>
      <c r="P905" s="1067"/>
      <c r="Q905" s="1067"/>
      <c r="R905" s="1067"/>
      <c r="S905" s="1067"/>
      <c r="T905" s="1067"/>
      <c r="U905" s="1067"/>
      <c r="V905" s="1067"/>
      <c r="W905" s="1067"/>
      <c r="X905" s="1067"/>
      <c r="Y905" s="1067"/>
      <c r="Z905" s="1067"/>
      <c r="AA905" s="1067"/>
      <c r="AB905" s="1067"/>
      <c r="AC905" s="1067"/>
      <c r="AD905" s="1067"/>
      <c r="AE905" s="1067"/>
      <c r="AF905" s="1067"/>
    </row>
    <row r="906" spans="1:32">
      <c r="A906" s="1067"/>
      <c r="B906" s="1067"/>
      <c r="C906" s="1067"/>
      <c r="D906" s="1067"/>
      <c r="E906" s="1067"/>
      <c r="F906" s="1067"/>
      <c r="G906" s="1067"/>
      <c r="H906" s="1067"/>
      <c r="I906" s="1067"/>
      <c r="J906" s="1067"/>
      <c r="K906" s="1067"/>
      <c r="L906" s="1067"/>
      <c r="M906" s="1067"/>
      <c r="N906" s="1067"/>
      <c r="O906" s="1067"/>
      <c r="P906" s="1067"/>
      <c r="Q906" s="1067"/>
      <c r="R906" s="1067"/>
      <c r="S906" s="1067"/>
      <c r="T906" s="1067"/>
      <c r="U906" s="1067"/>
      <c r="V906" s="1067"/>
      <c r="W906" s="1067"/>
      <c r="X906" s="1067"/>
      <c r="Y906" s="1067"/>
      <c r="Z906" s="1067"/>
      <c r="AA906" s="1067"/>
      <c r="AB906" s="1067"/>
      <c r="AC906" s="1067"/>
      <c r="AD906" s="1067"/>
      <c r="AE906" s="1067"/>
      <c r="AF906" s="1067"/>
    </row>
    <row r="907" spans="1:32">
      <c r="A907" s="1067"/>
      <c r="B907" s="1067"/>
      <c r="C907" s="1067"/>
      <c r="D907" s="1067"/>
      <c r="E907" s="1067"/>
      <c r="F907" s="1067"/>
      <c r="G907" s="1067"/>
      <c r="H907" s="1067"/>
      <c r="I907" s="1067"/>
      <c r="J907" s="1067"/>
      <c r="K907" s="1067"/>
      <c r="L907" s="1067"/>
      <c r="M907" s="1067"/>
      <c r="N907" s="1067"/>
      <c r="O907" s="1067"/>
      <c r="P907" s="1067"/>
      <c r="Q907" s="1067"/>
      <c r="R907" s="1067"/>
      <c r="S907" s="1067"/>
      <c r="T907" s="1067"/>
      <c r="U907" s="1067"/>
      <c r="V907" s="1067"/>
      <c r="W907" s="1067"/>
      <c r="X907" s="1067"/>
      <c r="Y907" s="1067"/>
      <c r="Z907" s="1067"/>
      <c r="AA907" s="1067"/>
      <c r="AB907" s="1067"/>
      <c r="AC907" s="1067"/>
      <c r="AD907" s="1067"/>
      <c r="AE907" s="1067"/>
      <c r="AF907" s="1067"/>
    </row>
    <row r="908" spans="1:32">
      <c r="A908" s="1067"/>
      <c r="B908" s="1067"/>
      <c r="C908" s="1067"/>
      <c r="D908" s="1067"/>
      <c r="E908" s="1067"/>
      <c r="F908" s="1067"/>
      <c r="G908" s="1067"/>
      <c r="H908" s="1067"/>
      <c r="I908" s="1067"/>
      <c r="J908" s="1067"/>
      <c r="K908" s="1067"/>
      <c r="L908" s="1067"/>
      <c r="M908" s="1067"/>
      <c r="N908" s="1067"/>
      <c r="O908" s="1067"/>
      <c r="P908" s="1067"/>
      <c r="Q908" s="1067"/>
      <c r="R908" s="1067"/>
      <c r="S908" s="1067"/>
      <c r="T908" s="1067"/>
      <c r="U908" s="1067"/>
      <c r="V908" s="1067"/>
      <c r="W908" s="1067"/>
      <c r="X908" s="1067"/>
      <c r="Y908" s="1067"/>
      <c r="Z908" s="1067"/>
      <c r="AA908" s="1067"/>
      <c r="AB908" s="1067"/>
      <c r="AC908" s="1067"/>
      <c r="AD908" s="1067"/>
      <c r="AE908" s="1067"/>
      <c r="AF908" s="1067"/>
    </row>
    <row r="909" spans="1:32">
      <c r="A909" s="1067"/>
      <c r="B909" s="1067"/>
      <c r="C909" s="1067"/>
      <c r="D909" s="1067"/>
      <c r="E909" s="1067"/>
      <c r="F909" s="1067"/>
      <c r="G909" s="1067"/>
      <c r="H909" s="1067"/>
      <c r="I909" s="1067"/>
      <c r="J909" s="1067"/>
      <c r="K909" s="1067"/>
      <c r="L909" s="1067"/>
      <c r="M909" s="1067"/>
      <c r="N909" s="1067"/>
      <c r="O909" s="1067"/>
      <c r="P909" s="1067"/>
      <c r="Q909" s="1067"/>
      <c r="R909" s="1067"/>
      <c r="S909" s="1067"/>
      <c r="T909" s="1067"/>
      <c r="U909" s="1067"/>
      <c r="V909" s="1067"/>
      <c r="W909" s="1067"/>
      <c r="X909" s="1067"/>
      <c r="Y909" s="1067"/>
      <c r="Z909" s="1067"/>
      <c r="AA909" s="1067"/>
      <c r="AB909" s="1067"/>
      <c r="AC909" s="1067"/>
      <c r="AD909" s="1067"/>
      <c r="AE909" s="1067"/>
      <c r="AF909" s="1067"/>
    </row>
    <row r="910" spans="1:32">
      <c r="A910" s="1067"/>
      <c r="B910" s="1067"/>
      <c r="C910" s="1067"/>
      <c r="D910" s="1067"/>
      <c r="E910" s="1067"/>
      <c r="F910" s="1067"/>
      <c r="G910" s="1067"/>
      <c r="H910" s="1067"/>
      <c r="I910" s="1067"/>
      <c r="J910" s="1067"/>
      <c r="K910" s="1067"/>
      <c r="L910" s="1067"/>
      <c r="M910" s="1067"/>
      <c r="N910" s="1067"/>
      <c r="O910" s="1067"/>
      <c r="P910" s="1067"/>
      <c r="Q910" s="1067"/>
      <c r="R910" s="1067"/>
      <c r="S910" s="1067"/>
      <c r="T910" s="1067"/>
      <c r="U910" s="1067"/>
      <c r="V910" s="1067"/>
      <c r="W910" s="1067"/>
      <c r="X910" s="1067"/>
      <c r="Y910" s="1067"/>
      <c r="Z910" s="1067"/>
      <c r="AA910" s="1067"/>
      <c r="AB910" s="1067"/>
      <c r="AC910" s="1067"/>
      <c r="AD910" s="1067"/>
      <c r="AE910" s="1067"/>
      <c r="AF910" s="1067"/>
    </row>
    <row r="911" spans="1:32">
      <c r="A911" s="1067"/>
      <c r="B911" s="1067"/>
      <c r="C911" s="1067"/>
      <c r="D911" s="1067"/>
      <c r="E911" s="1067"/>
      <c r="F911" s="1067"/>
      <c r="G911" s="1067"/>
      <c r="H911" s="1067"/>
      <c r="I911" s="1067"/>
      <c r="J911" s="1067"/>
      <c r="K911" s="1067"/>
      <c r="L911" s="1067"/>
      <c r="M911" s="1067"/>
      <c r="N911" s="1067"/>
      <c r="O911" s="1067"/>
      <c r="P911" s="1067"/>
      <c r="Q911" s="1067"/>
      <c r="R911" s="1067"/>
      <c r="S911" s="1067"/>
      <c r="T911" s="1067"/>
      <c r="U911" s="1067"/>
      <c r="V911" s="1067"/>
      <c r="W911" s="1067"/>
      <c r="X911" s="1067"/>
      <c r="Y911" s="1067"/>
      <c r="Z911" s="1067"/>
      <c r="AA911" s="1067"/>
      <c r="AB911" s="1067"/>
      <c r="AC911" s="1067"/>
      <c r="AD911" s="1067"/>
      <c r="AE911" s="1067"/>
      <c r="AF911" s="1067"/>
    </row>
    <row r="912" spans="1:32">
      <c r="A912" s="1067"/>
      <c r="B912" s="1067"/>
      <c r="C912" s="1067"/>
      <c r="D912" s="1067"/>
      <c r="E912" s="1067"/>
      <c r="F912" s="1067"/>
      <c r="G912" s="1067"/>
      <c r="H912" s="1067"/>
      <c r="I912" s="1067"/>
      <c r="J912" s="1067"/>
      <c r="K912" s="1067"/>
      <c r="L912" s="1067"/>
      <c r="M912" s="1067"/>
      <c r="N912" s="1067"/>
      <c r="O912" s="1067"/>
      <c r="P912" s="1067"/>
      <c r="Q912" s="1067"/>
      <c r="R912" s="1067"/>
      <c r="S912" s="1067"/>
      <c r="T912" s="1067"/>
      <c r="U912" s="1067"/>
      <c r="V912" s="1067"/>
      <c r="W912" s="1067"/>
      <c r="X912" s="1067"/>
      <c r="Y912" s="1067"/>
      <c r="Z912" s="1067"/>
      <c r="AA912" s="1067"/>
      <c r="AB912" s="1067"/>
      <c r="AC912" s="1067"/>
      <c r="AD912" s="1067"/>
      <c r="AE912" s="1067"/>
      <c r="AF912" s="1067"/>
    </row>
    <row r="913" spans="1:32">
      <c r="A913" s="1067"/>
      <c r="B913" s="1067"/>
      <c r="C913" s="1067"/>
      <c r="D913" s="1067"/>
      <c r="E913" s="1067"/>
      <c r="F913" s="1067"/>
      <c r="G913" s="1067"/>
      <c r="H913" s="1067"/>
      <c r="I913" s="1067"/>
      <c r="J913" s="1067"/>
      <c r="K913" s="1067"/>
      <c r="L913" s="1067"/>
      <c r="M913" s="1067"/>
      <c r="N913" s="1067"/>
      <c r="O913" s="1067"/>
      <c r="P913" s="1067"/>
      <c r="Q913" s="1067"/>
      <c r="R913" s="1067"/>
      <c r="S913" s="1067"/>
      <c r="T913" s="1067"/>
      <c r="U913" s="1067"/>
      <c r="V913" s="1067"/>
      <c r="W913" s="1067"/>
      <c r="X913" s="1067"/>
      <c r="Y913" s="1067"/>
      <c r="Z913" s="1067"/>
      <c r="AA913" s="1067"/>
      <c r="AB913" s="1067"/>
      <c r="AC913" s="1067"/>
      <c r="AD913" s="1067"/>
      <c r="AE913" s="1067"/>
      <c r="AF913" s="1067"/>
    </row>
    <row r="914" spans="1:32">
      <c r="A914" s="1067"/>
      <c r="B914" s="1067"/>
      <c r="C914" s="1067"/>
      <c r="D914" s="1067"/>
      <c r="E914" s="1067"/>
      <c r="F914" s="1067"/>
      <c r="G914" s="1067"/>
      <c r="H914" s="1067"/>
      <c r="I914" s="1067"/>
      <c r="J914" s="1067"/>
      <c r="K914" s="1067"/>
      <c r="L914" s="1067"/>
      <c r="M914" s="1067"/>
      <c r="N914" s="1067"/>
      <c r="O914" s="1067"/>
      <c r="P914" s="1067"/>
      <c r="Q914" s="1067"/>
      <c r="R914" s="1067"/>
      <c r="S914" s="1067"/>
      <c r="T914" s="1067"/>
      <c r="U914" s="1067"/>
      <c r="V914" s="1067"/>
      <c r="W914" s="1067"/>
      <c r="X914" s="1067"/>
      <c r="Y914" s="1067"/>
      <c r="Z914" s="1067"/>
      <c r="AA914" s="1067"/>
      <c r="AB914" s="1067"/>
      <c r="AC914" s="1067"/>
      <c r="AD914" s="1067"/>
      <c r="AE914" s="1067"/>
      <c r="AF914" s="1067"/>
    </row>
    <row r="915" spans="1:32">
      <c r="A915" s="1067"/>
      <c r="B915" s="1067"/>
      <c r="C915" s="1067"/>
      <c r="D915" s="1067"/>
      <c r="E915" s="1067"/>
      <c r="F915" s="1067"/>
      <c r="G915" s="1067"/>
      <c r="H915" s="1067"/>
      <c r="I915" s="1067"/>
      <c r="J915" s="1067"/>
      <c r="K915" s="1067"/>
      <c r="L915" s="1067"/>
      <c r="M915" s="1067"/>
      <c r="N915" s="1067"/>
      <c r="O915" s="1067"/>
      <c r="P915" s="1067"/>
      <c r="Q915" s="1067"/>
      <c r="R915" s="1067"/>
      <c r="S915" s="1067"/>
      <c r="T915" s="1067"/>
      <c r="U915" s="1067"/>
      <c r="V915" s="1067"/>
      <c r="W915" s="1067"/>
      <c r="X915" s="1067"/>
      <c r="Y915" s="1067"/>
      <c r="Z915" s="1067"/>
      <c r="AA915" s="1067"/>
      <c r="AB915" s="1067"/>
      <c r="AC915" s="1067"/>
      <c r="AD915" s="1067"/>
      <c r="AE915" s="1067"/>
      <c r="AF915" s="1067"/>
    </row>
    <row r="916" spans="1:32">
      <c r="A916" s="1067"/>
      <c r="B916" s="1067"/>
      <c r="C916" s="1067"/>
      <c r="D916" s="1067"/>
      <c r="E916" s="1067"/>
      <c r="F916" s="1067"/>
      <c r="G916" s="1067"/>
      <c r="H916" s="1067"/>
      <c r="I916" s="1067"/>
      <c r="J916" s="1067"/>
      <c r="K916" s="1067"/>
      <c r="L916" s="1067"/>
      <c r="M916" s="1067"/>
      <c r="N916" s="1067"/>
      <c r="O916" s="1067"/>
      <c r="P916" s="1067"/>
      <c r="Q916" s="1067"/>
      <c r="R916" s="1067"/>
      <c r="S916" s="1067"/>
      <c r="T916" s="1067"/>
      <c r="U916" s="1067"/>
      <c r="V916" s="1067"/>
      <c r="W916" s="1067"/>
      <c r="X916" s="1067"/>
      <c r="Y916" s="1067"/>
      <c r="Z916" s="1067"/>
      <c r="AA916" s="1067"/>
      <c r="AB916" s="1067"/>
      <c r="AC916" s="1067"/>
      <c r="AD916" s="1067"/>
      <c r="AE916" s="1067"/>
      <c r="AF916" s="1067"/>
    </row>
    <row r="917" spans="1:32">
      <c r="A917" s="1067"/>
      <c r="B917" s="1067"/>
      <c r="C917" s="1067"/>
      <c r="D917" s="1067"/>
      <c r="E917" s="1067"/>
      <c r="F917" s="1067"/>
      <c r="G917" s="1067"/>
      <c r="H917" s="1067"/>
      <c r="I917" s="1067"/>
      <c r="J917" s="1067"/>
      <c r="K917" s="1067"/>
      <c r="L917" s="1067"/>
      <c r="M917" s="1067"/>
      <c r="N917" s="1067"/>
      <c r="O917" s="1067"/>
      <c r="P917" s="1067"/>
      <c r="Q917" s="1067"/>
      <c r="R917" s="1067"/>
      <c r="S917" s="1067"/>
      <c r="T917" s="1067"/>
      <c r="U917" s="1067"/>
      <c r="V917" s="1067"/>
      <c r="W917" s="1067"/>
      <c r="X917" s="1067"/>
      <c r="Y917" s="1067"/>
      <c r="Z917" s="1067"/>
      <c r="AA917" s="1067"/>
      <c r="AB917" s="1067"/>
      <c r="AC917" s="1067"/>
      <c r="AD917" s="1067"/>
      <c r="AE917" s="1067"/>
      <c r="AF917" s="1067"/>
    </row>
    <row r="918" spans="1:32">
      <c r="A918" s="1067"/>
      <c r="B918" s="1067"/>
      <c r="C918" s="1067"/>
      <c r="D918" s="1067"/>
      <c r="E918" s="1067"/>
      <c r="F918" s="1067"/>
      <c r="G918" s="1067"/>
      <c r="H918" s="1067"/>
      <c r="I918" s="1067"/>
      <c r="J918" s="1067"/>
      <c r="K918" s="1067"/>
      <c r="L918" s="1067"/>
      <c r="M918" s="1067"/>
      <c r="N918" s="1067"/>
      <c r="O918" s="1067"/>
      <c r="P918" s="1067"/>
      <c r="Q918" s="1067"/>
      <c r="R918" s="1067"/>
      <c r="S918" s="1067"/>
      <c r="T918" s="1067"/>
      <c r="U918" s="1067"/>
      <c r="V918" s="1067"/>
      <c r="W918" s="1067"/>
      <c r="X918" s="1067"/>
      <c r="Y918" s="1067"/>
      <c r="Z918" s="1067"/>
      <c r="AA918" s="1067"/>
      <c r="AB918" s="1067"/>
      <c r="AC918" s="1067"/>
      <c r="AD918" s="1067"/>
      <c r="AE918" s="1067"/>
      <c r="AF918" s="1067"/>
    </row>
    <row r="919" spans="1:32">
      <c r="A919" s="1067"/>
      <c r="B919" s="1067"/>
      <c r="C919" s="1067"/>
      <c r="D919" s="1067"/>
      <c r="E919" s="1067"/>
      <c r="F919" s="1067"/>
      <c r="G919" s="1067"/>
      <c r="H919" s="1067"/>
      <c r="I919" s="1067"/>
      <c r="J919" s="1067"/>
      <c r="K919" s="1067"/>
      <c r="L919" s="1067"/>
      <c r="M919" s="1067"/>
      <c r="N919" s="1067"/>
      <c r="O919" s="1067"/>
      <c r="P919" s="1067"/>
      <c r="Q919" s="1067"/>
      <c r="R919" s="1067"/>
      <c r="S919" s="1067"/>
      <c r="T919" s="1067"/>
      <c r="U919" s="1067"/>
      <c r="V919" s="1067"/>
      <c r="W919" s="1067"/>
      <c r="X919" s="1067"/>
      <c r="Y919" s="1067"/>
      <c r="Z919" s="1067"/>
      <c r="AA919" s="1067"/>
      <c r="AB919" s="1067"/>
      <c r="AC919" s="1067"/>
      <c r="AD919" s="1067"/>
      <c r="AE919" s="1067"/>
      <c r="AF919" s="1067"/>
    </row>
    <row r="920" spans="1:32">
      <c r="A920" s="1067"/>
      <c r="B920" s="1067"/>
      <c r="C920" s="1067"/>
      <c r="D920" s="1067"/>
      <c r="E920" s="1067"/>
      <c r="F920" s="1067"/>
      <c r="G920" s="1067"/>
      <c r="H920" s="1067"/>
      <c r="I920" s="1067"/>
      <c r="J920" s="1067"/>
      <c r="K920" s="1067"/>
      <c r="L920" s="1067"/>
      <c r="M920" s="1067"/>
      <c r="N920" s="1067"/>
      <c r="O920" s="1067"/>
      <c r="P920" s="1067"/>
      <c r="Q920" s="1067"/>
      <c r="R920" s="1067"/>
      <c r="S920" s="1067"/>
      <c r="T920" s="1067"/>
      <c r="U920" s="1067"/>
      <c r="V920" s="1067"/>
      <c r="W920" s="1067"/>
      <c r="X920" s="1067"/>
      <c r="Y920" s="1067"/>
      <c r="Z920" s="1067"/>
      <c r="AA920" s="1067"/>
      <c r="AB920" s="1067"/>
      <c r="AC920" s="1067"/>
      <c r="AD920" s="1067"/>
      <c r="AE920" s="1067"/>
      <c r="AF920" s="1067"/>
    </row>
    <row r="921" spans="1:32">
      <c r="A921" s="1067"/>
      <c r="B921" s="1067"/>
      <c r="C921" s="1067"/>
      <c r="D921" s="1067"/>
      <c r="E921" s="1067"/>
      <c r="F921" s="1067"/>
      <c r="G921" s="1067"/>
      <c r="H921" s="1067"/>
      <c r="I921" s="1067"/>
      <c r="J921" s="1067"/>
      <c r="K921" s="1067"/>
      <c r="L921" s="1067"/>
      <c r="M921" s="1067"/>
      <c r="N921" s="1067"/>
      <c r="O921" s="1067"/>
      <c r="P921" s="1067"/>
      <c r="Q921" s="1067"/>
      <c r="R921" s="1067"/>
      <c r="S921" s="1067"/>
      <c r="T921" s="1067"/>
      <c r="U921" s="1067"/>
      <c r="V921" s="1067"/>
      <c r="W921" s="1067"/>
      <c r="X921" s="1067"/>
      <c r="Y921" s="1067"/>
      <c r="Z921" s="1067"/>
      <c r="AA921" s="1067"/>
      <c r="AB921" s="1067"/>
      <c r="AC921" s="1067"/>
      <c r="AD921" s="1067"/>
      <c r="AE921" s="1067"/>
      <c r="AF921" s="1067"/>
    </row>
    <row r="922" spans="1:32">
      <c r="A922" s="1067"/>
      <c r="B922" s="1067"/>
      <c r="C922" s="1067"/>
      <c r="D922" s="1067"/>
      <c r="E922" s="1067"/>
      <c r="F922" s="1067"/>
      <c r="G922" s="1067"/>
      <c r="H922" s="1067"/>
      <c r="I922" s="1067"/>
      <c r="J922" s="1067"/>
      <c r="K922" s="1067"/>
      <c r="L922" s="1067"/>
      <c r="M922" s="1067"/>
      <c r="N922" s="1067"/>
      <c r="O922" s="1067"/>
      <c r="P922" s="1067"/>
      <c r="Q922" s="1067"/>
      <c r="R922" s="1067"/>
      <c r="S922" s="1067"/>
      <c r="T922" s="1067"/>
      <c r="U922" s="1067"/>
      <c r="V922" s="1067"/>
      <c r="W922" s="1067"/>
      <c r="X922" s="1067"/>
      <c r="Y922" s="1067"/>
      <c r="Z922" s="1067"/>
      <c r="AA922" s="1067"/>
      <c r="AB922" s="1067"/>
      <c r="AC922" s="1067"/>
      <c r="AD922" s="1067"/>
      <c r="AE922" s="1067"/>
      <c r="AF922" s="1067"/>
    </row>
    <row r="923" spans="1:32">
      <c r="A923" s="1067"/>
      <c r="B923" s="1067"/>
      <c r="C923" s="1067"/>
      <c r="D923" s="1067"/>
      <c r="E923" s="1067"/>
      <c r="F923" s="1067"/>
      <c r="G923" s="1067"/>
      <c r="H923" s="1067"/>
      <c r="I923" s="1067"/>
      <c r="J923" s="1067"/>
      <c r="K923" s="1067"/>
      <c r="L923" s="1067"/>
      <c r="M923" s="1067"/>
      <c r="N923" s="1067"/>
      <c r="O923" s="1067"/>
      <c r="P923" s="1067"/>
      <c r="Q923" s="1067"/>
      <c r="R923" s="1067"/>
      <c r="S923" s="1067"/>
      <c r="T923" s="1067"/>
      <c r="U923" s="1067"/>
      <c r="V923" s="1067"/>
      <c r="W923" s="1067"/>
      <c r="X923" s="1067"/>
      <c r="Y923" s="1067"/>
      <c r="Z923" s="1067"/>
      <c r="AA923" s="1067"/>
      <c r="AB923" s="1067"/>
      <c r="AC923" s="1067"/>
      <c r="AD923" s="1067"/>
      <c r="AE923" s="1067"/>
      <c r="AF923" s="1067"/>
    </row>
    <row r="924" spans="1:32">
      <c r="A924" s="1067"/>
      <c r="B924" s="1067"/>
      <c r="C924" s="1067"/>
      <c r="D924" s="1067"/>
      <c r="E924" s="1067"/>
      <c r="F924" s="1067"/>
      <c r="G924" s="1067"/>
      <c r="H924" s="1067"/>
      <c r="I924" s="1067"/>
      <c r="J924" s="1067"/>
      <c r="K924" s="1067"/>
      <c r="L924" s="1067"/>
      <c r="M924" s="1067"/>
      <c r="N924" s="1067"/>
      <c r="O924" s="1067"/>
      <c r="P924" s="1067"/>
      <c r="Q924" s="1067"/>
      <c r="R924" s="1067"/>
      <c r="S924" s="1067"/>
      <c r="T924" s="1067"/>
      <c r="U924" s="1067"/>
      <c r="V924" s="1067"/>
      <c r="W924" s="1067"/>
      <c r="X924" s="1067"/>
      <c r="Y924" s="1067"/>
      <c r="Z924" s="1067"/>
      <c r="AA924" s="1067"/>
      <c r="AB924" s="1067"/>
      <c r="AC924" s="1067"/>
      <c r="AD924" s="1067"/>
      <c r="AE924" s="1067"/>
      <c r="AF924" s="1067"/>
    </row>
    <row r="925" spans="1:32">
      <c r="A925" s="1067"/>
      <c r="B925" s="1067"/>
      <c r="C925" s="1067"/>
      <c r="D925" s="1067"/>
      <c r="E925" s="1067"/>
      <c r="F925" s="1067"/>
      <c r="G925" s="1067"/>
      <c r="H925" s="1067"/>
      <c r="I925" s="1067"/>
      <c r="J925" s="1067"/>
      <c r="K925" s="1067"/>
      <c r="L925" s="1067"/>
      <c r="M925" s="1067"/>
      <c r="N925" s="1067"/>
      <c r="O925" s="1067"/>
      <c r="P925" s="1067"/>
      <c r="Q925" s="1067"/>
      <c r="R925" s="1067"/>
      <c r="S925" s="1067"/>
      <c r="T925" s="1067"/>
      <c r="U925" s="1067"/>
      <c r="V925" s="1067"/>
      <c r="W925" s="1067"/>
      <c r="X925" s="1067"/>
      <c r="Y925" s="1067"/>
      <c r="Z925" s="1067"/>
      <c r="AA925" s="1067"/>
      <c r="AB925" s="1067"/>
      <c r="AC925" s="1067"/>
      <c r="AD925" s="1067"/>
      <c r="AE925" s="1067"/>
      <c r="AF925" s="1067"/>
    </row>
    <row r="926" spans="1:32">
      <c r="A926" s="1067"/>
      <c r="B926" s="1067"/>
      <c r="C926" s="1067"/>
      <c r="D926" s="1067"/>
      <c r="E926" s="1067"/>
      <c r="F926" s="1067"/>
      <c r="G926" s="1067"/>
      <c r="H926" s="1067"/>
      <c r="I926" s="1067"/>
      <c r="J926" s="1067"/>
      <c r="K926" s="1067"/>
      <c r="L926" s="1067"/>
      <c r="M926" s="1067"/>
      <c r="N926" s="1067"/>
      <c r="O926" s="1067"/>
      <c r="P926" s="1067"/>
      <c r="Q926" s="1067"/>
      <c r="R926" s="1067"/>
      <c r="S926" s="1067"/>
      <c r="T926" s="1067"/>
      <c r="U926" s="1067"/>
      <c r="V926" s="1067"/>
      <c r="W926" s="1067"/>
      <c r="X926" s="1067"/>
      <c r="Y926" s="1067"/>
      <c r="Z926" s="1067"/>
      <c r="AA926" s="1067"/>
      <c r="AB926" s="1067"/>
      <c r="AC926" s="1067"/>
      <c r="AD926" s="1067"/>
      <c r="AE926" s="1067"/>
      <c r="AF926" s="1067"/>
    </row>
    <row r="927" spans="1:32">
      <c r="A927" s="1067"/>
      <c r="B927" s="1067"/>
      <c r="C927" s="1067"/>
      <c r="D927" s="1067"/>
      <c r="E927" s="1067"/>
      <c r="F927" s="1067"/>
      <c r="G927" s="1067"/>
      <c r="H927" s="1067"/>
      <c r="I927" s="1067"/>
      <c r="J927" s="1067"/>
      <c r="K927" s="1067"/>
      <c r="L927" s="1067"/>
      <c r="M927" s="1067"/>
      <c r="N927" s="1067"/>
      <c r="O927" s="1067"/>
      <c r="P927" s="1067"/>
      <c r="Q927" s="1067"/>
      <c r="R927" s="1067"/>
      <c r="S927" s="1067"/>
      <c r="T927" s="1067"/>
      <c r="U927" s="1067"/>
      <c r="V927" s="1067"/>
      <c r="W927" s="1067"/>
      <c r="X927" s="1067"/>
      <c r="Y927" s="1067"/>
      <c r="Z927" s="1067"/>
      <c r="AA927" s="1067"/>
      <c r="AB927" s="1067"/>
      <c r="AC927" s="1067"/>
      <c r="AD927" s="1067"/>
      <c r="AE927" s="1067"/>
      <c r="AF927" s="1067"/>
    </row>
    <row r="928" spans="1:32">
      <c r="A928" s="1067"/>
      <c r="B928" s="1067"/>
      <c r="C928" s="1067"/>
      <c r="D928" s="1067"/>
      <c r="E928" s="1067"/>
      <c r="F928" s="1067"/>
      <c r="G928" s="1067"/>
      <c r="H928" s="1067"/>
      <c r="I928" s="1067"/>
      <c r="J928" s="1067"/>
      <c r="K928" s="1067"/>
      <c r="L928" s="1067"/>
      <c r="M928" s="1067"/>
      <c r="N928" s="1067"/>
      <c r="O928" s="1067"/>
      <c r="P928" s="1067"/>
      <c r="Q928" s="1067"/>
      <c r="R928" s="1067"/>
      <c r="S928" s="1067"/>
      <c r="T928" s="1067"/>
      <c r="U928" s="1067"/>
      <c r="V928" s="1067"/>
      <c r="W928" s="1067"/>
      <c r="X928" s="1067"/>
      <c r="Y928" s="1067"/>
      <c r="Z928" s="1067"/>
      <c r="AA928" s="1067"/>
      <c r="AB928" s="1067"/>
      <c r="AC928" s="1067"/>
      <c r="AD928" s="1067"/>
      <c r="AE928" s="1067"/>
      <c r="AF928" s="1067"/>
    </row>
    <row r="929" spans="1:32">
      <c r="A929" s="1067"/>
      <c r="B929" s="1067"/>
      <c r="C929" s="1067"/>
      <c r="D929" s="1067"/>
      <c r="E929" s="1067"/>
      <c r="F929" s="1067"/>
      <c r="G929" s="1067"/>
      <c r="H929" s="1067"/>
      <c r="I929" s="1067"/>
      <c r="J929" s="1067"/>
      <c r="K929" s="1067"/>
      <c r="L929" s="1067"/>
      <c r="M929" s="1067"/>
      <c r="N929" s="1067"/>
      <c r="O929" s="1067"/>
      <c r="P929" s="1067"/>
      <c r="Q929" s="1067"/>
      <c r="R929" s="1067"/>
      <c r="S929" s="1067"/>
      <c r="T929" s="1067"/>
      <c r="U929" s="1067"/>
      <c r="V929" s="1067"/>
      <c r="W929" s="1067"/>
      <c r="X929" s="1067"/>
      <c r="Y929" s="1067"/>
      <c r="Z929" s="1067"/>
      <c r="AA929" s="1067"/>
      <c r="AB929" s="1067"/>
      <c r="AC929" s="1067"/>
      <c r="AD929" s="1067"/>
      <c r="AE929" s="1067"/>
      <c r="AF929" s="1067"/>
    </row>
    <row r="930" spans="1:32">
      <c r="A930" s="1067"/>
      <c r="B930" s="1067"/>
      <c r="C930" s="1067"/>
      <c r="D930" s="1067"/>
      <c r="E930" s="1067"/>
      <c r="F930" s="1067"/>
      <c r="G930" s="1067"/>
      <c r="H930" s="1067"/>
      <c r="I930" s="1067"/>
      <c r="J930" s="1067"/>
      <c r="K930" s="1067"/>
      <c r="L930" s="1067"/>
      <c r="M930" s="1067"/>
      <c r="N930" s="1067"/>
      <c r="O930" s="1067"/>
      <c r="P930" s="1067"/>
      <c r="Q930" s="1067"/>
      <c r="R930" s="1067"/>
      <c r="S930" s="1067"/>
      <c r="T930" s="1067"/>
      <c r="U930" s="1067"/>
      <c r="V930" s="1067"/>
      <c r="W930" s="1067"/>
      <c r="X930" s="1067"/>
      <c r="Y930" s="1067"/>
      <c r="Z930" s="1067"/>
      <c r="AA930" s="1067"/>
      <c r="AB930" s="1067"/>
      <c r="AC930" s="1067"/>
      <c r="AD930" s="1067"/>
      <c r="AE930" s="1067"/>
      <c r="AF930" s="1067"/>
    </row>
    <row r="931" spans="1:32">
      <c r="A931" s="1067"/>
      <c r="B931" s="1067"/>
      <c r="C931" s="1067"/>
      <c r="D931" s="1067"/>
      <c r="E931" s="1067"/>
      <c r="F931" s="1067"/>
      <c r="G931" s="1067"/>
      <c r="H931" s="1067"/>
      <c r="I931" s="1067"/>
      <c r="J931" s="1067"/>
      <c r="K931" s="1067"/>
      <c r="L931" s="1067"/>
      <c r="M931" s="1067"/>
      <c r="N931" s="1067"/>
      <c r="O931" s="1067"/>
      <c r="P931" s="1067"/>
      <c r="Q931" s="1067"/>
      <c r="R931" s="1067"/>
      <c r="S931" s="1067"/>
      <c r="T931" s="1067"/>
      <c r="U931" s="1067"/>
      <c r="V931" s="1067"/>
      <c r="W931" s="1067"/>
      <c r="X931" s="1067"/>
      <c r="Y931" s="1067"/>
      <c r="Z931" s="1067"/>
      <c r="AA931" s="1067"/>
      <c r="AB931" s="1067"/>
      <c r="AC931" s="1067"/>
      <c r="AD931" s="1067"/>
      <c r="AE931" s="1067"/>
      <c r="AF931" s="1067"/>
    </row>
    <row r="932" spans="1:32">
      <c r="A932" s="1067"/>
      <c r="B932" s="1067"/>
      <c r="C932" s="1067"/>
      <c r="D932" s="1067"/>
      <c r="E932" s="1067"/>
      <c r="F932" s="1067"/>
      <c r="G932" s="1067"/>
      <c r="H932" s="1067"/>
      <c r="I932" s="1067"/>
      <c r="J932" s="1067"/>
      <c r="K932" s="1067"/>
      <c r="L932" s="1067"/>
      <c r="M932" s="1067"/>
      <c r="N932" s="1067"/>
      <c r="O932" s="1067"/>
      <c r="P932" s="1067"/>
      <c r="Q932" s="1067"/>
      <c r="R932" s="1067"/>
      <c r="S932" s="1067"/>
      <c r="T932" s="1067"/>
      <c r="U932" s="1067"/>
      <c r="V932" s="1067"/>
      <c r="W932" s="1067"/>
      <c r="X932" s="1067"/>
      <c r="Y932" s="1067"/>
      <c r="Z932" s="1067"/>
      <c r="AA932" s="1067"/>
      <c r="AB932" s="1067"/>
      <c r="AC932" s="1067"/>
      <c r="AD932" s="1067"/>
      <c r="AE932" s="1067"/>
      <c r="AF932" s="1067"/>
    </row>
    <row r="933" spans="1:32">
      <c r="A933" s="1067"/>
      <c r="B933" s="1067"/>
      <c r="C933" s="1067"/>
      <c r="D933" s="1067"/>
      <c r="E933" s="1067"/>
      <c r="F933" s="1067"/>
      <c r="G933" s="1067"/>
      <c r="H933" s="1067"/>
      <c r="I933" s="1067"/>
      <c r="J933" s="1067"/>
      <c r="K933" s="1067"/>
      <c r="L933" s="1067"/>
      <c r="M933" s="1067"/>
      <c r="N933" s="1067"/>
      <c r="O933" s="1067"/>
      <c r="P933" s="1067"/>
      <c r="Q933" s="1067"/>
      <c r="R933" s="1067"/>
      <c r="S933" s="1067"/>
      <c r="T933" s="1067"/>
      <c r="U933" s="1067"/>
      <c r="V933" s="1067"/>
      <c r="W933" s="1067"/>
      <c r="X933" s="1067"/>
      <c r="Y933" s="1067"/>
      <c r="Z933" s="1067"/>
      <c r="AA933" s="1067"/>
      <c r="AB933" s="1067"/>
      <c r="AC933" s="1067"/>
      <c r="AD933" s="1067"/>
      <c r="AE933" s="1067"/>
      <c r="AF933" s="1067"/>
    </row>
    <row r="934" spans="1:32">
      <c r="A934" s="1067"/>
      <c r="B934" s="1067"/>
      <c r="C934" s="1067"/>
      <c r="D934" s="1067"/>
      <c r="E934" s="1067"/>
      <c r="F934" s="1067"/>
      <c r="G934" s="1067"/>
      <c r="H934" s="1067"/>
      <c r="I934" s="1067"/>
      <c r="J934" s="1067"/>
      <c r="K934" s="1067"/>
      <c r="L934" s="1067"/>
      <c r="M934" s="1067"/>
      <c r="N934" s="1067"/>
      <c r="O934" s="1067"/>
      <c r="P934" s="1067"/>
      <c r="Q934" s="1067"/>
      <c r="R934" s="1067"/>
      <c r="S934" s="1067"/>
      <c r="T934" s="1067"/>
      <c r="U934" s="1067"/>
      <c r="V934" s="1067"/>
      <c r="W934" s="1067"/>
      <c r="X934" s="1067"/>
      <c r="Y934" s="1067"/>
      <c r="Z934" s="1067"/>
      <c r="AA934" s="1067"/>
      <c r="AB934" s="1067"/>
      <c r="AC934" s="1067"/>
      <c r="AD934" s="1067"/>
      <c r="AE934" s="1067"/>
      <c r="AF934" s="1067"/>
    </row>
    <row r="935" spans="1:32">
      <c r="A935" s="1067"/>
      <c r="B935" s="1067"/>
      <c r="C935" s="1067"/>
      <c r="D935" s="1067"/>
      <c r="E935" s="1067"/>
      <c r="F935" s="1067"/>
      <c r="G935" s="1067"/>
      <c r="H935" s="1067"/>
      <c r="I935" s="1067"/>
      <c r="J935" s="1067"/>
      <c r="K935" s="1067"/>
      <c r="L935" s="1067"/>
      <c r="M935" s="1067"/>
      <c r="N935" s="1067"/>
      <c r="O935" s="1067"/>
      <c r="P935" s="1067"/>
      <c r="Q935" s="1067"/>
      <c r="R935" s="1067"/>
      <c r="S935" s="1067"/>
      <c r="T935" s="1067"/>
      <c r="U935" s="1067"/>
      <c r="V935" s="1067"/>
      <c r="W935" s="1067"/>
      <c r="X935" s="1067"/>
      <c r="Y935" s="1067"/>
      <c r="Z935" s="1067"/>
      <c r="AA935" s="1067"/>
      <c r="AB935" s="1067"/>
      <c r="AC935" s="1067"/>
      <c r="AD935" s="1067"/>
      <c r="AE935" s="1067"/>
      <c r="AF935" s="1067"/>
    </row>
    <row r="936" spans="1:32">
      <c r="A936" s="1067"/>
      <c r="B936" s="1067"/>
      <c r="C936" s="1067"/>
      <c r="D936" s="1067"/>
      <c r="E936" s="1067"/>
      <c r="F936" s="1067"/>
      <c r="G936" s="1067"/>
      <c r="H936" s="1067"/>
      <c r="I936" s="1067"/>
      <c r="J936" s="1067"/>
      <c r="K936" s="1067"/>
      <c r="L936" s="1067"/>
      <c r="M936" s="1067"/>
      <c r="N936" s="1067"/>
      <c r="O936" s="1067"/>
      <c r="P936" s="1067"/>
      <c r="Q936" s="1067"/>
      <c r="R936" s="1067"/>
      <c r="S936" s="1067"/>
      <c r="T936" s="1067"/>
      <c r="U936" s="1067"/>
      <c r="V936" s="1067"/>
      <c r="W936" s="1067"/>
      <c r="X936" s="1067"/>
      <c r="Y936" s="1067"/>
      <c r="Z936" s="1067"/>
      <c r="AA936" s="1067"/>
      <c r="AB936" s="1067"/>
      <c r="AC936" s="1067"/>
      <c r="AD936" s="1067"/>
      <c r="AE936" s="1067"/>
      <c r="AF936" s="1067"/>
    </row>
    <row r="937" spans="1:32">
      <c r="A937" s="1067"/>
      <c r="B937" s="1067"/>
      <c r="C937" s="1067"/>
      <c r="D937" s="1067"/>
      <c r="E937" s="1067"/>
      <c r="F937" s="1067"/>
      <c r="G937" s="1067"/>
      <c r="H937" s="1067"/>
      <c r="I937" s="1067"/>
      <c r="J937" s="1067"/>
      <c r="K937" s="1067"/>
      <c r="L937" s="1067"/>
      <c r="M937" s="1067"/>
      <c r="N937" s="1067"/>
      <c r="O937" s="1067"/>
      <c r="P937" s="1067"/>
      <c r="Q937" s="1067"/>
      <c r="R937" s="1067"/>
      <c r="S937" s="1067"/>
      <c r="T937" s="1067"/>
      <c r="U937" s="1067"/>
      <c r="V937" s="1067"/>
      <c r="W937" s="1067"/>
      <c r="X937" s="1067"/>
      <c r="Y937" s="1067"/>
      <c r="Z937" s="1067"/>
      <c r="AA937" s="1067"/>
      <c r="AB937" s="1067"/>
      <c r="AC937" s="1067"/>
      <c r="AD937" s="1067"/>
      <c r="AE937" s="1067"/>
      <c r="AF937" s="1067"/>
    </row>
    <row r="938" spans="1:32">
      <c r="A938" s="1067"/>
      <c r="B938" s="1067"/>
      <c r="C938" s="1067"/>
      <c r="D938" s="1067"/>
      <c r="E938" s="1067"/>
      <c r="F938" s="1067"/>
      <c r="G938" s="1067"/>
      <c r="H938" s="1067"/>
      <c r="I938" s="1067"/>
      <c r="J938" s="1067"/>
      <c r="K938" s="1067"/>
      <c r="L938" s="1067"/>
      <c r="M938" s="1067"/>
      <c r="N938" s="1067"/>
      <c r="O938" s="1067"/>
      <c r="P938" s="1067"/>
      <c r="Q938" s="1067"/>
      <c r="R938" s="1067"/>
      <c r="S938" s="1067"/>
      <c r="T938" s="1067"/>
      <c r="U938" s="1067"/>
      <c r="V938" s="1067"/>
      <c r="W938" s="1067"/>
      <c r="X938" s="1067"/>
      <c r="Y938" s="1067"/>
      <c r="Z938" s="1067"/>
      <c r="AA938" s="1067"/>
      <c r="AB938" s="1067"/>
      <c r="AC938" s="1067"/>
      <c r="AD938" s="1067"/>
      <c r="AE938" s="1067"/>
      <c r="AF938" s="1067"/>
    </row>
    <row r="939" spans="1:32">
      <c r="A939" s="1067"/>
      <c r="B939" s="1067"/>
      <c r="C939" s="1067"/>
      <c r="D939" s="1067"/>
      <c r="E939" s="1067"/>
      <c r="F939" s="1067"/>
      <c r="G939" s="1067"/>
      <c r="H939" s="1067"/>
      <c r="I939" s="1067"/>
      <c r="J939" s="1067"/>
      <c r="K939" s="1067"/>
      <c r="L939" s="1067"/>
      <c r="M939" s="1067"/>
      <c r="N939" s="1067"/>
      <c r="O939" s="1067"/>
      <c r="P939" s="1067"/>
      <c r="Q939" s="1067"/>
      <c r="R939" s="1067"/>
      <c r="S939" s="1067"/>
      <c r="T939" s="1067"/>
      <c r="U939" s="1067"/>
      <c r="V939" s="1067"/>
      <c r="W939" s="1067"/>
      <c r="X939" s="1067"/>
      <c r="Y939" s="1067"/>
      <c r="Z939" s="1067"/>
      <c r="AA939" s="1067"/>
      <c r="AB939" s="1067"/>
      <c r="AC939" s="1067"/>
      <c r="AD939" s="1067"/>
      <c r="AE939" s="1067"/>
      <c r="AF939" s="1067"/>
    </row>
    <row r="940" spans="1:32">
      <c r="A940" s="1067"/>
      <c r="B940" s="1067"/>
      <c r="C940" s="1067"/>
      <c r="D940" s="1067"/>
      <c r="E940" s="1067"/>
      <c r="F940" s="1067"/>
      <c r="G940" s="1067"/>
      <c r="H940" s="1067"/>
      <c r="I940" s="1067"/>
      <c r="J940" s="1067"/>
      <c r="K940" s="1067"/>
      <c r="L940" s="1067"/>
      <c r="M940" s="1067"/>
      <c r="N940" s="1067"/>
      <c r="O940" s="1067"/>
      <c r="P940" s="1067"/>
      <c r="Q940" s="1067"/>
      <c r="R940" s="1067"/>
      <c r="S940" s="1067"/>
      <c r="T940" s="1067"/>
      <c r="U940" s="1067"/>
      <c r="V940" s="1067"/>
      <c r="W940" s="1067"/>
      <c r="X940" s="1067"/>
      <c r="Y940" s="1067"/>
      <c r="Z940" s="1067"/>
      <c r="AA940" s="1067"/>
      <c r="AB940" s="1067"/>
      <c r="AC940" s="1067"/>
      <c r="AD940" s="1067"/>
      <c r="AE940" s="1067"/>
      <c r="AF940" s="1067"/>
    </row>
    <row r="941" spans="1:32">
      <c r="A941" s="1067"/>
      <c r="B941" s="1067"/>
      <c r="C941" s="1067"/>
      <c r="D941" s="1067"/>
      <c r="E941" s="1067"/>
      <c r="F941" s="1067"/>
      <c r="G941" s="1067"/>
      <c r="H941" s="1067"/>
      <c r="I941" s="1067"/>
      <c r="J941" s="1067"/>
      <c r="K941" s="1067"/>
      <c r="L941" s="1067"/>
      <c r="M941" s="1067"/>
      <c r="N941" s="1067"/>
      <c r="O941" s="1067"/>
      <c r="P941" s="1067"/>
      <c r="Q941" s="1067"/>
      <c r="R941" s="1067"/>
      <c r="S941" s="1067"/>
      <c r="T941" s="1067"/>
      <c r="U941" s="1067"/>
      <c r="V941" s="1067"/>
      <c r="W941" s="1067"/>
      <c r="X941" s="1067"/>
      <c r="Y941" s="1067"/>
      <c r="Z941" s="1067"/>
      <c r="AA941" s="1067"/>
      <c r="AB941" s="1067"/>
      <c r="AC941" s="1067"/>
      <c r="AD941" s="1067"/>
      <c r="AE941" s="1067"/>
      <c r="AF941" s="1067"/>
    </row>
    <row r="942" spans="1:32">
      <c r="A942" s="1067"/>
      <c r="B942" s="1067"/>
      <c r="C942" s="1067"/>
      <c r="D942" s="1067"/>
      <c r="E942" s="1067"/>
      <c r="F942" s="1067"/>
      <c r="G942" s="1067"/>
      <c r="H942" s="1067"/>
      <c r="I942" s="1067"/>
      <c r="J942" s="1067"/>
      <c r="K942" s="1067"/>
      <c r="L942" s="1067"/>
      <c r="M942" s="1067"/>
      <c r="N942" s="1067"/>
      <c r="O942" s="1067"/>
      <c r="P942" s="1067"/>
      <c r="Q942" s="1067"/>
      <c r="R942" s="1067"/>
      <c r="S942" s="1067"/>
      <c r="T942" s="1067"/>
      <c r="U942" s="1067"/>
      <c r="V942" s="1067"/>
      <c r="W942" s="1067"/>
      <c r="X942" s="1067"/>
      <c r="Y942" s="1067"/>
      <c r="Z942" s="1067"/>
      <c r="AA942" s="1067"/>
      <c r="AB942" s="1067"/>
      <c r="AC942" s="1067"/>
      <c r="AD942" s="1067"/>
      <c r="AE942" s="1067"/>
      <c r="AF942" s="1067"/>
    </row>
    <row r="943" spans="1:32">
      <c r="A943" s="1067"/>
      <c r="B943" s="1067"/>
      <c r="C943" s="1067"/>
      <c r="D943" s="1067"/>
      <c r="E943" s="1067"/>
      <c r="F943" s="1067"/>
      <c r="G943" s="1067"/>
      <c r="H943" s="1067"/>
      <c r="I943" s="1067"/>
      <c r="J943" s="1067"/>
      <c r="K943" s="1067"/>
      <c r="L943" s="1067"/>
      <c r="M943" s="1067"/>
      <c r="N943" s="1067"/>
      <c r="O943" s="1067"/>
      <c r="P943" s="1067"/>
      <c r="Q943" s="1067"/>
      <c r="R943" s="1067"/>
      <c r="S943" s="1067"/>
      <c r="T943" s="1067"/>
      <c r="U943" s="1067"/>
      <c r="V943" s="1067"/>
      <c r="W943" s="1067"/>
      <c r="X943" s="1067"/>
      <c r="Y943" s="1067"/>
      <c r="Z943" s="1067"/>
      <c r="AA943" s="1067"/>
      <c r="AB943" s="1067"/>
      <c r="AC943" s="1067"/>
      <c r="AD943" s="1067"/>
      <c r="AE943" s="1067"/>
      <c r="AF943" s="1067"/>
    </row>
    <row r="944" spans="1:32">
      <c r="A944" s="1067"/>
      <c r="B944" s="1067"/>
      <c r="C944" s="1067"/>
      <c r="D944" s="1067"/>
      <c r="E944" s="1067"/>
      <c r="F944" s="1067"/>
      <c r="G944" s="1067"/>
      <c r="H944" s="1067"/>
      <c r="I944" s="1067"/>
      <c r="J944" s="1067"/>
      <c r="K944" s="1067"/>
      <c r="L944" s="1067"/>
      <c r="M944" s="1067"/>
      <c r="N944" s="1067"/>
      <c r="O944" s="1067"/>
      <c r="P944" s="1067"/>
      <c r="Q944" s="1067"/>
      <c r="R944" s="1067"/>
      <c r="S944" s="1067"/>
      <c r="T944" s="1067"/>
      <c r="U944" s="1067"/>
      <c r="V944" s="1067"/>
      <c r="W944" s="1067"/>
      <c r="X944" s="1067"/>
      <c r="Y944" s="1067"/>
      <c r="Z944" s="1067"/>
      <c r="AA944" s="1067"/>
      <c r="AB944" s="1067"/>
      <c r="AC944" s="1067"/>
      <c r="AD944" s="1067"/>
      <c r="AE944" s="1067"/>
      <c r="AF944" s="1067"/>
    </row>
    <row r="945" spans="1:32">
      <c r="A945" s="1067"/>
      <c r="B945" s="1067"/>
      <c r="C945" s="1067"/>
      <c r="D945" s="1067"/>
      <c r="E945" s="1067"/>
      <c r="F945" s="1067"/>
      <c r="G945" s="1067"/>
      <c r="H945" s="1067"/>
      <c r="I945" s="1067"/>
      <c r="J945" s="1067"/>
      <c r="K945" s="1067"/>
      <c r="L945" s="1067"/>
      <c r="M945" s="1067"/>
      <c r="N945" s="1067"/>
      <c r="O945" s="1067"/>
      <c r="P945" s="1067"/>
      <c r="Q945" s="1067"/>
      <c r="R945" s="1067"/>
      <c r="S945" s="1067"/>
      <c r="T945" s="1067"/>
      <c r="U945" s="1067"/>
      <c r="V945" s="1067"/>
      <c r="W945" s="1067"/>
      <c r="X945" s="1067"/>
      <c r="Y945" s="1067"/>
      <c r="Z945" s="1067"/>
      <c r="AA945" s="1067"/>
      <c r="AB945" s="1067"/>
      <c r="AC945" s="1067"/>
      <c r="AD945" s="1067"/>
      <c r="AE945" s="1067"/>
      <c r="AF945" s="1067"/>
    </row>
    <row r="946" spans="1:32">
      <c r="A946" s="1067"/>
      <c r="B946" s="1067"/>
      <c r="C946" s="1067"/>
      <c r="D946" s="1067"/>
      <c r="E946" s="1067"/>
      <c r="F946" s="1067"/>
      <c r="G946" s="1067"/>
      <c r="H946" s="1067"/>
      <c r="I946" s="1067"/>
      <c r="J946" s="1067"/>
      <c r="K946" s="1067"/>
      <c r="L946" s="1067"/>
      <c r="M946" s="1067"/>
      <c r="N946" s="1067"/>
      <c r="O946" s="1067"/>
      <c r="P946" s="1067"/>
      <c r="Q946" s="1067"/>
      <c r="R946" s="1067"/>
      <c r="S946" s="1067"/>
      <c r="T946" s="1067"/>
      <c r="U946" s="1067"/>
      <c r="V946" s="1067"/>
      <c r="W946" s="1067"/>
      <c r="X946" s="1067"/>
      <c r="Y946" s="1067"/>
      <c r="Z946" s="1067"/>
      <c r="AA946" s="1067"/>
      <c r="AB946" s="1067"/>
      <c r="AC946" s="1067"/>
      <c r="AD946" s="1067"/>
      <c r="AE946" s="1067"/>
      <c r="AF946" s="1067"/>
    </row>
    <row r="947" spans="1:32">
      <c r="A947" s="1067"/>
      <c r="B947" s="1067"/>
      <c r="C947" s="1067"/>
      <c r="D947" s="1067"/>
      <c r="E947" s="1067"/>
      <c r="F947" s="1067"/>
      <c r="G947" s="1067"/>
      <c r="H947" s="1067"/>
      <c r="I947" s="1067"/>
      <c r="J947" s="1067"/>
      <c r="K947" s="1067"/>
      <c r="L947" s="1067"/>
      <c r="M947" s="1067"/>
      <c r="N947" s="1067"/>
      <c r="O947" s="1067"/>
      <c r="P947" s="1067"/>
      <c r="Q947" s="1067"/>
      <c r="R947" s="1067"/>
      <c r="S947" s="1067"/>
      <c r="T947" s="1067"/>
      <c r="U947" s="1067"/>
      <c r="V947" s="1067"/>
      <c r="W947" s="1067"/>
      <c r="X947" s="1067"/>
      <c r="Y947" s="1067"/>
      <c r="Z947" s="1067"/>
      <c r="AA947" s="1067"/>
      <c r="AB947" s="1067"/>
      <c r="AC947" s="1067"/>
      <c r="AD947" s="1067"/>
      <c r="AE947" s="1067"/>
      <c r="AF947" s="1067"/>
    </row>
    <row r="948" spans="1:32">
      <c r="A948" s="1067"/>
      <c r="B948" s="1067"/>
      <c r="C948" s="1067"/>
      <c r="D948" s="1067"/>
      <c r="E948" s="1067"/>
      <c r="F948" s="1067"/>
      <c r="G948" s="1067"/>
      <c r="H948" s="1067"/>
      <c r="I948" s="1067"/>
      <c r="J948" s="1067"/>
      <c r="K948" s="1067"/>
      <c r="L948" s="1067"/>
      <c r="M948" s="1067"/>
      <c r="N948" s="1067"/>
      <c r="O948" s="1067"/>
      <c r="P948" s="1067"/>
      <c r="Q948" s="1067"/>
      <c r="R948" s="1067"/>
      <c r="S948" s="1067"/>
      <c r="T948" s="1067"/>
      <c r="U948" s="1067"/>
      <c r="V948" s="1067"/>
      <c r="W948" s="1067"/>
      <c r="X948" s="1067"/>
      <c r="Y948" s="1067"/>
      <c r="Z948" s="1067"/>
      <c r="AA948" s="1067"/>
      <c r="AB948" s="1067"/>
      <c r="AC948" s="1067"/>
      <c r="AD948" s="1067"/>
      <c r="AE948" s="1067"/>
      <c r="AF948" s="1067"/>
    </row>
    <row r="949" spans="1:32">
      <c r="A949" s="1067"/>
      <c r="B949" s="1067"/>
      <c r="C949" s="1067"/>
      <c r="D949" s="1067"/>
      <c r="E949" s="1067"/>
      <c r="F949" s="1067"/>
      <c r="G949" s="1067"/>
      <c r="H949" s="1067"/>
      <c r="I949" s="1067"/>
      <c r="J949" s="1067"/>
      <c r="K949" s="1067"/>
      <c r="L949" s="1067"/>
      <c r="M949" s="1067"/>
      <c r="N949" s="1067"/>
      <c r="O949" s="1067"/>
      <c r="P949" s="1067"/>
      <c r="Q949" s="1067"/>
      <c r="R949" s="1067"/>
      <c r="S949" s="1067"/>
      <c r="T949" s="1067"/>
      <c r="U949" s="1067"/>
      <c r="V949" s="1067"/>
      <c r="W949" s="1067"/>
      <c r="X949" s="1067"/>
      <c r="Y949" s="1067"/>
      <c r="Z949" s="1067"/>
      <c r="AA949" s="1067"/>
      <c r="AB949" s="1067"/>
      <c r="AC949" s="1067"/>
      <c r="AD949" s="1067"/>
      <c r="AE949" s="1067"/>
      <c r="AF949" s="1067"/>
    </row>
    <row r="950" spans="1:32">
      <c r="A950" s="1067"/>
      <c r="B950" s="1067"/>
      <c r="C950" s="1067"/>
      <c r="D950" s="1067"/>
      <c r="E950" s="1067"/>
      <c r="F950" s="1067"/>
      <c r="G950" s="1067"/>
      <c r="H950" s="1067"/>
      <c r="I950" s="1067"/>
      <c r="J950" s="1067"/>
      <c r="K950" s="1067"/>
      <c r="L950" s="1067"/>
      <c r="M950" s="1067"/>
      <c r="N950" s="1067"/>
      <c r="O950" s="1067"/>
      <c r="P950" s="1067"/>
      <c r="Q950" s="1067"/>
      <c r="R950" s="1067"/>
      <c r="S950" s="1067"/>
      <c r="T950" s="1067"/>
      <c r="U950" s="1067"/>
      <c r="V950" s="1067"/>
      <c r="W950" s="1067"/>
      <c r="X950" s="1067"/>
      <c r="Y950" s="1067"/>
      <c r="Z950" s="1067"/>
      <c r="AA950" s="1067"/>
      <c r="AB950" s="1067"/>
      <c r="AC950" s="1067"/>
      <c r="AD950" s="1067"/>
      <c r="AE950" s="1067"/>
      <c r="AF950" s="1067"/>
    </row>
    <row r="951" spans="1:32">
      <c r="A951" s="1067"/>
      <c r="B951" s="1067"/>
      <c r="C951" s="1067"/>
      <c r="D951" s="1067"/>
      <c r="E951" s="1067"/>
      <c r="F951" s="1067"/>
      <c r="G951" s="1067"/>
      <c r="H951" s="1067"/>
      <c r="I951" s="1067"/>
      <c r="J951" s="1067"/>
      <c r="K951" s="1067"/>
      <c r="L951" s="1067"/>
      <c r="M951" s="1067"/>
      <c r="N951" s="1067"/>
      <c r="O951" s="1067"/>
      <c r="P951" s="1067"/>
      <c r="Q951" s="1067"/>
      <c r="R951" s="1067"/>
      <c r="S951" s="1067"/>
      <c r="T951" s="1067"/>
      <c r="U951" s="1067"/>
      <c r="V951" s="1067"/>
      <c r="W951" s="1067"/>
      <c r="X951" s="1067"/>
      <c r="Y951" s="1067"/>
      <c r="Z951" s="1067"/>
      <c r="AA951" s="1067"/>
      <c r="AB951" s="1067"/>
      <c r="AC951" s="1067"/>
      <c r="AD951" s="1067"/>
      <c r="AE951" s="1067"/>
      <c r="AF951" s="1067"/>
    </row>
    <row r="952" spans="1:32">
      <c r="A952" s="1067"/>
      <c r="B952" s="1067"/>
      <c r="C952" s="1067"/>
      <c r="D952" s="1067"/>
      <c r="E952" s="1067"/>
      <c r="F952" s="1067"/>
      <c r="G952" s="1067"/>
      <c r="H952" s="1067"/>
      <c r="I952" s="1067"/>
      <c r="J952" s="1067"/>
      <c r="K952" s="1067"/>
      <c r="L952" s="1067"/>
      <c r="M952" s="1067"/>
      <c r="N952" s="1067"/>
      <c r="O952" s="1067"/>
      <c r="P952" s="1067"/>
      <c r="Q952" s="1067"/>
      <c r="R952" s="1067"/>
      <c r="S952" s="1067"/>
      <c r="T952" s="1067"/>
      <c r="U952" s="1067"/>
      <c r="V952" s="1067"/>
      <c r="W952" s="1067"/>
      <c r="X952" s="1067"/>
      <c r="Y952" s="1067"/>
      <c r="Z952" s="1067"/>
      <c r="AA952" s="1067"/>
      <c r="AB952" s="1067"/>
      <c r="AC952" s="1067"/>
      <c r="AD952" s="1067"/>
      <c r="AE952" s="1067"/>
      <c r="AF952" s="1067"/>
    </row>
    <row r="953" spans="1:32">
      <c r="A953" s="1067"/>
      <c r="B953" s="1067"/>
      <c r="C953" s="1067"/>
      <c r="D953" s="1067"/>
      <c r="E953" s="1067"/>
      <c r="F953" s="1067"/>
      <c r="G953" s="1067"/>
      <c r="H953" s="1067"/>
      <c r="I953" s="1067"/>
      <c r="J953" s="1067"/>
      <c r="K953" s="1067"/>
      <c r="L953" s="1067"/>
      <c r="M953" s="1067"/>
      <c r="N953" s="1067"/>
      <c r="O953" s="1067"/>
      <c r="P953" s="1067"/>
      <c r="Q953" s="1067"/>
      <c r="R953" s="1067"/>
      <c r="S953" s="1067"/>
      <c r="T953" s="1067"/>
      <c r="U953" s="1067"/>
      <c r="V953" s="1067"/>
      <c r="W953" s="1067"/>
      <c r="X953" s="1067"/>
      <c r="Y953" s="1067"/>
      <c r="Z953" s="1067"/>
      <c r="AA953" s="1067"/>
      <c r="AB953" s="1067"/>
      <c r="AC953" s="1067"/>
      <c r="AD953" s="1067"/>
      <c r="AE953" s="1067"/>
      <c r="AF953" s="1067"/>
    </row>
    <row r="954" spans="1:32">
      <c r="A954" s="1067"/>
      <c r="B954" s="1067"/>
      <c r="C954" s="1067"/>
      <c r="D954" s="1067"/>
      <c r="E954" s="1067"/>
      <c r="F954" s="1067"/>
      <c r="G954" s="1067"/>
      <c r="H954" s="1067"/>
      <c r="I954" s="1067"/>
      <c r="J954" s="1067"/>
      <c r="K954" s="1067"/>
      <c r="L954" s="1067"/>
      <c r="M954" s="1067"/>
      <c r="N954" s="1067"/>
      <c r="O954" s="1067"/>
      <c r="P954" s="1067"/>
      <c r="Q954" s="1067"/>
      <c r="R954" s="1067"/>
      <c r="S954" s="1067"/>
      <c r="T954" s="1067"/>
      <c r="U954" s="1067"/>
      <c r="V954" s="1067"/>
      <c r="W954" s="1067"/>
      <c r="X954" s="1067"/>
      <c r="Y954" s="1067"/>
      <c r="Z954" s="1067"/>
      <c r="AA954" s="1067"/>
      <c r="AB954" s="1067"/>
      <c r="AC954" s="1067"/>
      <c r="AD954" s="1067"/>
      <c r="AE954" s="1067"/>
      <c r="AF954" s="1067"/>
    </row>
    <row r="955" spans="1:32">
      <c r="A955" s="1067"/>
      <c r="B955" s="1067"/>
      <c r="C955" s="1067"/>
      <c r="D955" s="1067"/>
      <c r="E955" s="1067"/>
      <c r="F955" s="1067"/>
      <c r="G955" s="1067"/>
      <c r="H955" s="1067"/>
      <c r="I955" s="1067"/>
      <c r="J955" s="1067"/>
      <c r="K955" s="1067"/>
      <c r="L955" s="1067"/>
      <c r="M955" s="1067"/>
      <c r="N955" s="1067"/>
      <c r="O955" s="1067"/>
      <c r="P955" s="1067"/>
      <c r="Q955" s="1067"/>
      <c r="R955" s="1067"/>
      <c r="S955" s="1067"/>
      <c r="T955" s="1067"/>
      <c r="U955" s="1067"/>
      <c r="V955" s="1067"/>
      <c r="W955" s="1067"/>
      <c r="X955" s="1067"/>
      <c r="Y955" s="1067"/>
      <c r="Z955" s="1067"/>
      <c r="AA955" s="1067"/>
      <c r="AB955" s="1067"/>
      <c r="AC955" s="1067"/>
      <c r="AD955" s="1067"/>
      <c r="AE955" s="1067"/>
      <c r="AF955" s="1067"/>
    </row>
    <row r="956" spans="1:32">
      <c r="A956" s="1067"/>
      <c r="B956" s="1067"/>
      <c r="C956" s="1067"/>
      <c r="D956" s="1067"/>
      <c r="E956" s="1067"/>
      <c r="F956" s="1067"/>
      <c r="G956" s="1067"/>
      <c r="H956" s="1067"/>
      <c r="I956" s="1067"/>
      <c r="J956" s="1067"/>
      <c r="K956" s="1067"/>
      <c r="L956" s="1067"/>
      <c r="M956" s="1067"/>
      <c r="N956" s="1067"/>
      <c r="O956" s="1067"/>
      <c r="P956" s="1067"/>
      <c r="Q956" s="1067"/>
      <c r="R956" s="1067"/>
      <c r="S956" s="1067"/>
      <c r="T956" s="1067"/>
      <c r="U956" s="1067"/>
      <c r="V956" s="1067"/>
      <c r="W956" s="1067"/>
      <c r="X956" s="1067"/>
      <c r="Y956" s="1067"/>
      <c r="Z956" s="1067"/>
      <c r="AA956" s="1067"/>
      <c r="AB956" s="1067"/>
      <c r="AC956" s="1067"/>
      <c r="AD956" s="1067"/>
      <c r="AE956" s="1067"/>
      <c r="AF956" s="1067"/>
    </row>
    <row r="957" spans="1:32">
      <c r="A957" s="1067"/>
      <c r="B957" s="1067"/>
      <c r="C957" s="1067"/>
      <c r="D957" s="1067"/>
      <c r="E957" s="1067"/>
      <c r="F957" s="1067"/>
      <c r="G957" s="1067"/>
      <c r="H957" s="1067"/>
      <c r="I957" s="1067"/>
      <c r="J957" s="1067"/>
      <c r="K957" s="1067"/>
      <c r="L957" s="1067"/>
      <c r="M957" s="1067"/>
      <c r="N957" s="1067"/>
      <c r="O957" s="1067"/>
      <c r="P957" s="1067"/>
      <c r="Q957" s="1067"/>
      <c r="R957" s="1067"/>
      <c r="S957" s="1067"/>
      <c r="T957" s="1067"/>
      <c r="U957" s="1067"/>
      <c r="V957" s="1067"/>
      <c r="W957" s="1067"/>
      <c r="X957" s="1067"/>
      <c r="Y957" s="1067"/>
      <c r="Z957" s="1067"/>
      <c r="AA957" s="1067"/>
      <c r="AB957" s="1067"/>
      <c r="AC957" s="1067"/>
      <c r="AD957" s="1067"/>
      <c r="AE957" s="1067"/>
      <c r="AF957" s="1067"/>
    </row>
    <row r="958" spans="1:32">
      <c r="A958" s="1067"/>
      <c r="B958" s="1067"/>
      <c r="C958" s="1067"/>
      <c r="D958" s="1067"/>
      <c r="E958" s="1067"/>
      <c r="F958" s="1067"/>
      <c r="G958" s="1067"/>
      <c r="H958" s="1067"/>
      <c r="I958" s="1067"/>
      <c r="J958" s="1067"/>
      <c r="K958" s="1067"/>
      <c r="L958" s="1067"/>
      <c r="M958" s="1067"/>
      <c r="N958" s="1067"/>
      <c r="O958" s="1067"/>
      <c r="P958" s="1067"/>
      <c r="Q958" s="1067"/>
      <c r="R958" s="1067"/>
      <c r="S958" s="1067"/>
      <c r="T958" s="1067"/>
      <c r="U958" s="1067"/>
      <c r="V958" s="1067"/>
      <c r="W958" s="1067"/>
      <c r="X958" s="1067"/>
      <c r="Y958" s="1067"/>
      <c r="Z958" s="1067"/>
      <c r="AA958" s="1067"/>
      <c r="AB958" s="1067"/>
      <c r="AC958" s="1067"/>
      <c r="AD958" s="1067"/>
      <c r="AE958" s="1067"/>
      <c r="AF958" s="1067"/>
    </row>
    <row r="959" spans="1:32">
      <c r="A959" s="1067"/>
      <c r="B959" s="1067"/>
      <c r="C959" s="1067"/>
      <c r="D959" s="1067"/>
      <c r="E959" s="1067"/>
      <c r="F959" s="1067"/>
      <c r="G959" s="1067"/>
      <c r="H959" s="1067"/>
      <c r="I959" s="1067"/>
      <c r="J959" s="1067"/>
      <c r="K959" s="1067"/>
      <c r="L959" s="1067"/>
      <c r="M959" s="1067"/>
      <c r="N959" s="1067"/>
      <c r="O959" s="1067"/>
      <c r="P959" s="1067"/>
      <c r="Q959" s="1067"/>
      <c r="R959" s="1067"/>
      <c r="S959" s="1067"/>
      <c r="T959" s="1067"/>
      <c r="U959" s="1067"/>
      <c r="V959" s="1067"/>
      <c r="W959" s="1067"/>
      <c r="X959" s="1067"/>
      <c r="Y959" s="1067"/>
      <c r="Z959" s="1067"/>
      <c r="AA959" s="1067"/>
      <c r="AB959" s="1067"/>
      <c r="AC959" s="1067"/>
      <c r="AD959" s="1067"/>
      <c r="AE959" s="1067"/>
      <c r="AF959" s="1067"/>
    </row>
    <row r="960" spans="1:32">
      <c r="A960" s="1067"/>
      <c r="B960" s="1067"/>
      <c r="C960" s="1067"/>
      <c r="D960" s="1067"/>
      <c r="E960" s="1067"/>
      <c r="F960" s="1067"/>
      <c r="G960" s="1067"/>
      <c r="H960" s="1067"/>
      <c r="I960" s="1067"/>
      <c r="J960" s="1067"/>
      <c r="K960" s="1067"/>
      <c r="L960" s="1067"/>
      <c r="M960" s="1067"/>
      <c r="N960" s="1067"/>
      <c r="O960" s="1067"/>
      <c r="P960" s="1067"/>
      <c r="Q960" s="1067"/>
      <c r="R960" s="1067"/>
      <c r="S960" s="1067"/>
      <c r="T960" s="1067"/>
      <c r="U960" s="1067"/>
      <c r="V960" s="1067"/>
      <c r="W960" s="1067"/>
      <c r="X960" s="1067"/>
      <c r="Y960" s="1067"/>
      <c r="Z960" s="1067"/>
      <c r="AA960" s="1067"/>
      <c r="AB960" s="1067"/>
      <c r="AC960" s="1067"/>
      <c r="AD960" s="1067"/>
      <c r="AE960" s="1067"/>
      <c r="AF960" s="1067"/>
    </row>
    <row r="961" spans="1:32">
      <c r="A961" s="1067"/>
      <c r="B961" s="1067"/>
      <c r="C961" s="1067"/>
      <c r="D961" s="1067"/>
      <c r="E961" s="1067"/>
      <c r="F961" s="1067"/>
      <c r="G961" s="1067"/>
      <c r="H961" s="1067"/>
      <c r="I961" s="1067"/>
      <c r="J961" s="1067"/>
      <c r="K961" s="1067"/>
      <c r="L961" s="1067"/>
      <c r="M961" s="1067"/>
      <c r="N961" s="1067"/>
      <c r="O961" s="1067"/>
      <c r="P961" s="1067"/>
      <c r="Q961" s="1067"/>
      <c r="R961" s="1067"/>
      <c r="S961" s="1067"/>
      <c r="T961" s="1067"/>
      <c r="U961" s="1067"/>
      <c r="V961" s="1067"/>
      <c r="W961" s="1067"/>
      <c r="X961" s="1067"/>
      <c r="Y961" s="1067"/>
      <c r="Z961" s="1067"/>
      <c r="AA961" s="1067"/>
      <c r="AB961" s="1067"/>
      <c r="AC961" s="1067"/>
      <c r="AD961" s="1067"/>
      <c r="AE961" s="1067"/>
      <c r="AF961" s="1067"/>
    </row>
    <row r="962" spans="1:32">
      <c r="A962" s="1067"/>
      <c r="B962" s="1067"/>
      <c r="C962" s="1067"/>
      <c r="D962" s="1067"/>
      <c r="E962" s="1067"/>
      <c r="F962" s="1067"/>
      <c r="G962" s="1067"/>
      <c r="H962" s="1067"/>
      <c r="I962" s="1067"/>
      <c r="J962" s="1067"/>
      <c r="K962" s="1067"/>
      <c r="L962" s="1067"/>
      <c r="M962" s="1067"/>
      <c r="N962" s="1067"/>
      <c r="O962" s="1067"/>
      <c r="P962" s="1067"/>
      <c r="Q962" s="1067"/>
      <c r="R962" s="1067"/>
      <c r="S962" s="1067"/>
      <c r="T962" s="1067"/>
      <c r="U962" s="1067"/>
      <c r="V962" s="1067"/>
      <c r="W962" s="1067"/>
      <c r="X962" s="1067"/>
      <c r="Y962" s="1067"/>
      <c r="Z962" s="1067"/>
      <c r="AA962" s="1067"/>
      <c r="AB962" s="1067"/>
      <c r="AC962" s="1067"/>
      <c r="AD962" s="1067"/>
      <c r="AE962" s="1067"/>
      <c r="AF962" s="1067"/>
    </row>
    <row r="963" spans="1:32">
      <c r="A963" s="1067"/>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row>
    <row r="964" spans="1:32">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row>
    <row r="965" spans="1:32">
      <c r="A965" s="1067"/>
      <c r="B965" s="1067"/>
      <c r="C965" s="1067"/>
      <c r="D965" s="1067"/>
      <c r="E965" s="1067"/>
      <c r="F965" s="1067"/>
      <c r="G965" s="1067"/>
      <c r="H965" s="1067"/>
      <c r="I965" s="1067"/>
      <c r="J965" s="1067"/>
      <c r="K965" s="1067"/>
      <c r="L965" s="1067"/>
      <c r="M965" s="1067"/>
      <c r="N965" s="1067"/>
      <c r="O965" s="1067"/>
      <c r="P965" s="1067"/>
      <c r="Q965" s="1067"/>
      <c r="R965" s="1067"/>
      <c r="S965" s="1067"/>
      <c r="T965" s="1067"/>
      <c r="U965" s="1067"/>
      <c r="V965" s="1067"/>
      <c r="W965" s="1067"/>
      <c r="X965" s="1067"/>
      <c r="Y965" s="1067"/>
      <c r="Z965" s="1067"/>
      <c r="AA965" s="1067"/>
      <c r="AB965" s="1067"/>
      <c r="AC965" s="1067"/>
      <c r="AD965" s="1067"/>
      <c r="AE965" s="1067"/>
      <c r="AF965" s="1067"/>
    </row>
    <row r="966" spans="1:32">
      <c r="A966" s="1067"/>
      <c r="B966" s="1067"/>
      <c r="C966" s="1067"/>
      <c r="D966" s="1067"/>
      <c r="E966" s="1067"/>
      <c r="F966" s="1067"/>
      <c r="G966" s="1067"/>
      <c r="H966" s="1067"/>
      <c r="I966" s="1067"/>
      <c r="J966" s="1067"/>
      <c r="K966" s="1067"/>
      <c r="L966" s="1067"/>
      <c r="M966" s="1067"/>
      <c r="N966" s="1067"/>
      <c r="O966" s="1067"/>
      <c r="P966" s="1067"/>
      <c r="Q966" s="1067"/>
      <c r="R966" s="1067"/>
      <c r="S966" s="1067"/>
      <c r="T966" s="1067"/>
      <c r="U966" s="1067"/>
      <c r="V966" s="1067"/>
      <c r="W966" s="1067"/>
      <c r="X966" s="1067"/>
      <c r="Y966" s="1067"/>
      <c r="Z966" s="1067"/>
      <c r="AA966" s="1067"/>
      <c r="AB966" s="1067"/>
      <c r="AC966" s="1067"/>
      <c r="AD966" s="1067"/>
      <c r="AE966" s="1067"/>
      <c r="AF966" s="1067"/>
    </row>
    <row r="967" spans="1:32">
      <c r="A967" s="1067"/>
      <c r="B967" s="1067"/>
      <c r="C967" s="1067"/>
      <c r="D967" s="1067"/>
      <c r="E967" s="1067"/>
      <c r="F967" s="1067"/>
      <c r="G967" s="1067"/>
      <c r="H967" s="1067"/>
      <c r="I967" s="1067"/>
      <c r="J967" s="1067"/>
      <c r="K967" s="1067"/>
      <c r="L967" s="1067"/>
      <c r="M967" s="1067"/>
      <c r="N967" s="1067"/>
      <c r="O967" s="1067"/>
      <c r="P967" s="1067"/>
      <c r="Q967" s="1067"/>
      <c r="R967" s="1067"/>
      <c r="S967" s="1067"/>
      <c r="T967" s="1067"/>
      <c r="U967" s="1067"/>
      <c r="V967" s="1067"/>
      <c r="W967" s="1067"/>
      <c r="X967" s="1067"/>
      <c r="Y967" s="1067"/>
      <c r="Z967" s="1067"/>
      <c r="AA967" s="1067"/>
      <c r="AB967" s="1067"/>
      <c r="AC967" s="1067"/>
      <c r="AD967" s="1067"/>
      <c r="AE967" s="1067"/>
      <c r="AF967" s="1067"/>
    </row>
    <row r="968" spans="1:32">
      <c r="A968" s="1067"/>
      <c r="B968" s="1067"/>
      <c r="C968" s="1067"/>
      <c r="D968" s="1067"/>
      <c r="E968" s="1067"/>
      <c r="F968" s="1067"/>
      <c r="G968" s="1067"/>
      <c r="H968" s="1067"/>
      <c r="I968" s="1067"/>
      <c r="J968" s="1067"/>
      <c r="K968" s="1067"/>
      <c r="L968" s="1067"/>
      <c r="M968" s="1067"/>
      <c r="N968" s="1067"/>
      <c r="O968" s="1067"/>
      <c r="P968" s="1067"/>
      <c r="Q968" s="1067"/>
      <c r="R968" s="1067"/>
      <c r="S968" s="1067"/>
      <c r="T968" s="1067"/>
      <c r="U968" s="1067"/>
      <c r="V968" s="1067"/>
      <c r="W968" s="1067"/>
      <c r="X968" s="1067"/>
      <c r="Y968" s="1067"/>
      <c r="Z968" s="1067"/>
      <c r="AA968" s="1067"/>
      <c r="AB968" s="1067"/>
      <c r="AC968" s="1067"/>
      <c r="AD968" s="1067"/>
      <c r="AE968" s="1067"/>
      <c r="AF968" s="1067"/>
    </row>
    <row r="969" spans="1:32">
      <c r="A969" s="1067"/>
      <c r="B969" s="1067"/>
      <c r="C969" s="1067"/>
      <c r="D969" s="1067"/>
      <c r="E969" s="1067"/>
      <c r="F969" s="1067"/>
      <c r="G969" s="1067"/>
      <c r="H969" s="1067"/>
      <c r="I969" s="1067"/>
      <c r="J969" s="1067"/>
      <c r="K969" s="1067"/>
      <c r="L969" s="1067"/>
      <c r="M969" s="1067"/>
      <c r="N969" s="1067"/>
      <c r="O969" s="1067"/>
      <c r="P969" s="1067"/>
      <c r="Q969" s="1067"/>
      <c r="R969" s="1067"/>
      <c r="S969" s="1067"/>
      <c r="T969" s="1067"/>
      <c r="U969" s="1067"/>
      <c r="V969" s="1067"/>
      <c r="W969" s="1067"/>
      <c r="X969" s="1067"/>
      <c r="Y969" s="1067"/>
      <c r="Z969" s="1067"/>
      <c r="AA969" s="1067"/>
      <c r="AB969" s="1067"/>
      <c r="AC969" s="1067"/>
      <c r="AD969" s="1067"/>
      <c r="AE969" s="1067"/>
      <c r="AF969" s="1067"/>
    </row>
    <row r="970" spans="1:32">
      <c r="A970" s="1067"/>
      <c r="B970" s="1067"/>
      <c r="C970" s="1067"/>
      <c r="D970" s="1067"/>
      <c r="E970" s="1067"/>
      <c r="F970" s="1067"/>
      <c r="G970" s="1067"/>
      <c r="H970" s="1067"/>
      <c r="I970" s="1067"/>
      <c r="J970" s="1067"/>
      <c r="K970" s="1067"/>
      <c r="L970" s="1067"/>
      <c r="M970" s="1067"/>
      <c r="N970" s="1067"/>
      <c r="O970" s="1067"/>
      <c r="P970" s="1067"/>
      <c r="Q970" s="1067"/>
      <c r="R970" s="1067"/>
      <c r="S970" s="1067"/>
      <c r="T970" s="1067"/>
      <c r="U970" s="1067"/>
      <c r="V970" s="1067"/>
      <c r="W970" s="1067"/>
      <c r="X970" s="1067"/>
      <c r="Y970" s="1067"/>
      <c r="Z970" s="1067"/>
      <c r="AA970" s="1067"/>
      <c r="AB970" s="1067"/>
      <c r="AC970" s="1067"/>
      <c r="AD970" s="1067"/>
      <c r="AE970" s="1067"/>
      <c r="AF970" s="1067"/>
    </row>
    <row r="971" spans="1:32">
      <c r="A971" s="1067"/>
      <c r="B971" s="1067"/>
      <c r="C971" s="1067"/>
      <c r="D971" s="1067"/>
      <c r="E971" s="1067"/>
      <c r="F971" s="1067"/>
      <c r="G971" s="1067"/>
      <c r="H971" s="1067"/>
      <c r="I971" s="1067"/>
      <c r="J971" s="1067"/>
      <c r="K971" s="1067"/>
      <c r="L971" s="1067"/>
      <c r="M971" s="1067"/>
      <c r="N971" s="1067"/>
      <c r="O971" s="1067"/>
      <c r="P971" s="1067"/>
      <c r="Q971" s="1067"/>
      <c r="R971" s="1067"/>
      <c r="S971" s="1067"/>
      <c r="T971" s="1067"/>
      <c r="U971" s="1067"/>
      <c r="V971" s="1067"/>
      <c r="W971" s="1067"/>
      <c r="X971" s="1067"/>
      <c r="Y971" s="1067"/>
      <c r="Z971" s="1067"/>
      <c r="AA971" s="1067"/>
      <c r="AB971" s="1067"/>
      <c r="AC971" s="1067"/>
      <c r="AD971" s="1067"/>
      <c r="AE971" s="1067"/>
      <c r="AF971" s="1067"/>
    </row>
    <row r="972" spans="1:32">
      <c r="A972" s="1067"/>
      <c r="B972" s="1067"/>
      <c r="C972" s="1067"/>
      <c r="D972" s="1067"/>
      <c r="E972" s="1067"/>
      <c r="F972" s="1067"/>
      <c r="G972" s="1067"/>
      <c r="H972" s="1067"/>
      <c r="I972" s="1067"/>
      <c r="J972" s="1067"/>
      <c r="K972" s="1067"/>
      <c r="L972" s="1067"/>
      <c r="M972" s="1067"/>
      <c r="N972" s="1067"/>
      <c r="O972" s="1067"/>
      <c r="P972" s="1067"/>
      <c r="Q972" s="1067"/>
      <c r="R972" s="1067"/>
      <c r="S972" s="1067"/>
      <c r="T972" s="1067"/>
      <c r="U972" s="1067"/>
      <c r="V972" s="1067"/>
      <c r="W972" s="1067"/>
      <c r="X972" s="1067"/>
      <c r="Y972" s="1067"/>
      <c r="Z972" s="1067"/>
      <c r="AA972" s="1067"/>
      <c r="AB972" s="1067"/>
      <c r="AC972" s="1067"/>
      <c r="AD972" s="1067"/>
      <c r="AE972" s="1067"/>
      <c r="AF972" s="1067"/>
    </row>
    <row r="973" spans="1:32">
      <c r="A973" s="1067"/>
      <c r="B973" s="1067"/>
      <c r="C973" s="1067"/>
      <c r="D973" s="1067"/>
      <c r="E973" s="1067"/>
      <c r="F973" s="1067"/>
      <c r="G973" s="1067"/>
      <c r="H973" s="1067"/>
      <c r="I973" s="1067"/>
      <c r="J973" s="1067"/>
      <c r="K973" s="1067"/>
      <c r="L973" s="1067"/>
      <c r="M973" s="1067"/>
      <c r="N973" s="1067"/>
      <c r="O973" s="1067"/>
      <c r="P973" s="1067"/>
      <c r="Q973" s="1067"/>
      <c r="R973" s="1067"/>
      <c r="S973" s="1067"/>
      <c r="T973" s="1067"/>
      <c r="U973" s="1067"/>
      <c r="V973" s="1067"/>
      <c r="W973" s="1067"/>
      <c r="X973" s="1067"/>
      <c r="Y973" s="1067"/>
      <c r="Z973" s="1067"/>
      <c r="AA973" s="1067"/>
      <c r="AB973" s="1067"/>
      <c r="AC973" s="1067"/>
      <c r="AD973" s="1067"/>
      <c r="AE973" s="1067"/>
      <c r="AF973" s="1067"/>
    </row>
    <row r="974" spans="1:32">
      <c r="A974" s="1067"/>
      <c r="B974" s="1067"/>
      <c r="C974" s="1067"/>
      <c r="D974" s="1067"/>
      <c r="E974" s="1067"/>
      <c r="F974" s="1067"/>
      <c r="G974" s="1067"/>
      <c r="H974" s="1067"/>
      <c r="I974" s="1067"/>
      <c r="J974" s="1067"/>
      <c r="K974" s="1067"/>
      <c r="L974" s="1067"/>
      <c r="M974" s="1067"/>
      <c r="N974" s="1067"/>
      <c r="O974" s="1067"/>
      <c r="P974" s="1067"/>
      <c r="Q974" s="1067"/>
      <c r="R974" s="1067"/>
      <c r="S974" s="1067"/>
      <c r="T974" s="1067"/>
      <c r="U974" s="1067"/>
      <c r="V974" s="1067"/>
      <c r="W974" s="1067"/>
      <c r="X974" s="1067"/>
      <c r="Y974" s="1067"/>
      <c r="Z974" s="1067"/>
      <c r="AA974" s="1067"/>
      <c r="AB974" s="1067"/>
      <c r="AC974" s="1067"/>
      <c r="AD974" s="1067"/>
      <c r="AE974" s="1067"/>
      <c r="AF974" s="1067"/>
    </row>
    <row r="975" spans="1:32">
      <c r="A975" s="1067"/>
      <c r="B975" s="1067"/>
      <c r="C975" s="1067"/>
      <c r="D975" s="1067"/>
      <c r="E975" s="1067"/>
      <c r="F975" s="1067"/>
      <c r="G975" s="1067"/>
      <c r="H975" s="1067"/>
      <c r="I975" s="1067"/>
      <c r="J975" s="1067"/>
      <c r="K975" s="1067"/>
      <c r="L975" s="1067"/>
      <c r="M975" s="1067"/>
      <c r="N975" s="1067"/>
      <c r="O975" s="1067"/>
      <c r="P975" s="1067"/>
      <c r="Q975" s="1067"/>
      <c r="R975" s="1067"/>
      <c r="S975" s="1067"/>
      <c r="T975" s="1067"/>
      <c r="U975" s="1067"/>
      <c r="V975" s="1067"/>
      <c r="W975" s="1067"/>
      <c r="X975" s="1067"/>
      <c r="Y975" s="1067"/>
      <c r="Z975" s="1067"/>
      <c r="AA975" s="1067"/>
      <c r="AB975" s="1067"/>
      <c r="AC975" s="1067"/>
      <c r="AD975" s="1067"/>
      <c r="AE975" s="1067"/>
      <c r="AF975" s="1067"/>
    </row>
    <row r="976" spans="1:32">
      <c r="A976" s="1067"/>
      <c r="B976" s="1067"/>
      <c r="C976" s="1067"/>
      <c r="D976" s="1067"/>
      <c r="E976" s="1067"/>
      <c r="F976" s="1067"/>
      <c r="G976" s="1067"/>
      <c r="H976" s="1067"/>
      <c r="I976" s="1067"/>
      <c r="J976" s="1067"/>
      <c r="K976" s="1067"/>
      <c r="L976" s="1067"/>
      <c r="M976" s="1067"/>
      <c r="N976" s="1067"/>
      <c r="O976" s="1067"/>
      <c r="P976" s="1067"/>
      <c r="Q976" s="1067"/>
      <c r="R976" s="1067"/>
      <c r="S976" s="1067"/>
      <c r="T976" s="1067"/>
      <c r="U976" s="1067"/>
      <c r="V976" s="1067"/>
      <c r="W976" s="1067"/>
      <c r="X976" s="1067"/>
      <c r="Y976" s="1067"/>
      <c r="Z976" s="1067"/>
      <c r="AA976" s="1067"/>
      <c r="AB976" s="1067"/>
      <c r="AC976" s="1067"/>
      <c r="AD976" s="1067"/>
      <c r="AE976" s="1067"/>
      <c r="AF976" s="1067"/>
    </row>
    <row r="977" spans="1:32">
      <c r="A977" s="1067"/>
      <c r="B977" s="1067"/>
      <c r="C977" s="1067"/>
      <c r="D977" s="1067"/>
      <c r="E977" s="1067"/>
      <c r="F977" s="1067"/>
      <c r="G977" s="1067"/>
      <c r="H977" s="1067"/>
      <c r="I977" s="1067"/>
      <c r="J977" s="1067"/>
      <c r="K977" s="1067"/>
      <c r="L977" s="1067"/>
      <c r="M977" s="1067"/>
      <c r="N977" s="1067"/>
      <c r="O977" s="1067"/>
      <c r="P977" s="1067"/>
      <c r="Q977" s="1067"/>
      <c r="R977" s="1067"/>
      <c r="S977" s="1067"/>
      <c r="T977" s="1067"/>
      <c r="U977" s="1067"/>
      <c r="V977" s="1067"/>
      <c r="W977" s="1067"/>
      <c r="X977" s="1067"/>
      <c r="Y977" s="1067"/>
      <c r="Z977" s="1067"/>
      <c r="AA977" s="1067"/>
      <c r="AB977" s="1067"/>
      <c r="AC977" s="1067"/>
      <c r="AD977" s="1067"/>
      <c r="AE977" s="1067"/>
      <c r="AF977" s="1067"/>
    </row>
    <row r="978" spans="1:32">
      <c r="A978" s="1067"/>
      <c r="B978" s="1067"/>
      <c r="C978" s="1067"/>
      <c r="D978" s="1067"/>
      <c r="E978" s="1067"/>
      <c r="F978" s="1067"/>
      <c r="G978" s="1067"/>
      <c r="H978" s="1067"/>
      <c r="I978" s="1067"/>
      <c r="J978" s="1067"/>
      <c r="K978" s="1067"/>
      <c r="L978" s="1067"/>
      <c r="M978" s="1067"/>
      <c r="N978" s="1067"/>
      <c r="O978" s="1067"/>
      <c r="P978" s="1067"/>
      <c r="Q978" s="1067"/>
      <c r="R978" s="1067"/>
      <c r="S978" s="1067"/>
      <c r="T978" s="1067"/>
      <c r="U978" s="1067"/>
      <c r="V978" s="1067"/>
      <c r="W978" s="1067"/>
      <c r="X978" s="1067"/>
      <c r="Y978" s="1067"/>
      <c r="Z978" s="1067"/>
      <c r="AA978" s="1067"/>
      <c r="AB978" s="1067"/>
      <c r="AC978" s="1067"/>
      <c r="AD978" s="1067"/>
      <c r="AE978" s="1067"/>
      <c r="AF978" s="1067"/>
    </row>
    <row r="979" spans="1:32">
      <c r="A979" s="1067"/>
      <c r="B979" s="1067"/>
      <c r="C979" s="1067"/>
      <c r="D979" s="1067"/>
      <c r="E979" s="1067"/>
      <c r="F979" s="1067"/>
      <c r="G979" s="1067"/>
      <c r="H979" s="1067"/>
      <c r="I979" s="1067"/>
      <c r="J979" s="1067"/>
      <c r="K979" s="1067"/>
      <c r="L979" s="1067"/>
      <c r="M979" s="1067"/>
      <c r="N979" s="1067"/>
      <c r="O979" s="1067"/>
      <c r="P979" s="1067"/>
      <c r="Q979" s="1067"/>
      <c r="R979" s="1067"/>
      <c r="S979" s="1067"/>
      <c r="T979" s="1067"/>
      <c r="U979" s="1067"/>
      <c r="V979" s="1067"/>
      <c r="W979" s="1067"/>
      <c r="X979" s="1067"/>
      <c r="Y979" s="1067"/>
      <c r="Z979" s="1067"/>
      <c r="AA979" s="1067"/>
      <c r="AB979" s="1067"/>
      <c r="AC979" s="1067"/>
      <c r="AD979" s="1067"/>
      <c r="AE979" s="1067"/>
      <c r="AF979" s="1067"/>
    </row>
    <row r="980" spans="1:32">
      <c r="A980" s="1067"/>
      <c r="B980" s="1067"/>
      <c r="C980" s="1067"/>
      <c r="D980" s="1067"/>
      <c r="E980" s="1067"/>
      <c r="F980" s="1067"/>
      <c r="G980" s="1067"/>
      <c r="H980" s="1067"/>
      <c r="I980" s="1067"/>
      <c r="J980" s="1067"/>
      <c r="K980" s="1067"/>
      <c r="L980" s="1067"/>
      <c r="M980" s="1067"/>
      <c r="N980" s="1067"/>
      <c r="O980" s="1067"/>
      <c r="P980" s="1067"/>
      <c r="Q980" s="1067"/>
      <c r="R980" s="1067"/>
      <c r="S980" s="1067"/>
      <c r="T980" s="1067"/>
      <c r="U980" s="1067"/>
      <c r="V980" s="1067"/>
      <c r="W980" s="1067"/>
      <c r="X980" s="1067"/>
      <c r="Y980" s="1067"/>
      <c r="Z980" s="1067"/>
      <c r="AA980" s="1067"/>
      <c r="AB980" s="1067"/>
      <c r="AC980" s="1067"/>
      <c r="AD980" s="1067"/>
      <c r="AE980" s="1067"/>
      <c r="AF980" s="1067"/>
    </row>
    <row r="981" spans="1:32">
      <c r="A981" s="1067"/>
      <c r="B981" s="1067"/>
      <c r="C981" s="1067"/>
      <c r="D981" s="1067"/>
      <c r="E981" s="1067"/>
      <c r="F981" s="1067"/>
      <c r="G981" s="1067"/>
      <c r="H981" s="1067"/>
      <c r="I981" s="1067"/>
      <c r="J981" s="1067"/>
      <c r="K981" s="1067"/>
      <c r="L981" s="1067"/>
      <c r="M981" s="1067"/>
      <c r="N981" s="1067"/>
      <c r="O981" s="1067"/>
      <c r="P981" s="1067"/>
      <c r="Q981" s="1067"/>
      <c r="R981" s="1067"/>
      <c r="S981" s="1067"/>
      <c r="T981" s="1067"/>
      <c r="U981" s="1067"/>
      <c r="V981" s="1067"/>
      <c r="W981" s="1067"/>
      <c r="X981" s="1067"/>
      <c r="Y981" s="1067"/>
      <c r="Z981" s="1067"/>
      <c r="AA981" s="1067"/>
      <c r="AB981" s="1067"/>
      <c r="AC981" s="1067"/>
      <c r="AD981" s="1067"/>
      <c r="AE981" s="1067"/>
      <c r="AF981" s="1067"/>
    </row>
    <row r="982" spans="1:32">
      <c r="A982" s="1067"/>
      <c r="B982" s="1067"/>
      <c r="C982" s="1067"/>
      <c r="D982" s="1067"/>
      <c r="E982" s="1067"/>
      <c r="F982" s="1067"/>
      <c r="G982" s="1067"/>
      <c r="H982" s="1067"/>
      <c r="I982" s="1067"/>
      <c r="J982" s="1067"/>
      <c r="K982" s="1067"/>
      <c r="L982" s="1067"/>
      <c r="M982" s="1067"/>
      <c r="N982" s="1067"/>
      <c r="O982" s="1067"/>
      <c r="P982" s="1067"/>
      <c r="Q982" s="1067"/>
      <c r="R982" s="1067"/>
      <c r="S982" s="1067"/>
      <c r="T982" s="1067"/>
      <c r="U982" s="1067"/>
      <c r="V982" s="1067"/>
      <c r="W982" s="1067"/>
      <c r="X982" s="1067"/>
      <c r="Y982" s="1067"/>
      <c r="Z982" s="1067"/>
      <c r="AA982" s="1067"/>
      <c r="AB982" s="1067"/>
      <c r="AC982" s="1067"/>
      <c r="AD982" s="1067"/>
      <c r="AE982" s="1067"/>
      <c r="AF982" s="1067"/>
    </row>
    <row r="983" spans="1:32">
      <c r="A983" s="1067"/>
      <c r="B983" s="1067"/>
      <c r="C983" s="1067"/>
      <c r="D983" s="1067"/>
      <c r="E983" s="1067"/>
      <c r="F983" s="1067"/>
      <c r="G983" s="1067"/>
      <c r="H983" s="1067"/>
      <c r="I983" s="1067"/>
      <c r="J983" s="1067"/>
      <c r="K983" s="1067"/>
      <c r="L983" s="1067"/>
      <c r="M983" s="1067"/>
      <c r="N983" s="1067"/>
      <c r="O983" s="1067"/>
      <c r="P983" s="1067"/>
      <c r="Q983" s="1067"/>
      <c r="R983" s="1067"/>
      <c r="S983" s="1067"/>
      <c r="T983" s="1067"/>
      <c r="U983" s="1067"/>
      <c r="V983" s="1067"/>
      <c r="W983" s="1067"/>
      <c r="X983" s="1067"/>
      <c r="Y983" s="1067"/>
      <c r="Z983" s="1067"/>
      <c r="AA983" s="1067"/>
      <c r="AB983" s="1067"/>
      <c r="AC983" s="1067"/>
      <c r="AD983" s="1067"/>
      <c r="AE983" s="1067"/>
      <c r="AF983" s="1067"/>
    </row>
    <row r="984" spans="1:32">
      <c r="A984" s="1067"/>
      <c r="B984" s="1067"/>
      <c r="C984" s="1067"/>
      <c r="D984" s="1067"/>
      <c r="E984" s="1067"/>
      <c r="F984" s="1067"/>
      <c r="G984" s="1067"/>
      <c r="H984" s="1067"/>
      <c r="I984" s="1067"/>
      <c r="J984" s="1067"/>
      <c r="K984" s="1067"/>
      <c r="L984" s="1067"/>
      <c r="M984" s="1067"/>
      <c r="N984" s="1067"/>
      <c r="O984" s="1067"/>
      <c r="P984" s="1067"/>
      <c r="Q984" s="1067"/>
      <c r="R984" s="1067"/>
      <c r="S984" s="1067"/>
      <c r="T984" s="1067"/>
      <c r="U984" s="1067"/>
      <c r="V984" s="1067"/>
      <c r="W984" s="1067"/>
      <c r="X984" s="1067"/>
      <c r="Y984" s="1067"/>
      <c r="Z984" s="1067"/>
      <c r="AA984" s="1067"/>
      <c r="AB984" s="1067"/>
      <c r="AC984" s="1067"/>
      <c r="AD984" s="1067"/>
      <c r="AE984" s="1067"/>
      <c r="AF984" s="1067"/>
    </row>
    <row r="985" spans="1:32">
      <c r="A985" s="1067"/>
      <c r="B985" s="1067"/>
      <c r="C985" s="1067"/>
      <c r="D985" s="1067"/>
      <c r="E985" s="1067"/>
      <c r="F985" s="1067"/>
      <c r="G985" s="1067"/>
      <c r="H985" s="1067"/>
      <c r="I985" s="1067"/>
      <c r="J985" s="1067"/>
      <c r="K985" s="1067"/>
      <c r="L985" s="1067"/>
      <c r="M985" s="1067"/>
      <c r="N985" s="1067"/>
      <c r="O985" s="1067"/>
      <c r="P985" s="1067"/>
      <c r="Q985" s="1067"/>
      <c r="R985" s="1067"/>
      <c r="S985" s="1067"/>
      <c r="T985" s="1067"/>
      <c r="U985" s="1067"/>
      <c r="V985" s="1067"/>
      <c r="W985" s="1067"/>
      <c r="X985" s="1067"/>
      <c r="Y985" s="1067"/>
      <c r="Z985" s="1067"/>
      <c r="AA985" s="1067"/>
      <c r="AB985" s="1067"/>
      <c r="AC985" s="1067"/>
      <c r="AD985" s="1067"/>
      <c r="AE985" s="1067"/>
      <c r="AF985" s="1067"/>
    </row>
    <row r="986" spans="1:32">
      <c r="A986" s="1067"/>
      <c r="B986" s="1067"/>
      <c r="C986" s="1067"/>
      <c r="D986" s="1067"/>
      <c r="E986" s="1067"/>
      <c r="F986" s="1067"/>
      <c r="G986" s="1067"/>
      <c r="H986" s="1067"/>
      <c r="I986" s="1067"/>
      <c r="J986" s="1067"/>
      <c r="K986" s="1067"/>
      <c r="L986" s="1067"/>
      <c r="M986" s="1067"/>
      <c r="N986" s="1067"/>
      <c r="O986" s="1067"/>
      <c r="P986" s="1067"/>
      <c r="Q986" s="1067"/>
      <c r="R986" s="1067"/>
      <c r="S986" s="1067"/>
      <c r="T986" s="1067"/>
      <c r="U986" s="1067"/>
      <c r="V986" s="1067"/>
      <c r="W986" s="1067"/>
      <c r="X986" s="1067"/>
      <c r="Y986" s="1067"/>
      <c r="Z986" s="1067"/>
      <c r="AA986" s="1067"/>
      <c r="AB986" s="1067"/>
      <c r="AC986" s="1067"/>
      <c r="AD986" s="1067"/>
      <c r="AE986" s="1067"/>
      <c r="AF986" s="1067"/>
    </row>
    <row r="987" spans="1:32">
      <c r="A987" s="1067"/>
      <c r="B987" s="1067"/>
      <c r="C987" s="1067"/>
      <c r="D987" s="1067"/>
      <c r="E987" s="1067"/>
      <c r="F987" s="1067"/>
      <c r="G987" s="1067"/>
      <c r="H987" s="1067"/>
      <c r="I987" s="1067"/>
      <c r="J987" s="1067"/>
      <c r="K987" s="1067"/>
      <c r="L987" s="1067"/>
      <c r="M987" s="1067"/>
      <c r="N987" s="1067"/>
      <c r="O987" s="1067"/>
      <c r="P987" s="1067"/>
      <c r="Q987" s="1067"/>
      <c r="R987" s="1067"/>
      <c r="S987" s="1067"/>
      <c r="T987" s="1067"/>
      <c r="U987" s="1067"/>
      <c r="V987" s="1067"/>
      <c r="W987" s="1067"/>
      <c r="X987" s="1067"/>
      <c r="Y987" s="1067"/>
      <c r="Z987" s="1067"/>
      <c r="AA987" s="1067"/>
      <c r="AB987" s="1067"/>
      <c r="AC987" s="1067"/>
      <c r="AD987" s="1067"/>
      <c r="AE987" s="1067"/>
      <c r="AF987" s="1067"/>
    </row>
    <row r="988" spans="1:32">
      <c r="A988" s="1067"/>
      <c r="B988" s="1067"/>
      <c r="C988" s="1067"/>
      <c r="D988" s="1067"/>
      <c r="E988" s="1067"/>
      <c r="F988" s="1067"/>
      <c r="G988" s="1067"/>
      <c r="H988" s="1067"/>
      <c r="I988" s="1067"/>
      <c r="J988" s="1067"/>
      <c r="K988" s="1067"/>
      <c r="L988" s="1067"/>
      <c r="M988" s="1067"/>
      <c r="N988" s="1067"/>
      <c r="O988" s="1067"/>
      <c r="P988" s="1067"/>
      <c r="Q988" s="1067"/>
      <c r="R988" s="1067"/>
      <c r="S988" s="1067"/>
      <c r="T988" s="1067"/>
      <c r="U988" s="1067"/>
      <c r="V988" s="1067"/>
      <c r="W988" s="1067"/>
      <c r="X988" s="1067"/>
      <c r="Y988" s="1067"/>
      <c r="Z988" s="1067"/>
      <c r="AA988" s="1067"/>
      <c r="AB988" s="1067"/>
      <c r="AC988" s="1067"/>
      <c r="AD988" s="1067"/>
      <c r="AE988" s="1067"/>
      <c r="AF988" s="1067"/>
    </row>
    <row r="989" spans="1:32">
      <c r="A989" s="1067"/>
      <c r="B989" s="1067"/>
      <c r="C989" s="1067"/>
      <c r="D989" s="1067"/>
      <c r="E989" s="1067"/>
      <c r="F989" s="1067"/>
      <c r="G989" s="1067"/>
      <c r="H989" s="1067"/>
      <c r="I989" s="1067"/>
      <c r="J989" s="1067"/>
      <c r="K989" s="1067"/>
      <c r="L989" s="1067"/>
      <c r="M989" s="1067"/>
      <c r="N989" s="1067"/>
      <c r="O989" s="1067"/>
      <c r="P989" s="1067"/>
      <c r="Q989" s="1067"/>
      <c r="R989" s="1067"/>
      <c r="S989" s="1067"/>
      <c r="T989" s="1067"/>
      <c r="U989" s="1067"/>
      <c r="V989" s="1067"/>
      <c r="W989" s="1067"/>
      <c r="X989" s="1067"/>
      <c r="Y989" s="1067"/>
      <c r="Z989" s="1067"/>
      <c r="AA989" s="1067"/>
      <c r="AB989" s="1067"/>
      <c r="AC989" s="1067"/>
      <c r="AD989" s="1067"/>
      <c r="AE989" s="1067"/>
      <c r="AF989" s="1067"/>
    </row>
    <row r="990" spans="1:32">
      <c r="A990" s="1067"/>
      <c r="B990" s="1067"/>
      <c r="C990" s="1067"/>
      <c r="D990" s="1067"/>
      <c r="E990" s="1067"/>
      <c r="F990" s="1067"/>
      <c r="G990" s="1067"/>
      <c r="H990" s="1067"/>
      <c r="I990" s="1067"/>
      <c r="J990" s="1067"/>
      <c r="K990" s="1067"/>
      <c r="L990" s="1067"/>
      <c r="M990" s="1067"/>
      <c r="N990" s="1067"/>
      <c r="O990" s="1067"/>
      <c r="P990" s="1067"/>
      <c r="Q990" s="1067"/>
      <c r="R990" s="1067"/>
      <c r="S990" s="1067"/>
      <c r="T990" s="1067"/>
      <c r="U990" s="1067"/>
      <c r="V990" s="1067"/>
      <c r="W990" s="1067"/>
      <c r="X990" s="1067"/>
      <c r="Y990" s="1067"/>
      <c r="Z990" s="1067"/>
      <c r="AA990" s="1067"/>
      <c r="AB990" s="1067"/>
      <c r="AC990" s="1067"/>
      <c r="AD990" s="1067"/>
      <c r="AE990" s="1067"/>
      <c r="AF990" s="1067"/>
    </row>
    <row r="991" spans="1:32">
      <c r="A991" s="1067"/>
      <c r="B991" s="1067"/>
      <c r="C991" s="1067"/>
      <c r="D991" s="1067"/>
      <c r="E991" s="1067"/>
      <c r="F991" s="1067"/>
      <c r="G991" s="1067"/>
      <c r="H991" s="1067"/>
      <c r="I991" s="1067"/>
      <c r="J991" s="1067"/>
      <c r="K991" s="1067"/>
      <c r="L991" s="1067"/>
      <c r="M991" s="1067"/>
      <c r="N991" s="1067"/>
      <c r="O991" s="1067"/>
      <c r="P991" s="1067"/>
      <c r="Q991" s="1067"/>
      <c r="R991" s="1067"/>
      <c r="S991" s="1067"/>
      <c r="T991" s="1067"/>
      <c r="U991" s="1067"/>
      <c r="V991" s="1067"/>
      <c r="W991" s="1067"/>
      <c r="X991" s="1067"/>
      <c r="Y991" s="1067"/>
      <c r="Z991" s="1067"/>
      <c r="AA991" s="1067"/>
      <c r="AB991" s="1067"/>
      <c r="AC991" s="1067"/>
      <c r="AD991" s="1067"/>
      <c r="AE991" s="1067"/>
      <c r="AF991" s="1067"/>
    </row>
    <row r="992" spans="1:32">
      <c r="A992" s="1067"/>
      <c r="B992" s="1067"/>
      <c r="C992" s="1067"/>
      <c r="D992" s="1067"/>
      <c r="E992" s="1067"/>
      <c r="F992" s="1067"/>
      <c r="G992" s="1067"/>
      <c r="H992" s="1067"/>
      <c r="I992" s="1067"/>
      <c r="J992" s="1067"/>
      <c r="K992" s="1067"/>
      <c r="L992" s="1067"/>
      <c r="M992" s="1067"/>
      <c r="N992" s="1067"/>
      <c r="O992" s="1067"/>
      <c r="P992" s="1067"/>
      <c r="Q992" s="1067"/>
      <c r="R992" s="1067"/>
      <c r="S992" s="1067"/>
      <c r="T992" s="1067"/>
      <c r="U992" s="1067"/>
      <c r="V992" s="1067"/>
      <c r="W992" s="1067"/>
      <c r="X992" s="1067"/>
      <c r="Y992" s="1067"/>
      <c r="Z992" s="1067"/>
      <c r="AA992" s="1067"/>
      <c r="AB992" s="1067"/>
      <c r="AC992" s="1067"/>
      <c r="AD992" s="1067"/>
      <c r="AE992" s="1067"/>
      <c r="AF992" s="1067"/>
    </row>
    <row r="993" spans="1:32">
      <c r="A993" s="1067"/>
      <c r="B993" s="1067"/>
      <c r="C993" s="1067"/>
      <c r="D993" s="1067"/>
      <c r="E993" s="1067"/>
      <c r="F993" s="1067"/>
      <c r="G993" s="1067"/>
      <c r="H993" s="1067"/>
      <c r="I993" s="1067"/>
      <c r="J993" s="1067"/>
      <c r="K993" s="1067"/>
      <c r="L993" s="1067"/>
      <c r="M993" s="1067"/>
      <c r="N993" s="1067"/>
      <c r="O993" s="1067"/>
      <c r="P993" s="1067"/>
      <c r="Q993" s="1067"/>
      <c r="R993" s="1067"/>
      <c r="S993" s="1067"/>
      <c r="T993" s="1067"/>
      <c r="U993" s="1067"/>
      <c r="V993" s="1067"/>
      <c r="W993" s="1067"/>
      <c r="X993" s="1067"/>
      <c r="Y993" s="1067"/>
      <c r="Z993" s="1067"/>
      <c r="AA993" s="1067"/>
      <c r="AB993" s="1067"/>
      <c r="AC993" s="1067"/>
      <c r="AD993" s="1067"/>
      <c r="AE993" s="1067"/>
      <c r="AF993" s="1067"/>
    </row>
    <row r="994" spans="1:32">
      <c r="A994" s="1067"/>
      <c r="B994" s="1067"/>
      <c r="C994" s="1067"/>
      <c r="D994" s="1067"/>
      <c r="E994" s="1067"/>
      <c r="F994" s="1067"/>
      <c r="G994" s="1067"/>
      <c r="H994" s="1067"/>
      <c r="I994" s="1067"/>
      <c r="J994" s="1067"/>
      <c r="K994" s="1067"/>
      <c r="L994" s="1067"/>
      <c r="M994" s="1067"/>
      <c r="N994" s="1067"/>
      <c r="O994" s="1067"/>
      <c r="P994" s="1067"/>
      <c r="Q994" s="1067"/>
      <c r="R994" s="1067"/>
      <c r="S994" s="1067"/>
      <c r="T994" s="1067"/>
      <c r="U994" s="1067"/>
      <c r="V994" s="1067"/>
      <c r="W994" s="1067"/>
      <c r="X994" s="1067"/>
      <c r="Y994" s="1067"/>
      <c r="Z994" s="1067"/>
      <c r="AA994" s="1067"/>
      <c r="AB994" s="1067"/>
      <c r="AC994" s="1067"/>
      <c r="AD994" s="1067"/>
      <c r="AE994" s="1067"/>
      <c r="AF994" s="1067"/>
    </row>
    <row r="995" spans="1:32">
      <c r="A995" s="1067"/>
      <c r="B995" s="1067"/>
      <c r="C995" s="1067"/>
      <c r="D995" s="1067"/>
      <c r="E995" s="1067"/>
      <c r="F995" s="1067"/>
      <c r="G995" s="1067"/>
      <c r="H995" s="1067"/>
      <c r="I995" s="1067"/>
      <c r="J995" s="1067"/>
      <c r="K995" s="1067"/>
      <c r="L995" s="1067"/>
      <c r="M995" s="1067"/>
      <c r="N995" s="1067"/>
      <c r="O995" s="1067"/>
      <c r="P995" s="1067"/>
      <c r="Q995" s="1067"/>
      <c r="R995" s="1067"/>
      <c r="S995" s="1067"/>
      <c r="T995" s="1067"/>
      <c r="U995" s="1067"/>
      <c r="V995" s="1067"/>
      <c r="W995" s="1067"/>
      <c r="X995" s="1067"/>
      <c r="Y995" s="1067"/>
      <c r="Z995" s="1067"/>
      <c r="AA995" s="1067"/>
      <c r="AB995" s="1067"/>
      <c r="AC995" s="1067"/>
      <c r="AD995" s="1067"/>
      <c r="AE995" s="1067"/>
      <c r="AF995" s="1067"/>
    </row>
    <row r="996" spans="1:32">
      <c r="A996" s="1067"/>
      <c r="B996" s="1067"/>
      <c r="C996" s="1067"/>
      <c r="D996" s="1067"/>
      <c r="E996" s="1067"/>
      <c r="F996" s="1067"/>
      <c r="G996" s="1067"/>
      <c r="H996" s="1067"/>
      <c r="I996" s="1067"/>
      <c r="J996" s="1067"/>
      <c r="K996" s="1067"/>
      <c r="L996" s="1067"/>
      <c r="M996" s="1067"/>
      <c r="N996" s="1067"/>
      <c r="O996" s="1067"/>
      <c r="P996" s="1067"/>
      <c r="Q996" s="1067"/>
      <c r="R996" s="1067"/>
      <c r="S996" s="1067"/>
      <c r="T996" s="1067"/>
      <c r="U996" s="1067"/>
      <c r="V996" s="1067"/>
      <c r="W996" s="1067"/>
      <c r="X996" s="1067"/>
      <c r="Y996" s="1067"/>
      <c r="Z996" s="1067"/>
      <c r="AA996" s="1067"/>
      <c r="AB996" s="1067"/>
      <c r="AC996" s="1067"/>
      <c r="AD996" s="1067"/>
      <c r="AE996" s="1067"/>
      <c r="AF996" s="1067"/>
    </row>
    <row r="997" spans="1:32">
      <c r="A997" s="1067"/>
      <c r="B997" s="1067"/>
      <c r="C997" s="1067"/>
      <c r="D997" s="1067"/>
      <c r="E997" s="1067"/>
      <c r="F997" s="1067"/>
      <c r="G997" s="1067"/>
      <c r="H997" s="1067"/>
      <c r="I997" s="1067"/>
      <c r="J997" s="1067"/>
      <c r="K997" s="1067"/>
      <c r="L997" s="1067"/>
      <c r="M997" s="1067"/>
      <c r="N997" s="1067"/>
      <c r="O997" s="1067"/>
      <c r="P997" s="1067"/>
      <c r="Q997" s="1067"/>
      <c r="R997" s="1067"/>
      <c r="S997" s="1067"/>
      <c r="T997" s="1067"/>
      <c r="U997" s="1067"/>
      <c r="V997" s="1067"/>
      <c r="W997" s="1067"/>
      <c r="X997" s="1067"/>
      <c r="Y997" s="1067"/>
      <c r="Z997" s="1067"/>
      <c r="AA997" s="1067"/>
      <c r="AB997" s="1067"/>
      <c r="AC997" s="1067"/>
      <c r="AD997" s="1067"/>
      <c r="AE997" s="1067"/>
      <c r="AF997" s="1067"/>
    </row>
    <row r="998" spans="1:32">
      <c r="A998" s="1067"/>
      <c r="B998" s="1067"/>
      <c r="C998" s="1067"/>
      <c r="D998" s="1067"/>
      <c r="E998" s="1067"/>
      <c r="F998" s="1067"/>
      <c r="G998" s="1067"/>
      <c r="H998" s="1067"/>
      <c r="I998" s="1067"/>
      <c r="J998" s="1067"/>
      <c r="K998" s="1067"/>
      <c r="L998" s="1067"/>
      <c r="M998" s="1067"/>
      <c r="N998" s="1067"/>
      <c r="O998" s="1067"/>
      <c r="P998" s="1067"/>
      <c r="Q998" s="1067"/>
      <c r="R998" s="1067"/>
      <c r="S998" s="1067"/>
      <c r="T998" s="1067"/>
      <c r="U998" s="1067"/>
      <c r="V998" s="1067"/>
      <c r="W998" s="1067"/>
      <c r="X998" s="1067"/>
      <c r="Y998" s="1067"/>
      <c r="Z998" s="1067"/>
      <c r="AA998" s="1067"/>
      <c r="AB998" s="1067"/>
      <c r="AC998" s="1067"/>
      <c r="AD998" s="1067"/>
      <c r="AE998" s="1067"/>
      <c r="AF998" s="1067"/>
    </row>
    <row r="999" spans="1:32">
      <c r="A999" s="1067"/>
      <c r="B999" s="1067"/>
      <c r="C999" s="1067"/>
      <c r="D999" s="1067"/>
      <c r="E999" s="1067"/>
      <c r="F999" s="1067"/>
      <c r="G999" s="1067"/>
      <c r="H999" s="1067"/>
      <c r="I999" s="1067"/>
      <c r="J999" s="1067"/>
      <c r="K999" s="1067"/>
      <c r="L999" s="1067"/>
      <c r="M999" s="1067"/>
      <c r="N999" s="1067"/>
      <c r="O999" s="1067"/>
      <c r="P999" s="1067"/>
      <c r="Q999" s="1067"/>
      <c r="R999" s="1067"/>
      <c r="S999" s="1067"/>
      <c r="T999" s="1067"/>
      <c r="U999" s="1067"/>
      <c r="V999" s="1067"/>
      <c r="W999" s="1067"/>
      <c r="X999" s="1067"/>
      <c r="Y999" s="1067"/>
      <c r="Z999" s="1067"/>
      <c r="AA999" s="1067"/>
      <c r="AB999" s="1067"/>
      <c r="AC999" s="1067"/>
      <c r="AD999" s="1067"/>
      <c r="AE999" s="1067"/>
      <c r="AF999" s="1067"/>
    </row>
    <row r="1000" spans="1:32">
      <c r="A1000" s="1067"/>
      <c r="B1000" s="1067"/>
      <c r="C1000" s="1067"/>
      <c r="D1000" s="1067"/>
      <c r="E1000" s="1067"/>
      <c r="F1000" s="1067"/>
      <c r="G1000" s="1067"/>
      <c r="H1000" s="1067"/>
      <c r="I1000" s="1067"/>
      <c r="J1000" s="1067"/>
      <c r="K1000" s="1067"/>
      <c r="L1000" s="1067"/>
      <c r="M1000" s="1067"/>
      <c r="N1000" s="1067"/>
      <c r="O1000" s="1067"/>
      <c r="P1000" s="1067"/>
      <c r="Q1000" s="1067"/>
      <c r="R1000" s="1067"/>
      <c r="S1000" s="1067"/>
      <c r="T1000" s="1067"/>
      <c r="U1000" s="1067"/>
      <c r="V1000" s="1067"/>
      <c r="W1000" s="1067"/>
      <c r="X1000" s="1067"/>
      <c r="Y1000" s="1067"/>
      <c r="Z1000" s="1067"/>
      <c r="AA1000" s="1067"/>
      <c r="AB1000" s="1067"/>
      <c r="AC1000" s="1067"/>
      <c r="AD1000" s="1067"/>
      <c r="AE1000" s="1067"/>
      <c r="AF1000" s="1067"/>
    </row>
    <row r="1001" spans="1:32">
      <c r="A1001" s="1067"/>
      <c r="B1001" s="1067"/>
      <c r="C1001" s="1067"/>
      <c r="D1001" s="1067"/>
      <c r="E1001" s="1067"/>
      <c r="F1001" s="1067"/>
      <c r="G1001" s="1067"/>
      <c r="H1001" s="1067"/>
      <c r="I1001" s="1067"/>
      <c r="J1001" s="1067"/>
      <c r="K1001" s="1067"/>
      <c r="L1001" s="1067"/>
      <c r="M1001" s="1067"/>
      <c r="N1001" s="1067"/>
      <c r="O1001" s="1067"/>
      <c r="P1001" s="1067"/>
      <c r="Q1001" s="1067"/>
      <c r="R1001" s="1067"/>
      <c r="S1001" s="1067"/>
      <c r="T1001" s="1067"/>
      <c r="U1001" s="1067"/>
      <c r="V1001" s="1067"/>
      <c r="W1001" s="1067"/>
      <c r="X1001" s="1067"/>
      <c r="Y1001" s="1067"/>
      <c r="Z1001" s="1067"/>
      <c r="AA1001" s="1067"/>
      <c r="AB1001" s="1067"/>
      <c r="AC1001" s="1067"/>
      <c r="AD1001" s="1067"/>
      <c r="AE1001" s="1067"/>
      <c r="AF1001" s="1067"/>
    </row>
    <row r="1002" spans="1:32">
      <c r="A1002" s="1067"/>
      <c r="B1002" s="1067"/>
      <c r="C1002" s="1067"/>
      <c r="D1002" s="1067"/>
      <c r="E1002" s="1067"/>
      <c r="F1002" s="1067"/>
      <c r="G1002" s="1067"/>
      <c r="H1002" s="1067"/>
      <c r="I1002" s="1067"/>
      <c r="J1002" s="1067"/>
      <c r="K1002" s="1067"/>
      <c r="L1002" s="1067"/>
      <c r="M1002" s="1067"/>
      <c r="N1002" s="1067"/>
      <c r="O1002" s="1067"/>
      <c r="P1002" s="1067"/>
      <c r="Q1002" s="1067"/>
      <c r="R1002" s="1067"/>
      <c r="S1002" s="1067"/>
      <c r="T1002" s="1067"/>
      <c r="U1002" s="1067"/>
      <c r="V1002" s="1067"/>
      <c r="W1002" s="1067"/>
      <c r="X1002" s="1067"/>
      <c r="Y1002" s="1067"/>
      <c r="Z1002" s="1067"/>
      <c r="AA1002" s="1067"/>
      <c r="AB1002" s="1067"/>
      <c r="AC1002" s="1067"/>
      <c r="AD1002" s="1067"/>
      <c r="AE1002" s="1067"/>
      <c r="AF1002" s="1067"/>
    </row>
    <row r="1003" spans="1:32">
      <c r="A1003" s="1067"/>
      <c r="B1003" s="1067"/>
      <c r="C1003" s="1067"/>
      <c r="D1003" s="1067"/>
      <c r="E1003" s="1067"/>
      <c r="F1003" s="1067"/>
      <c r="G1003" s="1067"/>
      <c r="H1003" s="1067"/>
      <c r="I1003" s="1067"/>
      <c r="J1003" s="1067"/>
      <c r="K1003" s="1067"/>
      <c r="L1003" s="1067"/>
      <c r="M1003" s="1067"/>
      <c r="N1003" s="1067"/>
      <c r="O1003" s="1067"/>
      <c r="P1003" s="1067"/>
      <c r="Q1003" s="1067"/>
      <c r="R1003" s="1067"/>
      <c r="S1003" s="1067"/>
      <c r="T1003" s="1067"/>
      <c r="U1003" s="1067"/>
      <c r="V1003" s="1067"/>
      <c r="W1003" s="1067"/>
      <c r="X1003" s="1067"/>
      <c r="Y1003" s="1067"/>
      <c r="Z1003" s="1067"/>
      <c r="AA1003" s="1067"/>
      <c r="AB1003" s="1067"/>
      <c r="AC1003" s="1067"/>
      <c r="AD1003" s="1067"/>
      <c r="AE1003" s="1067"/>
      <c r="AF1003" s="1067"/>
    </row>
    <row r="1004" spans="1:32">
      <c r="A1004" s="1067"/>
      <c r="B1004" s="1067"/>
      <c r="C1004" s="1067"/>
      <c r="D1004" s="1067"/>
      <c r="E1004" s="1067"/>
      <c r="F1004" s="1067"/>
      <c r="G1004" s="1067"/>
      <c r="H1004" s="1067"/>
      <c r="I1004" s="1067"/>
      <c r="J1004" s="1067"/>
      <c r="K1004" s="1067"/>
      <c r="L1004" s="1067"/>
      <c r="M1004" s="1067"/>
      <c r="N1004" s="1067"/>
      <c r="O1004" s="1067"/>
      <c r="P1004" s="1067"/>
      <c r="Q1004" s="1067"/>
      <c r="R1004" s="1067"/>
      <c r="S1004" s="1067"/>
      <c r="T1004" s="1067"/>
      <c r="U1004" s="1067"/>
      <c r="V1004" s="1067"/>
      <c r="W1004" s="1067"/>
      <c r="X1004" s="1067"/>
      <c r="Y1004" s="1067"/>
      <c r="Z1004" s="1067"/>
      <c r="AA1004" s="1067"/>
      <c r="AB1004" s="1067"/>
      <c r="AC1004" s="1067"/>
      <c r="AD1004" s="1067"/>
      <c r="AE1004" s="1067"/>
      <c r="AF1004" s="1067"/>
    </row>
    <row r="1005" spans="1:32">
      <c r="A1005" s="1067"/>
      <c r="B1005" s="1067"/>
      <c r="C1005" s="1067"/>
      <c r="D1005" s="1067"/>
      <c r="E1005" s="1067"/>
      <c r="F1005" s="1067"/>
      <c r="G1005" s="1067"/>
      <c r="H1005" s="1067"/>
      <c r="I1005" s="1067"/>
      <c r="J1005" s="1067"/>
      <c r="K1005" s="1067"/>
      <c r="L1005" s="1067"/>
      <c r="M1005" s="1067"/>
      <c r="N1005" s="1067"/>
      <c r="O1005" s="1067"/>
      <c r="P1005" s="1067"/>
      <c r="Q1005" s="1067"/>
      <c r="R1005" s="1067"/>
      <c r="S1005" s="1067"/>
      <c r="T1005" s="1067"/>
      <c r="U1005" s="1067"/>
      <c r="V1005" s="1067"/>
      <c r="W1005" s="1067"/>
      <c r="X1005" s="1067"/>
      <c r="Y1005" s="1067"/>
      <c r="Z1005" s="1067"/>
      <c r="AA1005" s="1067"/>
      <c r="AB1005" s="1067"/>
      <c r="AC1005" s="1067"/>
      <c r="AD1005" s="1067"/>
      <c r="AE1005" s="1067"/>
      <c r="AF1005" s="1067"/>
    </row>
    <row r="1006" spans="1:32">
      <c r="A1006" s="1067"/>
      <c r="B1006" s="1067"/>
      <c r="C1006" s="1067"/>
      <c r="D1006" s="1067"/>
      <c r="E1006" s="1067"/>
      <c r="F1006" s="1067"/>
      <c r="G1006" s="1067"/>
      <c r="H1006" s="1067"/>
      <c r="I1006" s="1067"/>
      <c r="J1006" s="1067"/>
      <c r="K1006" s="1067"/>
      <c r="L1006" s="1067"/>
      <c r="M1006" s="1067"/>
      <c r="N1006" s="1067"/>
      <c r="O1006" s="1067"/>
      <c r="P1006" s="1067"/>
      <c r="Q1006" s="1067"/>
      <c r="R1006" s="1067"/>
      <c r="S1006" s="1067"/>
      <c r="T1006" s="1067"/>
      <c r="U1006" s="1067"/>
      <c r="V1006" s="1067"/>
      <c r="W1006" s="1067"/>
      <c r="X1006" s="1067"/>
      <c r="Y1006" s="1067"/>
      <c r="Z1006" s="1067"/>
      <c r="AA1006" s="1067"/>
      <c r="AB1006" s="1067"/>
      <c r="AC1006" s="1067"/>
      <c r="AD1006" s="1067"/>
      <c r="AE1006" s="1067"/>
      <c r="AF1006" s="1067"/>
    </row>
    <row r="1007" spans="1:32">
      <c r="A1007" s="1067"/>
      <c r="B1007" s="1067"/>
      <c r="C1007" s="1067"/>
      <c r="D1007" s="1067"/>
      <c r="E1007" s="1067"/>
      <c r="F1007" s="1067"/>
      <c r="G1007" s="1067"/>
      <c r="H1007" s="1067"/>
      <c r="I1007" s="1067"/>
      <c r="J1007" s="1067"/>
      <c r="K1007" s="1067"/>
      <c r="L1007" s="1067"/>
      <c r="M1007" s="1067"/>
      <c r="N1007" s="1067"/>
      <c r="O1007" s="1067"/>
      <c r="P1007" s="1067"/>
      <c r="Q1007" s="1067"/>
      <c r="R1007" s="1067"/>
      <c r="S1007" s="1067"/>
      <c r="T1007" s="1067"/>
      <c r="U1007" s="1067"/>
      <c r="V1007" s="1067"/>
      <c r="W1007" s="1067"/>
      <c r="X1007" s="1067"/>
      <c r="Y1007" s="1067"/>
      <c r="Z1007" s="1067"/>
      <c r="AA1007" s="1067"/>
      <c r="AB1007" s="1067"/>
      <c r="AC1007" s="1067"/>
      <c r="AD1007" s="1067"/>
      <c r="AE1007" s="1067"/>
      <c r="AF1007" s="1067"/>
    </row>
    <row r="1008" spans="1:32">
      <c r="A1008" s="1067"/>
      <c r="B1008" s="1067"/>
      <c r="C1008" s="1067"/>
      <c r="D1008" s="1067"/>
      <c r="E1008" s="1067"/>
      <c r="F1008" s="1067"/>
      <c r="G1008" s="1067"/>
      <c r="H1008" s="1067"/>
      <c r="I1008" s="1067"/>
      <c r="J1008" s="1067"/>
      <c r="K1008" s="1067"/>
      <c r="L1008" s="1067"/>
      <c r="M1008" s="1067"/>
      <c r="N1008" s="1067"/>
      <c r="O1008" s="1067"/>
      <c r="P1008" s="1067"/>
      <c r="Q1008" s="1067"/>
      <c r="R1008" s="1067"/>
      <c r="S1008" s="1067"/>
      <c r="T1008" s="1067"/>
      <c r="U1008" s="1067"/>
      <c r="V1008" s="1067"/>
      <c r="W1008" s="1067"/>
      <c r="X1008" s="1067"/>
      <c r="Y1008" s="1067"/>
      <c r="Z1008" s="1067"/>
      <c r="AA1008" s="1067"/>
      <c r="AB1008" s="1067"/>
      <c r="AC1008" s="1067"/>
      <c r="AD1008" s="1067"/>
      <c r="AE1008" s="1067"/>
      <c r="AF1008" s="1067"/>
    </row>
    <row r="1009" spans="1:32">
      <c r="A1009" s="1067"/>
      <c r="B1009" s="1067"/>
      <c r="C1009" s="1067"/>
      <c r="D1009" s="1067"/>
      <c r="E1009" s="1067"/>
      <c r="F1009" s="1067"/>
      <c r="G1009" s="1067"/>
      <c r="H1009" s="1067"/>
      <c r="I1009" s="1067"/>
      <c r="J1009" s="1067"/>
      <c r="K1009" s="1067"/>
      <c r="L1009" s="1067"/>
      <c r="M1009" s="1067"/>
      <c r="N1009" s="1067"/>
      <c r="O1009" s="1067"/>
      <c r="P1009" s="1067"/>
      <c r="Q1009" s="1067"/>
      <c r="R1009" s="1067"/>
      <c r="S1009" s="1067"/>
      <c r="T1009" s="1067"/>
      <c r="U1009" s="1067"/>
      <c r="V1009" s="1067"/>
      <c r="W1009" s="1067"/>
      <c r="X1009" s="1067"/>
      <c r="Y1009" s="1067"/>
      <c r="Z1009" s="1067"/>
      <c r="AA1009" s="1067"/>
      <c r="AB1009" s="1067"/>
      <c r="AC1009" s="1067"/>
      <c r="AD1009" s="1067"/>
      <c r="AE1009" s="1067"/>
      <c r="AF1009" s="1067"/>
    </row>
    <row r="1010" spans="1:32">
      <c r="A1010" s="1067"/>
      <c r="B1010" s="1067"/>
      <c r="C1010" s="1067"/>
      <c r="D1010" s="1067"/>
      <c r="E1010" s="1067"/>
      <c r="F1010" s="1067"/>
      <c r="G1010" s="1067"/>
      <c r="H1010" s="1067"/>
      <c r="I1010" s="1067"/>
      <c r="J1010" s="1067"/>
      <c r="K1010" s="1067"/>
      <c r="L1010" s="1067"/>
      <c r="M1010" s="1067"/>
      <c r="N1010" s="1067"/>
      <c r="O1010" s="1067"/>
      <c r="P1010" s="1067"/>
      <c r="Q1010" s="1067"/>
      <c r="R1010" s="1067"/>
      <c r="S1010" s="1067"/>
      <c r="T1010" s="1067"/>
      <c r="U1010" s="1067"/>
      <c r="V1010" s="1067"/>
      <c r="W1010" s="1067"/>
      <c r="X1010" s="1067"/>
      <c r="Y1010" s="1067"/>
      <c r="Z1010" s="1067"/>
      <c r="AA1010" s="1067"/>
      <c r="AB1010" s="1067"/>
      <c r="AC1010" s="1067"/>
      <c r="AD1010" s="1067"/>
      <c r="AE1010" s="1067"/>
      <c r="AF1010" s="1067"/>
    </row>
    <row r="1011" spans="1:32">
      <c r="A1011" s="1067"/>
      <c r="B1011" s="1067"/>
      <c r="C1011" s="1067"/>
      <c r="D1011" s="1067"/>
      <c r="E1011" s="1067"/>
      <c r="F1011" s="1067"/>
      <c r="G1011" s="1067"/>
      <c r="H1011" s="1067"/>
      <c r="I1011" s="1067"/>
      <c r="J1011" s="1067"/>
      <c r="K1011" s="1067"/>
      <c r="L1011" s="1067"/>
      <c r="M1011" s="1067"/>
      <c r="N1011" s="1067"/>
      <c r="O1011" s="1067"/>
      <c r="P1011" s="1067"/>
      <c r="Q1011" s="1067"/>
      <c r="R1011" s="1067"/>
      <c r="S1011" s="1067"/>
      <c r="T1011" s="1067"/>
      <c r="U1011" s="1067"/>
      <c r="V1011" s="1067"/>
      <c r="W1011" s="1067"/>
      <c r="X1011" s="1067"/>
      <c r="Y1011" s="1067"/>
      <c r="Z1011" s="1067"/>
      <c r="AA1011" s="1067"/>
      <c r="AB1011" s="1067"/>
      <c r="AC1011" s="1067"/>
      <c r="AD1011" s="1067"/>
      <c r="AE1011" s="1067"/>
      <c r="AF1011" s="1067"/>
    </row>
    <row r="1012" spans="1:32">
      <c r="A1012" s="1067"/>
      <c r="B1012" s="1067"/>
      <c r="C1012" s="1067"/>
      <c r="D1012" s="1067"/>
      <c r="E1012" s="1067"/>
      <c r="F1012" s="1067"/>
      <c r="G1012" s="1067"/>
      <c r="H1012" s="1067"/>
      <c r="I1012" s="1067"/>
      <c r="J1012" s="1067"/>
      <c r="K1012" s="1067"/>
      <c r="L1012" s="1067"/>
      <c r="M1012" s="1067"/>
      <c r="N1012" s="1067"/>
      <c r="O1012" s="1067"/>
      <c r="P1012" s="1067"/>
      <c r="Q1012" s="1067"/>
      <c r="R1012" s="1067"/>
      <c r="S1012" s="1067"/>
      <c r="T1012" s="1067"/>
      <c r="U1012" s="1067"/>
      <c r="V1012" s="1067"/>
      <c r="W1012" s="1067"/>
      <c r="X1012" s="1067"/>
      <c r="Y1012" s="1067"/>
      <c r="Z1012" s="1067"/>
      <c r="AA1012" s="1067"/>
      <c r="AB1012" s="1067"/>
      <c r="AC1012" s="1067"/>
      <c r="AD1012" s="1067"/>
      <c r="AE1012" s="1067"/>
      <c r="AF1012" s="1067"/>
    </row>
    <row r="1013" spans="1:32">
      <c r="A1013" s="1067"/>
      <c r="B1013" s="1067"/>
      <c r="C1013" s="1067"/>
      <c r="D1013" s="1067"/>
      <c r="E1013" s="1067"/>
      <c r="F1013" s="1067"/>
      <c r="G1013" s="1067"/>
      <c r="H1013" s="1067"/>
      <c r="I1013" s="1067"/>
      <c r="J1013" s="1067"/>
      <c r="K1013" s="1067"/>
      <c r="L1013" s="1067"/>
      <c r="M1013" s="1067"/>
      <c r="N1013" s="1067"/>
      <c r="O1013" s="1067"/>
      <c r="P1013" s="1067"/>
      <c r="Q1013" s="1067"/>
      <c r="R1013" s="1067"/>
      <c r="S1013" s="1067"/>
      <c r="T1013" s="1067"/>
      <c r="U1013" s="1067"/>
      <c r="V1013" s="1067"/>
      <c r="W1013" s="1067"/>
      <c r="X1013" s="1067"/>
      <c r="Y1013" s="1067"/>
      <c r="Z1013" s="1067"/>
      <c r="AA1013" s="1067"/>
      <c r="AB1013" s="1067"/>
      <c r="AC1013" s="1067"/>
      <c r="AD1013" s="1067"/>
      <c r="AE1013" s="1067"/>
      <c r="AF1013" s="1067"/>
    </row>
    <row r="1014" spans="1:32">
      <c r="A1014" s="1067"/>
      <c r="B1014" s="1067"/>
      <c r="C1014" s="1067"/>
      <c r="D1014" s="1067"/>
      <c r="E1014" s="1067"/>
      <c r="F1014" s="1067"/>
      <c r="G1014" s="1067"/>
      <c r="H1014" s="1067"/>
      <c r="I1014" s="1067"/>
      <c r="J1014" s="1067"/>
      <c r="K1014" s="1067"/>
      <c r="L1014" s="1067"/>
      <c r="M1014" s="1067"/>
      <c r="N1014" s="1067"/>
      <c r="O1014" s="1067"/>
      <c r="P1014" s="1067"/>
      <c r="Q1014" s="1067"/>
      <c r="R1014" s="1067"/>
      <c r="S1014" s="1067"/>
      <c r="T1014" s="1067"/>
      <c r="U1014" s="1067"/>
      <c r="V1014" s="1067"/>
      <c r="W1014" s="1067"/>
      <c r="X1014" s="1067"/>
      <c r="Y1014" s="1067"/>
      <c r="Z1014" s="1067"/>
      <c r="AA1014" s="1067"/>
      <c r="AB1014" s="1067"/>
      <c r="AC1014" s="1067"/>
      <c r="AD1014" s="1067"/>
      <c r="AE1014" s="1067"/>
      <c r="AF1014" s="1067"/>
    </row>
    <row r="1015" spans="1:32">
      <c r="A1015" s="1067"/>
      <c r="B1015" s="1067"/>
      <c r="C1015" s="1067"/>
      <c r="D1015" s="1067"/>
      <c r="E1015" s="1067"/>
      <c r="F1015" s="1067"/>
      <c r="G1015" s="1067"/>
      <c r="H1015" s="1067"/>
      <c r="I1015" s="1067"/>
      <c r="J1015" s="1067"/>
      <c r="K1015" s="1067"/>
      <c r="L1015" s="1067"/>
      <c r="M1015" s="1067"/>
      <c r="N1015" s="1067"/>
      <c r="O1015" s="1067"/>
      <c r="P1015" s="1067"/>
      <c r="Q1015" s="1067"/>
      <c r="R1015" s="1067"/>
      <c r="S1015" s="1067"/>
      <c r="T1015" s="1067"/>
      <c r="U1015" s="1067"/>
      <c r="V1015" s="1067"/>
      <c r="W1015" s="1067"/>
      <c r="X1015" s="1067"/>
      <c r="Y1015" s="1067"/>
      <c r="Z1015" s="1067"/>
      <c r="AA1015" s="1067"/>
      <c r="AB1015" s="1067"/>
      <c r="AC1015" s="1067"/>
      <c r="AD1015" s="1067"/>
      <c r="AE1015" s="1067"/>
      <c r="AF1015" s="1067"/>
    </row>
    <row r="1016" spans="1:32">
      <c r="A1016" s="1067"/>
      <c r="B1016" s="1067"/>
      <c r="C1016" s="1067"/>
      <c r="D1016" s="1067"/>
      <c r="E1016" s="1067"/>
      <c r="F1016" s="1067"/>
      <c r="G1016" s="1067"/>
      <c r="H1016" s="1067"/>
      <c r="I1016" s="1067"/>
      <c r="J1016" s="1067"/>
      <c r="K1016" s="1067"/>
      <c r="L1016" s="1067"/>
      <c r="M1016" s="1067"/>
      <c r="N1016" s="1067"/>
      <c r="O1016" s="1067"/>
      <c r="P1016" s="1067"/>
      <c r="Q1016" s="1067"/>
      <c r="R1016" s="1067"/>
      <c r="S1016" s="1067"/>
      <c r="T1016" s="1067"/>
      <c r="U1016" s="1067"/>
      <c r="V1016" s="1067"/>
      <c r="W1016" s="1067"/>
      <c r="X1016" s="1067"/>
      <c r="Y1016" s="1067"/>
      <c r="Z1016" s="1067"/>
      <c r="AA1016" s="1067"/>
      <c r="AB1016" s="1067"/>
      <c r="AC1016" s="1067"/>
      <c r="AD1016" s="1067"/>
      <c r="AE1016" s="1067"/>
      <c r="AF1016" s="1067"/>
    </row>
    <row r="1017" spans="1:32">
      <c r="A1017" s="1067"/>
      <c r="B1017" s="1067"/>
      <c r="C1017" s="1067"/>
      <c r="D1017" s="1067"/>
      <c r="E1017" s="1067"/>
      <c r="F1017" s="1067"/>
      <c r="G1017" s="1067"/>
      <c r="H1017" s="1067"/>
      <c r="I1017" s="1067"/>
      <c r="J1017" s="1067"/>
      <c r="K1017" s="1067"/>
      <c r="L1017" s="1067"/>
      <c r="M1017" s="1067"/>
      <c r="N1017" s="1067"/>
      <c r="O1017" s="1067"/>
      <c r="P1017" s="1067"/>
      <c r="Q1017" s="1067"/>
      <c r="R1017" s="1067"/>
      <c r="S1017" s="1067"/>
      <c r="T1017" s="1067"/>
      <c r="U1017" s="1067"/>
      <c r="V1017" s="1067"/>
      <c r="W1017" s="1067"/>
      <c r="X1017" s="1067"/>
      <c r="Y1017" s="1067"/>
      <c r="Z1017" s="1067"/>
      <c r="AA1017" s="1067"/>
      <c r="AB1017" s="1067"/>
      <c r="AC1017" s="1067"/>
      <c r="AD1017" s="1067"/>
      <c r="AE1017" s="1067"/>
      <c r="AF1017" s="1067"/>
    </row>
    <row r="1018" spans="1:32">
      <c r="A1018" s="1067"/>
      <c r="B1018" s="1067"/>
      <c r="C1018" s="1067"/>
      <c r="D1018" s="1067"/>
      <c r="E1018" s="1067"/>
      <c r="F1018" s="1067"/>
      <c r="G1018" s="1067"/>
      <c r="H1018" s="1067"/>
      <c r="I1018" s="1067"/>
      <c r="J1018" s="1067"/>
      <c r="K1018" s="1067"/>
      <c r="L1018" s="1067"/>
      <c r="M1018" s="1067"/>
      <c r="N1018" s="1067"/>
      <c r="O1018" s="1067"/>
      <c r="P1018" s="1067"/>
      <c r="Q1018" s="1067"/>
      <c r="R1018" s="1067"/>
      <c r="S1018" s="1067"/>
      <c r="T1018" s="1067"/>
      <c r="U1018" s="1067"/>
      <c r="V1018" s="1067"/>
      <c r="W1018" s="1067"/>
      <c r="X1018" s="1067"/>
      <c r="Y1018" s="1067"/>
      <c r="Z1018" s="1067"/>
      <c r="AA1018" s="1067"/>
      <c r="AB1018" s="1067"/>
      <c r="AC1018" s="1067"/>
      <c r="AD1018" s="1067"/>
      <c r="AE1018" s="1067"/>
      <c r="AF1018" s="1067"/>
    </row>
    <row r="1019" spans="1:32">
      <c r="A1019" s="1067"/>
      <c r="B1019" s="1067"/>
      <c r="C1019" s="1067"/>
      <c r="D1019" s="1067"/>
      <c r="E1019" s="1067"/>
      <c r="F1019" s="1067"/>
      <c r="G1019" s="1067"/>
      <c r="H1019" s="1067"/>
      <c r="I1019" s="1067"/>
      <c r="J1019" s="1067"/>
      <c r="K1019" s="1067"/>
      <c r="L1019" s="1067"/>
      <c r="M1019" s="1067"/>
      <c r="N1019" s="1067"/>
      <c r="O1019" s="1067"/>
      <c r="P1019" s="1067"/>
      <c r="Q1019" s="1067"/>
      <c r="R1019" s="1067"/>
      <c r="S1019" s="1067"/>
      <c r="T1019" s="1067"/>
      <c r="U1019" s="1067"/>
      <c r="V1019" s="1067"/>
      <c r="W1019" s="1067"/>
      <c r="X1019" s="1067"/>
      <c r="Y1019" s="1067"/>
      <c r="Z1019" s="1067"/>
      <c r="AA1019" s="1067"/>
      <c r="AB1019" s="1067"/>
      <c r="AC1019" s="1067"/>
      <c r="AD1019" s="1067"/>
      <c r="AE1019" s="1067"/>
      <c r="AF1019" s="1067"/>
    </row>
    <row r="1020" spans="1:32">
      <c r="A1020" s="1067"/>
      <c r="B1020" s="1067"/>
      <c r="C1020" s="1067"/>
      <c r="D1020" s="1067"/>
      <c r="E1020" s="1067"/>
      <c r="F1020" s="1067"/>
      <c r="G1020" s="1067"/>
      <c r="H1020" s="1067"/>
      <c r="I1020" s="1067"/>
      <c r="J1020" s="1067"/>
      <c r="K1020" s="1067"/>
      <c r="L1020" s="1067"/>
      <c r="M1020" s="1067"/>
      <c r="N1020" s="1067"/>
      <c r="O1020" s="1067"/>
      <c r="P1020" s="1067"/>
      <c r="Q1020" s="1067"/>
      <c r="R1020" s="1067"/>
      <c r="S1020" s="1067"/>
      <c r="T1020" s="1067"/>
      <c r="U1020" s="1067"/>
      <c r="V1020" s="1067"/>
      <c r="W1020" s="1067"/>
      <c r="X1020" s="1067"/>
      <c r="Y1020" s="1067"/>
      <c r="Z1020" s="1067"/>
      <c r="AA1020" s="1067"/>
      <c r="AB1020" s="1067"/>
      <c r="AC1020" s="1067"/>
      <c r="AD1020" s="1067"/>
      <c r="AE1020" s="1067"/>
      <c r="AF1020" s="1067"/>
    </row>
    <row r="1021" spans="1:32">
      <c r="A1021" s="1067"/>
      <c r="B1021" s="1067"/>
      <c r="C1021" s="1067"/>
      <c r="D1021" s="1067"/>
      <c r="E1021" s="1067"/>
      <c r="F1021" s="1067"/>
      <c r="G1021" s="1067"/>
      <c r="H1021" s="1067"/>
      <c r="I1021" s="1067"/>
      <c r="J1021" s="1067"/>
      <c r="K1021" s="1067"/>
      <c r="L1021" s="1067"/>
      <c r="M1021" s="1067"/>
      <c r="N1021" s="1067"/>
      <c r="O1021" s="1067"/>
      <c r="P1021" s="1067"/>
      <c r="Q1021" s="1067"/>
      <c r="R1021" s="1067"/>
      <c r="S1021" s="1067"/>
      <c r="T1021" s="1067"/>
      <c r="U1021" s="1067"/>
      <c r="V1021" s="1067"/>
      <c r="W1021" s="1067"/>
      <c r="X1021" s="1067"/>
      <c r="Y1021" s="1067"/>
      <c r="Z1021" s="1067"/>
      <c r="AA1021" s="1067"/>
      <c r="AB1021" s="1067"/>
      <c r="AC1021" s="1067"/>
      <c r="AD1021" s="1067"/>
      <c r="AE1021" s="1067"/>
      <c r="AF1021" s="1067"/>
    </row>
    <row r="1022" spans="1:32">
      <c r="A1022" s="1067"/>
      <c r="B1022" s="1067"/>
      <c r="C1022" s="1067"/>
      <c r="D1022" s="1067"/>
      <c r="E1022" s="1067"/>
      <c r="F1022" s="1067"/>
      <c r="G1022" s="1067"/>
      <c r="H1022" s="1067"/>
      <c r="I1022" s="1067"/>
      <c r="J1022" s="1067"/>
      <c r="K1022" s="1067"/>
      <c r="L1022" s="1067"/>
      <c r="M1022" s="1067"/>
      <c r="N1022" s="1067"/>
      <c r="O1022" s="1067"/>
      <c r="P1022" s="1067"/>
      <c r="Q1022" s="1067"/>
      <c r="R1022" s="1067"/>
      <c r="S1022" s="1067"/>
      <c r="T1022" s="1067"/>
      <c r="U1022" s="1067"/>
      <c r="V1022" s="1067"/>
      <c r="W1022" s="1067"/>
      <c r="X1022" s="1067"/>
      <c r="Y1022" s="1067"/>
      <c r="Z1022" s="1067"/>
      <c r="AA1022" s="1067"/>
      <c r="AB1022" s="1067"/>
      <c r="AC1022" s="1067"/>
      <c r="AD1022" s="1067"/>
      <c r="AE1022" s="1067"/>
      <c r="AF1022" s="1067"/>
    </row>
    <row r="1023" spans="1:32">
      <c r="A1023" s="1067"/>
      <c r="B1023" s="1067"/>
      <c r="C1023" s="1067"/>
      <c r="D1023" s="1067"/>
      <c r="E1023" s="1067"/>
      <c r="F1023" s="1067"/>
      <c r="G1023" s="1067"/>
      <c r="H1023" s="1067"/>
      <c r="I1023" s="1067"/>
      <c r="J1023" s="1067"/>
      <c r="K1023" s="1067"/>
      <c r="L1023" s="1067"/>
      <c r="M1023" s="1067"/>
      <c r="N1023" s="1067"/>
      <c r="O1023" s="1067"/>
      <c r="P1023" s="1067"/>
      <c r="Q1023" s="1067"/>
      <c r="R1023" s="1067"/>
      <c r="S1023" s="1067"/>
      <c r="T1023" s="1067"/>
      <c r="U1023" s="1067"/>
      <c r="V1023" s="1067"/>
      <c r="W1023" s="1067"/>
      <c r="X1023" s="1067"/>
      <c r="Y1023" s="1067"/>
      <c r="Z1023" s="1067"/>
      <c r="AA1023" s="1067"/>
      <c r="AB1023" s="1067"/>
      <c r="AC1023" s="1067"/>
      <c r="AD1023" s="1067"/>
      <c r="AE1023" s="1067"/>
      <c r="AF1023" s="1067"/>
    </row>
    <row r="1024" spans="1:32">
      <c r="A1024" s="1067"/>
      <c r="B1024" s="1067"/>
      <c r="C1024" s="1067"/>
      <c r="D1024" s="1067"/>
      <c r="E1024" s="1067"/>
      <c r="F1024" s="1067"/>
      <c r="G1024" s="1067"/>
      <c r="H1024" s="1067"/>
      <c r="I1024" s="1067"/>
      <c r="J1024" s="1067"/>
      <c r="K1024" s="1067"/>
      <c r="L1024" s="1067"/>
      <c r="M1024" s="1067"/>
      <c r="N1024" s="1067"/>
      <c r="O1024" s="1067"/>
      <c r="P1024" s="1067"/>
      <c r="Q1024" s="1067"/>
      <c r="R1024" s="1067"/>
      <c r="S1024" s="1067"/>
      <c r="T1024" s="1067"/>
      <c r="U1024" s="1067"/>
      <c r="V1024" s="1067"/>
      <c r="W1024" s="1067"/>
      <c r="X1024" s="1067"/>
      <c r="Y1024" s="1067"/>
      <c r="Z1024" s="1067"/>
      <c r="AA1024" s="1067"/>
      <c r="AB1024" s="1067"/>
      <c r="AC1024" s="1067"/>
      <c r="AD1024" s="1067"/>
      <c r="AE1024" s="1067"/>
      <c r="AF1024" s="1067"/>
    </row>
    <row r="1025" spans="1:32">
      <c r="A1025" s="1067"/>
      <c r="B1025" s="1067"/>
      <c r="C1025" s="1067"/>
      <c r="D1025" s="1067"/>
      <c r="E1025" s="1067"/>
      <c r="F1025" s="1067"/>
      <c r="G1025" s="1067"/>
      <c r="H1025" s="1067"/>
      <c r="I1025" s="1067"/>
      <c r="J1025" s="1067"/>
      <c r="K1025" s="1067"/>
      <c r="L1025" s="1067"/>
      <c r="M1025" s="1067"/>
      <c r="N1025" s="1067"/>
      <c r="O1025" s="1067"/>
      <c r="P1025" s="1067"/>
      <c r="Q1025" s="1067"/>
      <c r="R1025" s="1067"/>
      <c r="S1025" s="1067"/>
      <c r="T1025" s="1067"/>
      <c r="U1025" s="1067"/>
      <c r="V1025" s="1067"/>
      <c r="W1025" s="1067"/>
      <c r="X1025" s="1067"/>
      <c r="Y1025" s="1067"/>
      <c r="Z1025" s="1067"/>
      <c r="AA1025" s="1067"/>
      <c r="AB1025" s="1067"/>
      <c r="AC1025" s="1067"/>
      <c r="AD1025" s="1067"/>
      <c r="AE1025" s="1067"/>
      <c r="AF1025" s="1067"/>
    </row>
    <row r="1026" spans="1:32">
      <c r="A1026" s="1067"/>
      <c r="B1026" s="1067"/>
      <c r="C1026" s="1067"/>
      <c r="D1026" s="1067"/>
      <c r="E1026" s="1067"/>
      <c r="F1026" s="1067"/>
      <c r="G1026" s="1067"/>
      <c r="H1026" s="1067"/>
      <c r="I1026" s="1067"/>
      <c r="J1026" s="1067"/>
      <c r="K1026" s="1067"/>
      <c r="L1026" s="1067"/>
      <c r="M1026" s="1067"/>
      <c r="N1026" s="1067"/>
      <c r="O1026" s="1067"/>
      <c r="P1026" s="1067"/>
      <c r="Q1026" s="1067"/>
      <c r="R1026" s="1067"/>
      <c r="S1026" s="1067"/>
      <c r="T1026" s="1067"/>
      <c r="U1026" s="1067"/>
      <c r="V1026" s="1067"/>
      <c r="W1026" s="1067"/>
      <c r="X1026" s="1067"/>
      <c r="Y1026" s="1067"/>
      <c r="Z1026" s="1067"/>
      <c r="AA1026" s="1067"/>
      <c r="AB1026" s="1067"/>
      <c r="AC1026" s="1067"/>
      <c r="AD1026" s="1067"/>
      <c r="AE1026" s="1067"/>
      <c r="AF1026" s="1067"/>
    </row>
    <row r="1027" spans="1:32">
      <c r="A1027" s="1067"/>
      <c r="B1027" s="1067"/>
      <c r="C1027" s="1067"/>
      <c r="D1027" s="1067"/>
      <c r="E1027" s="1067"/>
      <c r="F1027" s="1067"/>
      <c r="G1027" s="1067"/>
      <c r="H1027" s="1067"/>
      <c r="I1027" s="1067"/>
      <c r="J1027" s="1067"/>
      <c r="K1027" s="1067"/>
      <c r="L1027" s="1067"/>
      <c r="M1027" s="1067"/>
      <c r="N1027" s="1067"/>
      <c r="O1027" s="1067"/>
      <c r="P1027" s="1067"/>
      <c r="Q1027" s="1067"/>
      <c r="R1027" s="1067"/>
      <c r="S1027" s="1067"/>
      <c r="T1027" s="1067"/>
      <c r="U1027" s="1067"/>
      <c r="V1027" s="1067"/>
      <c r="W1027" s="1067"/>
      <c r="X1027" s="1067"/>
      <c r="Y1027" s="1067"/>
      <c r="Z1027" s="1067"/>
      <c r="AA1027" s="1067"/>
      <c r="AB1027" s="1067"/>
      <c r="AC1027" s="1067"/>
      <c r="AD1027" s="1067"/>
      <c r="AE1027" s="1067"/>
      <c r="AF1027" s="1067"/>
    </row>
    <row r="1028" spans="1:32">
      <c r="A1028" s="1067"/>
      <c r="B1028" s="1067"/>
      <c r="C1028" s="1067"/>
      <c r="D1028" s="1067"/>
      <c r="E1028" s="1067"/>
      <c r="F1028" s="1067"/>
      <c r="G1028" s="1067"/>
      <c r="H1028" s="1067"/>
      <c r="I1028" s="1067"/>
      <c r="J1028" s="1067"/>
      <c r="K1028" s="1067"/>
      <c r="L1028" s="1067"/>
      <c r="M1028" s="1067"/>
      <c r="N1028" s="1067"/>
      <c r="O1028" s="1067"/>
      <c r="P1028" s="1067"/>
      <c r="Q1028" s="1067"/>
      <c r="R1028" s="1067"/>
      <c r="S1028" s="1067"/>
      <c r="T1028" s="1067"/>
      <c r="U1028" s="1067"/>
      <c r="V1028" s="1067"/>
      <c r="W1028" s="1067"/>
      <c r="X1028" s="1067"/>
      <c r="Y1028" s="1067"/>
      <c r="Z1028" s="1067"/>
      <c r="AA1028" s="1067"/>
      <c r="AB1028" s="1067"/>
      <c r="AC1028" s="1067"/>
      <c r="AD1028" s="1067"/>
      <c r="AE1028" s="1067"/>
      <c r="AF1028" s="1067"/>
    </row>
    <row r="1029" spans="1:32">
      <c r="A1029" s="1067"/>
      <c r="B1029" s="1067"/>
      <c r="C1029" s="1067"/>
      <c r="D1029" s="1067"/>
      <c r="E1029" s="1067"/>
      <c r="F1029" s="1067"/>
      <c r="G1029" s="1067"/>
      <c r="H1029" s="1067"/>
      <c r="I1029" s="1067"/>
      <c r="J1029" s="1067"/>
      <c r="K1029" s="1067"/>
      <c r="L1029" s="1067"/>
      <c r="M1029" s="1067"/>
      <c r="N1029" s="1067"/>
      <c r="O1029" s="1067"/>
      <c r="P1029" s="1067"/>
      <c r="Q1029" s="1067"/>
      <c r="R1029" s="1067"/>
      <c r="S1029" s="1067"/>
      <c r="T1029" s="1067"/>
      <c r="U1029" s="1067"/>
      <c r="V1029" s="1067"/>
      <c r="W1029" s="1067"/>
      <c r="X1029" s="1067"/>
      <c r="Y1029" s="1067"/>
      <c r="Z1029" s="1067"/>
      <c r="AA1029" s="1067"/>
      <c r="AB1029" s="1067"/>
      <c r="AC1029" s="1067"/>
      <c r="AD1029" s="1067"/>
      <c r="AE1029" s="1067"/>
      <c r="AF1029" s="1067"/>
    </row>
    <row r="1030" spans="1:32">
      <c r="A1030" s="1067"/>
      <c r="B1030" s="1067"/>
      <c r="C1030" s="1067"/>
      <c r="D1030" s="1067"/>
      <c r="E1030" s="1067"/>
      <c r="F1030" s="1067"/>
      <c r="G1030" s="1067"/>
      <c r="H1030" s="1067"/>
      <c r="I1030" s="1067"/>
      <c r="J1030" s="1067"/>
      <c r="K1030" s="1067"/>
      <c r="L1030" s="1067"/>
      <c r="M1030" s="1067"/>
      <c r="N1030" s="1067"/>
      <c r="O1030" s="1067"/>
      <c r="P1030" s="1067"/>
      <c r="Q1030" s="1067"/>
      <c r="R1030" s="1067"/>
      <c r="S1030" s="1067"/>
      <c r="T1030" s="1067"/>
      <c r="U1030" s="1067"/>
      <c r="V1030" s="1067"/>
      <c r="W1030" s="1067"/>
      <c r="X1030" s="1067"/>
      <c r="Y1030" s="1067"/>
      <c r="Z1030" s="1067"/>
      <c r="AA1030" s="1067"/>
      <c r="AB1030" s="1067"/>
      <c r="AC1030" s="1067"/>
      <c r="AD1030" s="1067"/>
      <c r="AE1030" s="1067"/>
      <c r="AF1030" s="1067"/>
    </row>
    <row r="1031" spans="1:32">
      <c r="A1031" s="1067"/>
      <c r="B1031" s="1067"/>
      <c r="C1031" s="1067"/>
      <c r="D1031" s="1067"/>
      <c r="E1031" s="1067"/>
      <c r="F1031" s="1067"/>
      <c r="G1031" s="1067"/>
      <c r="H1031" s="1067"/>
      <c r="I1031" s="1067"/>
      <c r="J1031" s="1067"/>
      <c r="K1031" s="1067"/>
      <c r="L1031" s="1067"/>
      <c r="M1031" s="1067"/>
      <c r="N1031" s="1067"/>
      <c r="O1031" s="1067"/>
      <c r="P1031" s="1067"/>
      <c r="Q1031" s="1067"/>
      <c r="R1031" s="1067"/>
      <c r="S1031" s="1067"/>
      <c r="T1031" s="1067"/>
      <c r="U1031" s="1067"/>
      <c r="V1031" s="1067"/>
      <c r="W1031" s="1067"/>
      <c r="X1031" s="1067"/>
      <c r="Y1031" s="1067"/>
      <c r="Z1031" s="1067"/>
      <c r="AA1031" s="1067"/>
      <c r="AB1031" s="1067"/>
      <c r="AC1031" s="1067"/>
      <c r="AD1031" s="1067"/>
      <c r="AE1031" s="1067"/>
      <c r="AF1031" s="1067"/>
    </row>
    <row r="1032" spans="1:32">
      <c r="A1032" s="1067"/>
      <c r="B1032" s="1067"/>
      <c r="C1032" s="1067"/>
      <c r="D1032" s="1067"/>
      <c r="E1032" s="1067"/>
      <c r="F1032" s="1067"/>
      <c r="G1032" s="1067"/>
      <c r="H1032" s="1067"/>
      <c r="I1032" s="1067"/>
      <c r="J1032" s="1067"/>
      <c r="K1032" s="1067"/>
      <c r="L1032" s="1067"/>
      <c r="M1032" s="1067"/>
      <c r="N1032" s="1067"/>
      <c r="O1032" s="1067"/>
      <c r="P1032" s="1067"/>
      <c r="Q1032" s="1067"/>
      <c r="R1032" s="1067"/>
      <c r="S1032" s="1067"/>
      <c r="T1032" s="1067"/>
      <c r="U1032" s="1067"/>
      <c r="V1032" s="1067"/>
      <c r="W1032" s="1067"/>
      <c r="X1032" s="1067"/>
      <c r="Y1032" s="1067"/>
      <c r="Z1032" s="1067"/>
      <c r="AA1032" s="1067"/>
      <c r="AB1032" s="1067"/>
      <c r="AC1032" s="1067"/>
      <c r="AD1032" s="1067"/>
      <c r="AE1032" s="1067"/>
      <c r="AF1032" s="1067"/>
    </row>
    <row r="1033" spans="1:32">
      <c r="A1033" s="1067"/>
      <c r="B1033" s="1067"/>
      <c r="C1033" s="1067"/>
      <c r="D1033" s="1067"/>
      <c r="E1033" s="1067"/>
      <c r="F1033" s="1067"/>
      <c r="G1033" s="1067"/>
      <c r="H1033" s="1067"/>
      <c r="I1033" s="1067"/>
      <c r="J1033" s="1067"/>
      <c r="K1033" s="1067"/>
      <c r="L1033" s="1067"/>
      <c r="M1033" s="1067"/>
      <c r="N1033" s="1067"/>
      <c r="O1033" s="1067"/>
      <c r="P1033" s="1067"/>
      <c r="Q1033" s="1067"/>
      <c r="R1033" s="1067"/>
      <c r="S1033" s="1067"/>
      <c r="T1033" s="1067"/>
      <c r="U1033" s="1067"/>
      <c r="V1033" s="1067"/>
      <c r="W1033" s="1067"/>
      <c r="X1033" s="1067"/>
      <c r="Y1033" s="1067"/>
      <c r="Z1033" s="1067"/>
      <c r="AA1033" s="1067"/>
      <c r="AB1033" s="1067"/>
      <c r="AC1033" s="1067"/>
      <c r="AD1033" s="1067"/>
      <c r="AE1033" s="1067"/>
      <c r="AF1033" s="1067"/>
    </row>
    <row r="1034" spans="1:32">
      <c r="A1034" s="1067"/>
      <c r="B1034" s="1067"/>
      <c r="C1034" s="1067"/>
      <c r="D1034" s="1067"/>
      <c r="E1034" s="1067"/>
      <c r="F1034" s="1067"/>
      <c r="G1034" s="1067"/>
      <c r="H1034" s="1067"/>
      <c r="I1034" s="1067"/>
      <c r="J1034" s="1067"/>
      <c r="K1034" s="1067"/>
      <c r="L1034" s="1067"/>
      <c r="M1034" s="1067"/>
      <c r="N1034" s="1067"/>
      <c r="O1034" s="1067"/>
      <c r="P1034" s="1067"/>
      <c r="Q1034" s="1067"/>
      <c r="R1034" s="1067"/>
      <c r="S1034" s="1067"/>
      <c r="T1034" s="1067"/>
      <c r="U1034" s="1067"/>
      <c r="V1034" s="1067"/>
      <c r="W1034" s="1067"/>
      <c r="X1034" s="1067"/>
      <c r="Y1034" s="1067"/>
      <c r="Z1034" s="1067"/>
      <c r="AA1034" s="1067"/>
      <c r="AB1034" s="1067"/>
      <c r="AC1034" s="1067"/>
      <c r="AD1034" s="1067"/>
      <c r="AE1034" s="1067"/>
      <c r="AF1034" s="1067"/>
    </row>
    <row r="1035" spans="1:32">
      <c r="A1035" s="1067"/>
      <c r="B1035" s="1067"/>
      <c r="C1035" s="1067"/>
      <c r="D1035" s="1067"/>
      <c r="E1035" s="1067"/>
      <c r="F1035" s="1067"/>
      <c r="G1035" s="1067"/>
      <c r="H1035" s="1067"/>
      <c r="I1035" s="1067"/>
      <c r="J1035" s="1067"/>
      <c r="K1035" s="1067"/>
      <c r="L1035" s="1067"/>
      <c r="M1035" s="1067"/>
      <c r="N1035" s="1067"/>
      <c r="O1035" s="1067"/>
      <c r="P1035" s="1067"/>
      <c r="Q1035" s="1067"/>
      <c r="R1035" s="1067"/>
      <c r="S1035" s="1067"/>
      <c r="T1035" s="1067"/>
      <c r="U1035" s="1067"/>
      <c r="V1035" s="1067"/>
      <c r="W1035" s="1067"/>
      <c r="X1035" s="1067"/>
      <c r="Y1035" s="1067"/>
      <c r="Z1035" s="1067"/>
      <c r="AA1035" s="1067"/>
      <c r="AB1035" s="1067"/>
      <c r="AC1035" s="1067"/>
      <c r="AD1035" s="1067"/>
      <c r="AE1035" s="1067"/>
      <c r="AF1035" s="1067"/>
    </row>
    <row r="1036" spans="1:32">
      <c r="A1036" s="1067"/>
      <c r="B1036" s="1067"/>
      <c r="C1036" s="1067"/>
      <c r="D1036" s="1067"/>
      <c r="E1036" s="1067"/>
      <c r="F1036" s="1067"/>
      <c r="G1036" s="1067"/>
      <c r="H1036" s="1067"/>
      <c r="I1036" s="1067"/>
      <c r="J1036" s="1067"/>
      <c r="K1036" s="1067"/>
      <c r="L1036" s="1067"/>
      <c r="M1036" s="1067"/>
      <c r="N1036" s="1067"/>
      <c r="O1036" s="1067"/>
      <c r="P1036" s="1067"/>
      <c r="Q1036" s="1067"/>
      <c r="R1036" s="1067"/>
      <c r="S1036" s="1067"/>
      <c r="T1036" s="1067"/>
      <c r="U1036" s="1067"/>
      <c r="V1036" s="1067"/>
      <c r="W1036" s="1067"/>
      <c r="X1036" s="1067"/>
      <c r="Y1036" s="1067"/>
      <c r="Z1036" s="1067"/>
      <c r="AA1036" s="1067"/>
      <c r="AB1036" s="1067"/>
      <c r="AC1036" s="1067"/>
      <c r="AD1036" s="1067"/>
      <c r="AE1036" s="1067"/>
      <c r="AF1036" s="1067"/>
    </row>
    <row r="1037" spans="1:32">
      <c r="A1037" s="1067"/>
      <c r="B1037" s="1067"/>
      <c r="C1037" s="1067"/>
      <c r="D1037" s="1067"/>
      <c r="E1037" s="1067"/>
      <c r="F1037" s="1067"/>
      <c r="G1037" s="1067"/>
      <c r="H1037" s="1067"/>
      <c r="I1037" s="1067"/>
      <c r="J1037" s="1067"/>
      <c r="K1037" s="1067"/>
      <c r="L1037" s="1067"/>
      <c r="M1037" s="1067"/>
      <c r="N1037" s="1067"/>
      <c r="O1037" s="1067"/>
      <c r="P1037" s="1067"/>
      <c r="Q1037" s="1067"/>
      <c r="R1037" s="1067"/>
      <c r="S1037" s="1067"/>
      <c r="T1037" s="1067"/>
      <c r="U1037" s="1067"/>
      <c r="V1037" s="1067"/>
      <c r="W1037" s="1067"/>
      <c r="X1037" s="1067"/>
      <c r="Y1037" s="1067"/>
      <c r="Z1037" s="1067"/>
      <c r="AA1037" s="1067"/>
      <c r="AB1037" s="1067"/>
      <c r="AC1037" s="1067"/>
      <c r="AD1037" s="1067"/>
      <c r="AE1037" s="1067"/>
      <c r="AF1037" s="1067"/>
    </row>
    <row r="1038" spans="1:32">
      <c r="A1038" s="1067"/>
      <c r="B1038" s="1067"/>
      <c r="C1038" s="1067"/>
      <c r="D1038" s="1067"/>
      <c r="E1038" s="1067"/>
      <c r="F1038" s="1067"/>
      <c r="G1038" s="1067"/>
      <c r="H1038" s="1067"/>
      <c r="I1038" s="1067"/>
      <c r="J1038" s="1067"/>
      <c r="K1038" s="1067"/>
      <c r="L1038" s="1067"/>
      <c r="M1038" s="1067"/>
      <c r="N1038" s="1067"/>
      <c r="O1038" s="1067"/>
      <c r="P1038" s="1067"/>
      <c r="Q1038" s="1067"/>
      <c r="R1038" s="1067"/>
      <c r="S1038" s="1067"/>
      <c r="T1038" s="1067"/>
      <c r="U1038" s="1067"/>
      <c r="V1038" s="1067"/>
      <c r="W1038" s="1067"/>
      <c r="X1038" s="1067"/>
      <c r="Y1038" s="1067"/>
      <c r="Z1038" s="1067"/>
      <c r="AA1038" s="1067"/>
      <c r="AB1038" s="1067"/>
      <c r="AC1038" s="1067"/>
      <c r="AD1038" s="1067"/>
      <c r="AE1038" s="1067"/>
      <c r="AF1038" s="1067"/>
    </row>
    <row r="1039" spans="1:32">
      <c r="A1039" s="1067"/>
      <c r="B1039" s="1067"/>
      <c r="C1039" s="1067"/>
      <c r="D1039" s="1067"/>
      <c r="E1039" s="1067"/>
      <c r="F1039" s="1067"/>
      <c r="G1039" s="1067"/>
      <c r="H1039" s="1067"/>
      <c r="I1039" s="1067"/>
      <c r="J1039" s="1067"/>
      <c r="K1039" s="1067"/>
      <c r="L1039" s="1067"/>
      <c r="M1039" s="1067"/>
      <c r="N1039" s="1067"/>
      <c r="O1039" s="1067"/>
      <c r="P1039" s="1067"/>
      <c r="Q1039" s="1067"/>
      <c r="R1039" s="1067"/>
      <c r="S1039" s="1067"/>
      <c r="T1039" s="1067"/>
      <c r="U1039" s="1067"/>
      <c r="V1039" s="1067"/>
      <c r="W1039" s="1067"/>
      <c r="X1039" s="1067"/>
      <c r="Y1039" s="1067"/>
      <c r="Z1039" s="1067"/>
      <c r="AA1039" s="1067"/>
      <c r="AB1039" s="1067"/>
      <c r="AC1039" s="1067"/>
      <c r="AD1039" s="1067"/>
      <c r="AE1039" s="1067"/>
      <c r="AF1039" s="1067"/>
    </row>
    <row r="1040" spans="1:32">
      <c r="A1040" s="1067"/>
      <c r="B1040" s="1067"/>
      <c r="C1040" s="1067"/>
      <c r="D1040" s="1067"/>
      <c r="E1040" s="1067"/>
      <c r="F1040" s="1067"/>
      <c r="G1040" s="1067"/>
      <c r="H1040" s="1067"/>
      <c r="I1040" s="1067"/>
      <c r="J1040" s="1067"/>
      <c r="K1040" s="1067"/>
      <c r="L1040" s="1067"/>
      <c r="M1040" s="1067"/>
      <c r="N1040" s="1067"/>
      <c r="O1040" s="1067"/>
      <c r="P1040" s="1067"/>
      <c r="Q1040" s="1067"/>
      <c r="R1040" s="1067"/>
      <c r="S1040" s="1067"/>
      <c r="T1040" s="1067"/>
      <c r="U1040" s="1067"/>
      <c r="V1040" s="1067"/>
      <c r="W1040" s="1067"/>
      <c r="X1040" s="1067"/>
      <c r="Y1040" s="1067"/>
      <c r="Z1040" s="1067"/>
      <c r="AA1040" s="1067"/>
      <c r="AB1040" s="1067"/>
      <c r="AC1040" s="1067"/>
      <c r="AD1040" s="1067"/>
      <c r="AE1040" s="1067"/>
      <c r="AF1040" s="1067"/>
    </row>
    <row r="1041" spans="1:32">
      <c r="A1041" s="1067"/>
      <c r="B1041" s="1067"/>
      <c r="C1041" s="1067"/>
      <c r="D1041" s="1067"/>
      <c r="E1041" s="1067"/>
      <c r="F1041" s="1067"/>
      <c r="G1041" s="1067"/>
      <c r="H1041" s="1067"/>
      <c r="I1041" s="1067"/>
      <c r="J1041" s="1067"/>
      <c r="K1041" s="1067"/>
      <c r="L1041" s="1067"/>
      <c r="M1041" s="1067"/>
      <c r="N1041" s="1067"/>
      <c r="O1041" s="1067"/>
      <c r="P1041" s="1067"/>
      <c r="Q1041" s="1067"/>
      <c r="R1041" s="1067"/>
      <c r="S1041" s="1067"/>
      <c r="T1041" s="1067"/>
      <c r="U1041" s="1067"/>
      <c r="V1041" s="1067"/>
      <c r="W1041" s="1067"/>
      <c r="X1041" s="1067"/>
      <c r="Y1041" s="1067"/>
      <c r="Z1041" s="1067"/>
      <c r="AA1041" s="1067"/>
      <c r="AB1041" s="1067"/>
      <c r="AC1041" s="1067"/>
      <c r="AD1041" s="1067"/>
      <c r="AE1041" s="1067"/>
      <c r="AF1041" s="1067"/>
    </row>
    <row r="1042" spans="1:32">
      <c r="A1042" s="1067"/>
      <c r="B1042" s="1067"/>
      <c r="C1042" s="1067"/>
      <c r="D1042" s="1067"/>
      <c r="E1042" s="1067"/>
      <c r="F1042" s="1067"/>
      <c r="G1042" s="1067"/>
      <c r="H1042" s="1067"/>
      <c r="I1042" s="1067"/>
      <c r="J1042" s="1067"/>
      <c r="K1042" s="1067"/>
      <c r="L1042" s="1067"/>
      <c r="M1042" s="1067"/>
      <c r="N1042" s="1067"/>
      <c r="O1042" s="1067"/>
      <c r="P1042" s="1067"/>
      <c r="Q1042" s="1067"/>
      <c r="R1042" s="1067"/>
      <c r="S1042" s="1067"/>
      <c r="T1042" s="1067"/>
      <c r="U1042" s="1067"/>
      <c r="V1042" s="1067"/>
      <c r="W1042" s="1067"/>
      <c r="X1042" s="1067"/>
      <c r="Y1042" s="1067"/>
      <c r="Z1042" s="1067"/>
      <c r="AA1042" s="1067"/>
      <c r="AB1042" s="1067"/>
      <c r="AC1042" s="1067"/>
      <c r="AD1042" s="1067"/>
      <c r="AE1042" s="1067"/>
      <c r="AF1042" s="1067"/>
    </row>
    <row r="1043" spans="1:32">
      <c r="A1043" s="1067"/>
      <c r="B1043" s="1067"/>
      <c r="C1043" s="1067"/>
      <c r="D1043" s="1067"/>
      <c r="E1043" s="1067"/>
      <c r="F1043" s="1067"/>
      <c r="G1043" s="1067"/>
      <c r="H1043" s="1067"/>
      <c r="I1043" s="1067"/>
      <c r="J1043" s="1067"/>
      <c r="K1043" s="1067"/>
      <c r="L1043" s="1067"/>
      <c r="M1043" s="1067"/>
      <c r="N1043" s="1067"/>
      <c r="O1043" s="1067"/>
      <c r="P1043" s="1067"/>
      <c r="Q1043" s="1067"/>
      <c r="R1043" s="1067"/>
      <c r="S1043" s="1067"/>
      <c r="T1043" s="1067"/>
      <c r="U1043" s="1067"/>
      <c r="V1043" s="1067"/>
      <c r="W1043" s="1067"/>
      <c r="X1043" s="1067"/>
      <c r="Y1043" s="1067"/>
      <c r="Z1043" s="1067"/>
      <c r="AA1043" s="1067"/>
      <c r="AB1043" s="1067"/>
      <c r="AC1043" s="1067"/>
      <c r="AD1043" s="1067"/>
      <c r="AE1043" s="1067"/>
      <c r="AF1043" s="1067"/>
    </row>
    <row r="1044" spans="1:32">
      <c r="A1044" s="1067"/>
      <c r="B1044" s="1067"/>
      <c r="C1044" s="1067"/>
      <c r="D1044" s="1067"/>
      <c r="E1044" s="1067"/>
      <c r="F1044" s="1067"/>
      <c r="G1044" s="1067"/>
      <c r="H1044" s="1067"/>
      <c r="I1044" s="1067"/>
      <c r="J1044" s="1067"/>
      <c r="K1044" s="1067"/>
      <c r="L1044" s="1067"/>
      <c r="M1044" s="1067"/>
      <c r="N1044" s="1067"/>
      <c r="O1044" s="1067"/>
      <c r="P1044" s="1067"/>
      <c r="Q1044" s="1067"/>
      <c r="R1044" s="1067"/>
      <c r="S1044" s="1067"/>
      <c r="T1044" s="1067"/>
      <c r="U1044" s="1067"/>
      <c r="V1044" s="1067"/>
      <c r="W1044" s="1067"/>
      <c r="X1044" s="1067"/>
      <c r="Y1044" s="1067"/>
      <c r="Z1044" s="1067"/>
      <c r="AA1044" s="1067"/>
      <c r="AB1044" s="1067"/>
      <c r="AC1044" s="1067"/>
      <c r="AD1044" s="1067"/>
      <c r="AE1044" s="1067"/>
      <c r="AF1044" s="1067"/>
    </row>
    <row r="1045" spans="1:32">
      <c r="A1045" s="1067"/>
      <c r="B1045" s="1067"/>
      <c r="C1045" s="1067"/>
      <c r="D1045" s="1067"/>
      <c r="E1045" s="1067"/>
      <c r="F1045" s="1067"/>
      <c r="G1045" s="1067"/>
      <c r="H1045" s="1067"/>
      <c r="I1045" s="1067"/>
      <c r="J1045" s="1067"/>
      <c r="K1045" s="1067"/>
      <c r="L1045" s="1067"/>
      <c r="M1045" s="1067"/>
      <c r="N1045" s="1067"/>
      <c r="O1045" s="1067"/>
      <c r="P1045" s="1067"/>
      <c r="Q1045" s="1067"/>
      <c r="R1045" s="1067"/>
      <c r="S1045" s="1067"/>
      <c r="T1045" s="1067"/>
      <c r="U1045" s="1067"/>
      <c r="V1045" s="1067"/>
      <c r="W1045" s="1067"/>
      <c r="X1045" s="1067"/>
      <c r="Y1045" s="1067"/>
      <c r="Z1045" s="1067"/>
      <c r="AA1045" s="1067"/>
      <c r="AB1045" s="1067"/>
      <c r="AC1045" s="1067"/>
      <c r="AD1045" s="1067"/>
      <c r="AE1045" s="1067"/>
      <c r="AF1045" s="1067"/>
    </row>
    <row r="1046" spans="1:32">
      <c r="A1046" s="1067"/>
      <c r="B1046" s="1067"/>
      <c r="C1046" s="1067"/>
      <c r="D1046" s="1067"/>
      <c r="E1046" s="1067"/>
      <c r="F1046" s="1067"/>
      <c r="G1046" s="1067"/>
      <c r="H1046" s="1067"/>
      <c r="I1046" s="1067"/>
      <c r="J1046" s="1067"/>
      <c r="K1046" s="1067"/>
      <c r="L1046" s="1067"/>
      <c r="M1046" s="1067"/>
      <c r="N1046" s="1067"/>
      <c r="O1046" s="1067"/>
      <c r="P1046" s="1067"/>
      <c r="Q1046" s="1067"/>
      <c r="R1046" s="1067"/>
      <c r="S1046" s="1067"/>
      <c r="T1046" s="1067"/>
      <c r="U1046" s="1067"/>
      <c r="V1046" s="1067"/>
      <c r="W1046" s="1067"/>
      <c r="X1046" s="1067"/>
      <c r="Y1046" s="1067"/>
      <c r="Z1046" s="1067"/>
      <c r="AA1046" s="1067"/>
      <c r="AB1046" s="1067"/>
      <c r="AC1046" s="1067"/>
      <c r="AD1046" s="1067"/>
      <c r="AE1046" s="1067"/>
      <c r="AF1046" s="1067"/>
    </row>
    <row r="1047" spans="1:32">
      <c r="A1047" s="1067"/>
      <c r="B1047" s="1067"/>
      <c r="C1047" s="1067"/>
      <c r="D1047" s="1067"/>
      <c r="E1047" s="1067"/>
      <c r="F1047" s="1067"/>
      <c r="G1047" s="1067"/>
      <c r="H1047" s="1067"/>
      <c r="I1047" s="1067"/>
      <c r="J1047" s="1067"/>
      <c r="K1047" s="1067"/>
      <c r="L1047" s="1067"/>
      <c r="M1047" s="1067"/>
      <c r="N1047" s="1067"/>
      <c r="O1047" s="1067"/>
      <c r="P1047" s="1067"/>
      <c r="Q1047" s="1067"/>
      <c r="R1047" s="1067"/>
      <c r="S1047" s="1067"/>
      <c r="T1047" s="1067"/>
      <c r="U1047" s="1067"/>
      <c r="V1047" s="1067"/>
      <c r="W1047" s="1067"/>
      <c r="X1047" s="1067"/>
      <c r="Y1047" s="1067"/>
      <c r="Z1047" s="1067"/>
      <c r="AA1047" s="1067"/>
      <c r="AB1047" s="1067"/>
      <c r="AC1047" s="1067"/>
      <c r="AD1047" s="1067"/>
      <c r="AE1047" s="1067"/>
      <c r="AF1047" s="1067"/>
    </row>
    <row r="1048" spans="1:32">
      <c r="A1048" s="1067"/>
      <c r="B1048" s="1067"/>
      <c r="C1048" s="1067"/>
      <c r="D1048" s="1067"/>
      <c r="E1048" s="1067"/>
      <c r="F1048" s="1067"/>
      <c r="G1048" s="1067"/>
      <c r="H1048" s="1067"/>
      <c r="I1048" s="1067"/>
      <c r="J1048" s="1067"/>
      <c r="K1048" s="1067"/>
      <c r="L1048" s="1067"/>
      <c r="M1048" s="1067"/>
      <c r="N1048" s="1067"/>
      <c r="O1048" s="1067"/>
      <c r="P1048" s="1067"/>
      <c r="Q1048" s="1067"/>
      <c r="R1048" s="1067"/>
      <c r="S1048" s="1067"/>
      <c r="T1048" s="1067"/>
      <c r="U1048" s="1067"/>
      <c r="V1048" s="1067"/>
      <c r="W1048" s="1067"/>
      <c r="X1048" s="1067"/>
      <c r="Y1048" s="1067"/>
      <c r="Z1048" s="1067"/>
      <c r="AA1048" s="1067"/>
      <c r="AB1048" s="1067"/>
      <c r="AC1048" s="1067"/>
      <c r="AD1048" s="1067"/>
      <c r="AE1048" s="1067"/>
      <c r="AF1048" s="1067"/>
    </row>
    <row r="1049" spans="1:32">
      <c r="A1049" s="1067"/>
      <c r="B1049" s="1067"/>
      <c r="C1049" s="1067"/>
      <c r="D1049" s="1067"/>
      <c r="E1049" s="1067"/>
      <c r="F1049" s="1067"/>
      <c r="G1049" s="1067"/>
      <c r="H1049" s="1067"/>
      <c r="I1049" s="1067"/>
      <c r="J1049" s="1067"/>
      <c r="K1049" s="1067"/>
      <c r="L1049" s="1067"/>
      <c r="M1049" s="1067"/>
      <c r="N1049" s="1067"/>
      <c r="O1049" s="1067"/>
      <c r="P1049" s="1067"/>
      <c r="Q1049" s="1067"/>
      <c r="R1049" s="1067"/>
      <c r="S1049" s="1067"/>
      <c r="T1049" s="1067"/>
      <c r="U1049" s="1067"/>
      <c r="V1049" s="1067"/>
      <c r="W1049" s="1067"/>
      <c r="X1049" s="1067"/>
      <c r="Y1049" s="1067"/>
      <c r="Z1049" s="1067"/>
      <c r="AA1049" s="1067"/>
      <c r="AB1049" s="1067"/>
      <c r="AC1049" s="1067"/>
      <c r="AD1049" s="1067"/>
      <c r="AE1049" s="1067"/>
      <c r="AF1049" s="1067"/>
    </row>
    <row r="1050" spans="1:32">
      <c r="A1050" s="1067"/>
      <c r="B1050" s="1067"/>
      <c r="C1050" s="1067"/>
      <c r="D1050" s="1067"/>
      <c r="E1050" s="1067"/>
      <c r="F1050" s="1067"/>
      <c r="G1050" s="1067"/>
      <c r="H1050" s="1067"/>
      <c r="I1050" s="1067"/>
      <c r="J1050" s="1067"/>
      <c r="K1050" s="1067"/>
      <c r="L1050" s="1067"/>
      <c r="M1050" s="1067"/>
      <c r="N1050" s="1067"/>
      <c r="O1050" s="1067"/>
      <c r="P1050" s="1067"/>
      <c r="Q1050" s="1067"/>
      <c r="R1050" s="1067"/>
      <c r="S1050" s="1067"/>
      <c r="T1050" s="1067"/>
      <c r="U1050" s="1067"/>
      <c r="V1050" s="1067"/>
      <c r="W1050" s="1067"/>
      <c r="X1050" s="1067"/>
      <c r="Y1050" s="1067"/>
      <c r="Z1050" s="1067"/>
      <c r="AA1050" s="1067"/>
      <c r="AB1050" s="1067"/>
      <c r="AC1050" s="1067"/>
      <c r="AD1050" s="1067"/>
      <c r="AE1050" s="1067"/>
      <c r="AF1050" s="1067"/>
    </row>
    <row r="1051" spans="1:32">
      <c r="A1051" s="1067"/>
      <c r="B1051" s="1067"/>
      <c r="C1051" s="1067"/>
      <c r="D1051" s="1067"/>
      <c r="E1051" s="1067"/>
      <c r="F1051" s="1067"/>
      <c r="G1051" s="1067"/>
      <c r="H1051" s="1067"/>
      <c r="I1051" s="1067"/>
      <c r="J1051" s="1067"/>
      <c r="K1051" s="1067"/>
      <c r="L1051" s="1067"/>
      <c r="M1051" s="1067"/>
      <c r="N1051" s="1067"/>
      <c r="O1051" s="1067"/>
      <c r="P1051" s="1067"/>
      <c r="Q1051" s="1067"/>
      <c r="R1051" s="1067"/>
      <c r="S1051" s="1067"/>
      <c r="T1051" s="1067"/>
      <c r="U1051" s="1067"/>
      <c r="V1051" s="1067"/>
      <c r="W1051" s="1067"/>
      <c r="X1051" s="1067"/>
      <c r="Y1051" s="1067"/>
      <c r="Z1051" s="1067"/>
      <c r="AA1051" s="1067"/>
      <c r="AB1051" s="1067"/>
      <c r="AC1051" s="1067"/>
      <c r="AD1051" s="1067"/>
      <c r="AE1051" s="1067"/>
      <c r="AF1051" s="1067"/>
    </row>
    <row r="1052" spans="1:32">
      <c r="A1052" s="1067"/>
      <c r="B1052" s="1067"/>
      <c r="C1052" s="1067"/>
      <c r="D1052" s="1067"/>
      <c r="E1052" s="1067"/>
      <c r="F1052" s="1067"/>
      <c r="G1052" s="1067"/>
      <c r="H1052" s="1067"/>
      <c r="I1052" s="1067"/>
      <c r="J1052" s="1067"/>
      <c r="K1052" s="1067"/>
      <c r="L1052" s="1067"/>
      <c r="M1052" s="1067"/>
      <c r="N1052" s="1067"/>
      <c r="O1052" s="1067"/>
      <c r="P1052" s="1067"/>
      <c r="Q1052" s="1067"/>
      <c r="R1052" s="1067"/>
      <c r="S1052" s="1067"/>
      <c r="T1052" s="1067"/>
      <c r="U1052" s="1067"/>
      <c r="V1052" s="1067"/>
      <c r="W1052" s="1067"/>
      <c r="X1052" s="1067"/>
      <c r="Y1052" s="1067"/>
      <c r="Z1052" s="1067"/>
      <c r="AA1052" s="1067"/>
      <c r="AB1052" s="1067"/>
      <c r="AC1052" s="1067"/>
      <c r="AD1052" s="1067"/>
      <c r="AE1052" s="1067"/>
      <c r="AF1052" s="1067"/>
    </row>
    <row r="1053" spans="1:32">
      <c r="A1053" s="1067"/>
      <c r="B1053" s="1067"/>
      <c r="C1053" s="1067"/>
      <c r="D1053" s="1067"/>
      <c r="E1053" s="1067"/>
      <c r="F1053" s="1067"/>
      <c r="G1053" s="1067"/>
      <c r="H1053" s="1067"/>
      <c r="I1053" s="1067"/>
      <c r="J1053" s="1067"/>
      <c r="K1053" s="1067"/>
      <c r="L1053" s="1067"/>
      <c r="M1053" s="1067"/>
      <c r="N1053" s="1067"/>
      <c r="O1053" s="1067"/>
      <c r="P1053" s="1067"/>
      <c r="Q1053" s="1067"/>
      <c r="R1053" s="1067"/>
      <c r="S1053" s="1067"/>
      <c r="T1053" s="1067"/>
      <c r="U1053" s="1067"/>
      <c r="V1053" s="1067"/>
      <c r="W1053" s="1067"/>
      <c r="X1053" s="1067"/>
      <c r="Y1053" s="1067"/>
      <c r="Z1053" s="1067"/>
      <c r="AA1053" s="1067"/>
      <c r="AB1053" s="1067"/>
      <c r="AC1053" s="1067"/>
      <c r="AD1053" s="1067"/>
      <c r="AE1053" s="1067"/>
      <c r="AF1053" s="1067"/>
    </row>
    <row r="1054" spans="1:32">
      <c r="A1054" s="1067"/>
      <c r="B1054" s="1067"/>
      <c r="C1054" s="1067"/>
      <c r="D1054" s="1067"/>
      <c r="E1054" s="1067"/>
      <c r="F1054" s="1067"/>
      <c r="G1054" s="1067"/>
      <c r="H1054" s="1067"/>
      <c r="I1054" s="1067"/>
      <c r="J1054" s="1067"/>
      <c r="K1054" s="1067"/>
      <c r="L1054" s="1067"/>
      <c r="M1054" s="1067"/>
      <c r="N1054" s="1067"/>
      <c r="O1054" s="1067"/>
      <c r="P1054" s="1067"/>
      <c r="Q1054" s="1067"/>
      <c r="R1054" s="1067"/>
      <c r="S1054" s="1067"/>
      <c r="T1054" s="1067"/>
      <c r="U1054" s="1067"/>
      <c r="V1054" s="1067"/>
      <c r="W1054" s="1067"/>
      <c r="X1054" s="1067"/>
      <c r="Y1054" s="1067"/>
      <c r="Z1054" s="1067"/>
      <c r="AA1054" s="1067"/>
      <c r="AB1054" s="1067"/>
      <c r="AC1054" s="1067"/>
      <c r="AD1054" s="1067"/>
      <c r="AE1054" s="1067"/>
      <c r="AF1054" s="1067"/>
    </row>
    <row r="1055" spans="1:32">
      <c r="A1055" s="1067"/>
      <c r="B1055" s="1067"/>
      <c r="C1055" s="1067"/>
      <c r="D1055" s="1067"/>
      <c r="E1055" s="1067"/>
      <c r="F1055" s="1067"/>
      <c r="G1055" s="1067"/>
      <c r="H1055" s="1067"/>
      <c r="I1055" s="1067"/>
      <c r="J1055" s="1067"/>
      <c r="K1055" s="1067"/>
      <c r="L1055" s="1067"/>
      <c r="M1055" s="1067"/>
      <c r="N1055" s="1067"/>
      <c r="O1055" s="1067"/>
      <c r="P1055" s="1067"/>
      <c r="Q1055" s="1067"/>
      <c r="R1055" s="1067"/>
      <c r="S1055" s="1067"/>
      <c r="T1055" s="1067"/>
      <c r="U1055" s="1067"/>
      <c r="V1055" s="1067"/>
      <c r="W1055" s="1067"/>
      <c r="X1055" s="1067"/>
      <c r="Y1055" s="1067"/>
      <c r="Z1055" s="1067"/>
      <c r="AA1055" s="1067"/>
      <c r="AB1055" s="1067"/>
      <c r="AC1055" s="1067"/>
      <c r="AD1055" s="1067"/>
      <c r="AE1055" s="1067"/>
      <c r="AF1055" s="1067"/>
    </row>
    <row r="1056" spans="1:32">
      <c r="A1056" s="1067"/>
      <c r="B1056" s="1067"/>
      <c r="C1056" s="1067"/>
      <c r="D1056" s="1067"/>
      <c r="E1056" s="1067"/>
      <c r="F1056" s="1067"/>
      <c r="G1056" s="1067"/>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067"/>
      <c r="AB1056" s="1067"/>
      <c r="AC1056" s="1067"/>
      <c r="AD1056" s="1067"/>
      <c r="AE1056" s="1067"/>
      <c r="AF1056" s="1067"/>
    </row>
    <row r="1057" spans="1:32">
      <c r="A1057" s="1067"/>
      <c r="B1057" s="1067"/>
      <c r="C1057" s="1067"/>
      <c r="D1057" s="1067"/>
      <c r="E1057" s="1067"/>
      <c r="F1057" s="1067"/>
      <c r="G1057" s="1067"/>
      <c r="H1057" s="1067"/>
      <c r="I1057" s="1067"/>
      <c r="J1057" s="1067"/>
      <c r="K1057" s="1067"/>
      <c r="L1057" s="1067"/>
      <c r="M1057" s="1067"/>
      <c r="N1057" s="1067"/>
      <c r="O1057" s="1067"/>
      <c r="P1057" s="1067"/>
      <c r="Q1057" s="1067"/>
      <c r="R1057" s="1067"/>
      <c r="S1057" s="1067"/>
      <c r="T1057" s="1067"/>
      <c r="U1057" s="1067"/>
      <c r="V1057" s="1067"/>
      <c r="W1057" s="1067"/>
      <c r="X1057" s="1067"/>
      <c r="Y1057" s="1067"/>
      <c r="Z1057" s="1067"/>
      <c r="AA1057" s="1067"/>
      <c r="AB1057" s="1067"/>
      <c r="AC1057" s="1067"/>
      <c r="AD1057" s="1067"/>
      <c r="AE1057" s="1067"/>
      <c r="AF1057" s="1067"/>
    </row>
    <row r="1058" spans="1:32">
      <c r="A1058" s="1067"/>
      <c r="B1058" s="1067"/>
      <c r="C1058" s="1067"/>
      <c r="D1058" s="1067"/>
      <c r="E1058" s="1067"/>
      <c r="F1058" s="1067"/>
      <c r="G1058" s="1067"/>
      <c r="H1058" s="1067"/>
      <c r="I1058" s="1067"/>
      <c r="J1058" s="1067"/>
      <c r="K1058" s="1067"/>
      <c r="L1058" s="1067"/>
      <c r="M1058" s="1067"/>
      <c r="N1058" s="1067"/>
      <c r="O1058" s="1067"/>
      <c r="P1058" s="1067"/>
      <c r="Q1058" s="1067"/>
      <c r="R1058" s="1067"/>
      <c r="S1058" s="1067"/>
      <c r="T1058" s="1067"/>
      <c r="U1058" s="1067"/>
      <c r="V1058" s="1067"/>
      <c r="W1058" s="1067"/>
      <c r="X1058" s="1067"/>
      <c r="Y1058" s="1067"/>
      <c r="Z1058" s="1067"/>
      <c r="AA1058" s="1067"/>
      <c r="AB1058" s="1067"/>
      <c r="AC1058" s="1067"/>
      <c r="AD1058" s="1067"/>
      <c r="AE1058" s="1067"/>
      <c r="AF1058" s="1067"/>
    </row>
    <row r="1059" spans="1:32">
      <c r="A1059" s="1067"/>
      <c r="B1059" s="1067"/>
      <c r="C1059" s="1067"/>
      <c r="D1059" s="1067"/>
      <c r="E1059" s="1067"/>
      <c r="F1059" s="1067"/>
      <c r="G1059" s="1067"/>
      <c r="H1059" s="1067"/>
      <c r="I1059" s="1067"/>
      <c r="J1059" s="1067"/>
      <c r="K1059" s="1067"/>
      <c r="L1059" s="1067"/>
      <c r="M1059" s="1067"/>
      <c r="N1059" s="1067"/>
      <c r="O1059" s="1067"/>
      <c r="P1059" s="1067"/>
      <c r="Q1059" s="1067"/>
      <c r="R1059" s="1067"/>
      <c r="S1059" s="1067"/>
      <c r="T1059" s="1067"/>
      <c r="U1059" s="1067"/>
      <c r="V1059" s="1067"/>
      <c r="W1059" s="1067"/>
      <c r="X1059" s="1067"/>
      <c r="Y1059" s="1067"/>
      <c r="Z1059" s="1067"/>
      <c r="AA1059" s="1067"/>
      <c r="AB1059" s="1067"/>
      <c r="AC1059" s="1067"/>
      <c r="AD1059" s="1067"/>
      <c r="AE1059" s="1067"/>
      <c r="AF1059" s="1067"/>
    </row>
    <row r="1060" spans="1:32">
      <c r="A1060" s="1067"/>
      <c r="B1060" s="1067"/>
      <c r="C1060" s="1067"/>
      <c r="D1060" s="1067"/>
      <c r="E1060" s="1067"/>
      <c r="F1060" s="1067"/>
      <c r="G1060" s="1067"/>
      <c r="H1060" s="1067"/>
      <c r="I1060" s="1067"/>
      <c r="J1060" s="1067"/>
      <c r="K1060" s="1067"/>
      <c r="L1060" s="1067"/>
      <c r="M1060" s="1067"/>
      <c r="N1060" s="1067"/>
      <c r="O1060" s="1067"/>
      <c r="P1060" s="1067"/>
      <c r="Q1060" s="1067"/>
      <c r="R1060" s="1067"/>
      <c r="S1060" s="1067"/>
      <c r="T1060" s="1067"/>
      <c r="U1060" s="1067"/>
      <c r="V1060" s="1067"/>
      <c r="W1060" s="1067"/>
      <c r="X1060" s="1067"/>
      <c r="Y1060" s="1067"/>
      <c r="Z1060" s="1067"/>
      <c r="AA1060" s="1067"/>
      <c r="AB1060" s="1067"/>
      <c r="AC1060" s="1067"/>
      <c r="AD1060" s="1067"/>
      <c r="AE1060" s="1067"/>
      <c r="AF1060" s="1067"/>
    </row>
    <row r="1061" spans="1:32">
      <c r="A1061" s="1067"/>
      <c r="B1061" s="1067"/>
      <c r="C1061" s="1067"/>
      <c r="D1061" s="1067"/>
      <c r="E1061" s="1067"/>
      <c r="F1061" s="1067"/>
      <c r="G1061" s="1067"/>
      <c r="H1061" s="1067"/>
      <c r="I1061" s="1067"/>
      <c r="J1061" s="1067"/>
      <c r="K1061" s="1067"/>
      <c r="L1061" s="1067"/>
      <c r="M1061" s="1067"/>
      <c r="N1061" s="1067"/>
      <c r="O1061" s="1067"/>
      <c r="P1061" s="1067"/>
      <c r="Q1061" s="1067"/>
      <c r="R1061" s="1067"/>
      <c r="S1061" s="1067"/>
      <c r="T1061" s="1067"/>
      <c r="U1061" s="1067"/>
      <c r="V1061" s="1067"/>
      <c r="W1061" s="1067"/>
      <c r="X1061" s="1067"/>
      <c r="Y1061" s="1067"/>
      <c r="Z1061" s="1067"/>
      <c r="AA1061" s="1067"/>
      <c r="AB1061" s="1067"/>
      <c r="AC1061" s="1067"/>
      <c r="AD1061" s="1067"/>
      <c r="AE1061" s="1067"/>
      <c r="AF1061" s="1067"/>
    </row>
    <row r="1062" spans="1:32">
      <c r="A1062" s="1067"/>
      <c r="B1062" s="1067"/>
      <c r="C1062" s="1067"/>
      <c r="D1062" s="1067"/>
      <c r="E1062" s="1067"/>
      <c r="F1062" s="1067"/>
      <c r="G1062" s="1067"/>
      <c r="H1062" s="1067"/>
      <c r="I1062" s="1067"/>
      <c r="J1062" s="1067"/>
      <c r="K1062" s="1067"/>
      <c r="L1062" s="1067"/>
      <c r="M1062" s="1067"/>
      <c r="N1062" s="1067"/>
      <c r="O1062" s="1067"/>
      <c r="P1062" s="1067"/>
      <c r="Q1062" s="1067"/>
      <c r="R1062" s="1067"/>
      <c r="S1062" s="1067"/>
      <c r="T1062" s="1067"/>
      <c r="U1062" s="1067"/>
      <c r="V1062" s="1067"/>
      <c r="W1062" s="1067"/>
      <c r="X1062" s="1067"/>
      <c r="Y1062" s="1067"/>
      <c r="Z1062" s="1067"/>
      <c r="AA1062" s="1067"/>
      <c r="AB1062" s="1067"/>
      <c r="AC1062" s="1067"/>
      <c r="AD1062" s="1067"/>
      <c r="AE1062" s="1067"/>
      <c r="AF1062" s="1067"/>
    </row>
    <row r="1063" spans="1:32">
      <c r="A1063" s="1067"/>
      <c r="B1063" s="1067"/>
      <c r="C1063" s="1067"/>
      <c r="D1063" s="1067"/>
      <c r="E1063" s="1067"/>
      <c r="F1063" s="1067"/>
      <c r="G1063" s="1067"/>
      <c r="H1063" s="1067"/>
      <c r="I1063" s="1067"/>
      <c r="J1063" s="1067"/>
      <c r="K1063" s="1067"/>
      <c r="L1063" s="1067"/>
      <c r="M1063" s="1067"/>
      <c r="N1063" s="1067"/>
      <c r="O1063" s="1067"/>
      <c r="P1063" s="1067"/>
      <c r="Q1063" s="1067"/>
      <c r="R1063" s="1067"/>
      <c r="S1063" s="1067"/>
      <c r="T1063" s="1067"/>
      <c r="U1063" s="1067"/>
      <c r="V1063" s="1067"/>
      <c r="W1063" s="1067"/>
      <c r="X1063" s="1067"/>
      <c r="Y1063" s="1067"/>
      <c r="Z1063" s="1067"/>
      <c r="AA1063" s="1067"/>
      <c r="AB1063" s="1067"/>
      <c r="AC1063" s="1067"/>
      <c r="AD1063" s="1067"/>
      <c r="AE1063" s="1067"/>
      <c r="AF1063" s="1067"/>
    </row>
    <row r="1064" spans="1:32">
      <c r="A1064" s="1067"/>
      <c r="B1064" s="1067"/>
      <c r="C1064" s="1067"/>
      <c r="D1064" s="1067"/>
      <c r="E1064" s="1067"/>
      <c r="F1064" s="1067"/>
      <c r="G1064" s="1067"/>
      <c r="H1064" s="1067"/>
      <c r="I1064" s="1067"/>
      <c r="J1064" s="1067"/>
      <c r="K1064" s="1067"/>
      <c r="L1064" s="1067"/>
      <c r="M1064" s="1067"/>
      <c r="N1064" s="1067"/>
      <c r="O1064" s="1067"/>
      <c r="P1064" s="1067"/>
      <c r="Q1064" s="1067"/>
      <c r="R1064" s="1067"/>
      <c r="S1064" s="1067"/>
      <c r="T1064" s="1067"/>
      <c r="U1064" s="1067"/>
      <c r="V1064" s="1067"/>
      <c r="W1064" s="1067"/>
      <c r="X1064" s="1067"/>
      <c r="Y1064" s="1067"/>
      <c r="Z1064" s="1067"/>
      <c r="AA1064" s="1067"/>
      <c r="AB1064" s="1067"/>
      <c r="AC1064" s="1067"/>
      <c r="AD1064" s="1067"/>
      <c r="AE1064" s="1067"/>
      <c r="AF1064" s="1067"/>
    </row>
    <row r="1065" spans="1:32">
      <c r="A1065" s="1067"/>
      <c r="B1065" s="1067"/>
      <c r="C1065" s="1067"/>
      <c r="D1065" s="1067"/>
      <c r="E1065" s="1067"/>
      <c r="F1065" s="1067"/>
      <c r="G1065" s="1067"/>
      <c r="H1065" s="1067"/>
      <c r="I1065" s="1067"/>
      <c r="J1065" s="1067"/>
      <c r="K1065" s="1067"/>
      <c r="L1065" s="1067"/>
      <c r="M1065" s="1067"/>
      <c r="N1065" s="1067"/>
      <c r="O1065" s="1067"/>
      <c r="P1065" s="1067"/>
      <c r="Q1065" s="1067"/>
      <c r="R1065" s="1067"/>
      <c r="S1065" s="1067"/>
      <c r="T1065" s="1067"/>
      <c r="U1065" s="1067"/>
      <c r="V1065" s="1067"/>
      <c r="W1065" s="1067"/>
      <c r="X1065" s="1067"/>
      <c r="Y1065" s="1067"/>
      <c r="Z1065" s="1067"/>
      <c r="AA1065" s="1067"/>
      <c r="AB1065" s="1067"/>
      <c r="AC1065" s="1067"/>
      <c r="AD1065" s="1067"/>
      <c r="AE1065" s="1067"/>
      <c r="AF1065" s="1067"/>
    </row>
    <row r="1066" spans="1:32">
      <c r="A1066" s="1067"/>
      <c r="B1066" s="1067"/>
      <c r="C1066" s="1067"/>
      <c r="D1066" s="1067"/>
      <c r="E1066" s="1067"/>
      <c r="F1066" s="1067"/>
      <c r="G1066" s="1067"/>
      <c r="H1066" s="1067"/>
      <c r="I1066" s="1067"/>
      <c r="J1066" s="1067"/>
      <c r="K1066" s="1067"/>
      <c r="L1066" s="1067"/>
      <c r="M1066" s="1067"/>
      <c r="N1066" s="1067"/>
      <c r="O1066" s="1067"/>
      <c r="P1066" s="1067"/>
      <c r="Q1066" s="1067"/>
      <c r="R1066" s="1067"/>
      <c r="S1066" s="1067"/>
      <c r="T1066" s="1067"/>
      <c r="U1066" s="1067"/>
      <c r="V1066" s="1067"/>
      <c r="W1066" s="1067"/>
      <c r="X1066" s="1067"/>
      <c r="Y1066" s="1067"/>
      <c r="Z1066" s="1067"/>
      <c r="AA1066" s="1067"/>
      <c r="AB1066" s="1067"/>
      <c r="AC1066" s="1067"/>
      <c r="AD1066" s="1067"/>
      <c r="AE1066" s="1067"/>
      <c r="AF1066" s="1067"/>
    </row>
    <row r="1067" spans="1:32">
      <c r="A1067" s="1067"/>
      <c r="B1067" s="1067"/>
      <c r="C1067" s="1067"/>
      <c r="D1067" s="1067"/>
      <c r="E1067" s="1067"/>
      <c r="F1067" s="1067"/>
      <c r="G1067" s="1067"/>
      <c r="H1067" s="1067"/>
      <c r="I1067" s="1067"/>
      <c r="J1067" s="1067"/>
      <c r="K1067" s="1067"/>
      <c r="L1067" s="1067"/>
      <c r="M1067" s="1067"/>
      <c r="N1067" s="1067"/>
      <c r="O1067" s="1067"/>
      <c r="P1067" s="1067"/>
      <c r="Q1067" s="1067"/>
      <c r="R1067" s="1067"/>
      <c r="S1067" s="1067"/>
      <c r="T1067" s="1067"/>
      <c r="U1067" s="1067"/>
      <c r="V1067" s="1067"/>
      <c r="W1067" s="1067"/>
      <c r="X1067" s="1067"/>
      <c r="Y1067" s="1067"/>
      <c r="Z1067" s="1067"/>
      <c r="AA1067" s="1067"/>
      <c r="AB1067" s="1067"/>
      <c r="AC1067" s="1067"/>
      <c r="AD1067" s="1067"/>
      <c r="AE1067" s="1067"/>
      <c r="AF1067" s="1067"/>
    </row>
    <row r="1068" spans="1:32">
      <c r="A1068" s="1067"/>
      <c r="B1068" s="1067"/>
      <c r="C1068" s="1067"/>
      <c r="D1068" s="1067"/>
      <c r="E1068" s="1067"/>
      <c r="F1068" s="1067"/>
      <c r="G1068" s="1067"/>
      <c r="H1068" s="1067"/>
      <c r="I1068" s="1067"/>
      <c r="J1068" s="1067"/>
      <c r="K1068" s="1067"/>
      <c r="L1068" s="1067"/>
      <c r="M1068" s="1067"/>
      <c r="N1068" s="1067"/>
      <c r="O1068" s="1067"/>
      <c r="P1068" s="1067"/>
      <c r="Q1068" s="1067"/>
      <c r="R1068" s="1067"/>
      <c r="S1068" s="1067"/>
      <c r="T1068" s="1067"/>
      <c r="U1068" s="1067"/>
      <c r="V1068" s="1067"/>
      <c r="W1068" s="1067"/>
      <c r="X1068" s="1067"/>
      <c r="Y1068" s="1067"/>
      <c r="Z1068" s="1067"/>
      <c r="AA1068" s="1067"/>
      <c r="AB1068" s="1067"/>
      <c r="AC1068" s="1067"/>
      <c r="AD1068" s="1067"/>
      <c r="AE1068" s="1067"/>
      <c r="AF1068" s="1067"/>
    </row>
    <row r="1069" spans="1:32">
      <c r="A1069" s="1067"/>
      <c r="B1069" s="1067"/>
      <c r="C1069" s="1067"/>
      <c r="D1069" s="1067"/>
      <c r="E1069" s="1067"/>
      <c r="F1069" s="1067"/>
      <c r="G1069" s="1067"/>
      <c r="H1069" s="1067"/>
      <c r="I1069" s="1067"/>
      <c r="J1069" s="1067"/>
      <c r="K1069" s="1067"/>
      <c r="L1069" s="1067"/>
      <c r="M1069" s="1067"/>
      <c r="N1069" s="1067"/>
      <c r="O1069" s="1067"/>
      <c r="P1069" s="1067"/>
      <c r="Q1069" s="1067"/>
      <c r="R1069" s="1067"/>
      <c r="S1069" s="1067"/>
      <c r="T1069" s="1067"/>
      <c r="U1069" s="1067"/>
      <c r="V1069" s="1067"/>
      <c r="W1069" s="1067"/>
      <c r="X1069" s="1067"/>
      <c r="Y1069" s="1067"/>
      <c r="Z1069" s="1067"/>
      <c r="AA1069" s="1067"/>
      <c r="AB1069" s="1067"/>
      <c r="AC1069" s="1067"/>
      <c r="AD1069" s="1067"/>
      <c r="AE1069" s="1067"/>
      <c r="AF1069" s="1067"/>
    </row>
    <row r="1070" spans="1:32">
      <c r="A1070" s="1067"/>
      <c r="B1070" s="1067"/>
      <c r="C1070" s="1067"/>
      <c r="D1070" s="1067"/>
      <c r="E1070" s="1067"/>
      <c r="F1070" s="1067"/>
      <c r="G1070" s="1067"/>
      <c r="H1070" s="1067"/>
      <c r="I1070" s="1067"/>
      <c r="J1070" s="1067"/>
      <c r="K1070" s="1067"/>
      <c r="L1070" s="1067"/>
      <c r="M1070" s="1067"/>
      <c r="N1070" s="1067"/>
      <c r="O1070" s="1067"/>
      <c r="P1070" s="1067"/>
      <c r="Q1070" s="1067"/>
      <c r="R1070" s="1067"/>
      <c r="S1070" s="1067"/>
      <c r="T1070" s="1067"/>
      <c r="U1070" s="1067"/>
      <c r="V1070" s="1067"/>
      <c r="W1070" s="1067"/>
      <c r="X1070" s="1067"/>
      <c r="Y1070" s="1067"/>
      <c r="Z1070" s="1067"/>
      <c r="AA1070" s="1067"/>
      <c r="AB1070" s="1067"/>
      <c r="AC1070" s="1067"/>
      <c r="AD1070" s="1067"/>
      <c r="AE1070" s="1067"/>
      <c r="AF1070" s="1067"/>
    </row>
    <row r="1071" spans="1:32">
      <c r="A1071" s="1067"/>
      <c r="B1071" s="1067"/>
      <c r="C1071" s="1067"/>
      <c r="D1071" s="1067"/>
      <c r="E1071" s="1067"/>
      <c r="F1071" s="1067"/>
      <c r="G1071" s="1067"/>
      <c r="H1071" s="1067"/>
      <c r="I1071" s="1067"/>
      <c r="J1071" s="1067"/>
      <c r="K1071" s="1067"/>
      <c r="L1071" s="1067"/>
      <c r="M1071" s="1067"/>
      <c r="N1071" s="1067"/>
      <c r="O1071" s="1067"/>
      <c r="P1071" s="1067"/>
      <c r="Q1071" s="1067"/>
      <c r="R1071" s="1067"/>
      <c r="S1071" s="1067"/>
      <c r="T1071" s="1067"/>
      <c r="U1071" s="1067"/>
      <c r="V1071" s="1067"/>
      <c r="W1071" s="1067"/>
      <c r="X1071" s="1067"/>
      <c r="Y1071" s="1067"/>
      <c r="Z1071" s="1067"/>
      <c r="AA1071" s="1067"/>
      <c r="AB1071" s="1067"/>
      <c r="AC1071" s="1067"/>
      <c r="AD1071" s="1067"/>
      <c r="AE1071" s="1067"/>
      <c r="AF1071" s="1067"/>
    </row>
    <row r="1072" spans="1:32">
      <c r="A1072" s="1067"/>
      <c r="B1072" s="1067"/>
      <c r="C1072" s="1067"/>
      <c r="D1072" s="1067"/>
      <c r="E1072" s="1067"/>
      <c r="F1072" s="1067"/>
      <c r="G1072" s="1067"/>
      <c r="H1072" s="1067"/>
      <c r="I1072" s="1067"/>
      <c r="J1072" s="1067"/>
      <c r="K1072" s="1067"/>
      <c r="L1072" s="1067"/>
      <c r="M1072" s="1067"/>
      <c r="N1072" s="1067"/>
      <c r="O1072" s="1067"/>
      <c r="P1072" s="1067"/>
      <c r="Q1072" s="1067"/>
      <c r="R1072" s="1067"/>
      <c r="S1072" s="1067"/>
      <c r="T1072" s="1067"/>
      <c r="U1072" s="1067"/>
      <c r="V1072" s="1067"/>
      <c r="W1072" s="1067"/>
      <c r="X1072" s="1067"/>
      <c r="Y1072" s="1067"/>
      <c r="Z1072" s="1067"/>
      <c r="AA1072" s="1067"/>
      <c r="AB1072" s="1067"/>
      <c r="AC1072" s="1067"/>
      <c r="AD1072" s="1067"/>
      <c r="AE1072" s="1067"/>
      <c r="AF1072" s="1067"/>
    </row>
    <row r="1073" spans="1:32">
      <c r="A1073" s="1067"/>
      <c r="B1073" s="1067"/>
      <c r="C1073" s="1067"/>
      <c r="D1073" s="1067"/>
      <c r="E1073" s="1067"/>
      <c r="F1073" s="1067"/>
      <c r="G1073" s="1067"/>
      <c r="H1073" s="1067"/>
      <c r="I1073" s="1067"/>
      <c r="J1073" s="1067"/>
      <c r="K1073" s="1067"/>
      <c r="L1073" s="1067"/>
      <c r="M1073" s="1067"/>
      <c r="N1073" s="1067"/>
      <c r="O1073" s="1067"/>
      <c r="P1073" s="1067"/>
      <c r="Q1073" s="1067"/>
      <c r="R1073" s="1067"/>
      <c r="S1073" s="1067"/>
      <c r="T1073" s="1067"/>
      <c r="U1073" s="1067"/>
      <c r="V1073" s="1067"/>
      <c r="W1073" s="1067"/>
      <c r="X1073" s="1067"/>
      <c r="Y1073" s="1067"/>
      <c r="Z1073" s="1067"/>
      <c r="AA1073" s="1067"/>
      <c r="AB1073" s="1067"/>
      <c r="AC1073" s="1067"/>
      <c r="AD1073" s="1067"/>
      <c r="AE1073" s="1067"/>
      <c r="AF1073" s="1067"/>
    </row>
    <row r="1074" spans="1:32">
      <c r="A1074" s="1067"/>
      <c r="B1074" s="1067"/>
      <c r="C1074" s="1067"/>
      <c r="D1074" s="1067"/>
      <c r="E1074" s="1067"/>
      <c r="F1074" s="1067"/>
      <c r="G1074" s="1067"/>
      <c r="H1074" s="1067"/>
      <c r="I1074" s="1067"/>
      <c r="J1074" s="1067"/>
      <c r="K1074" s="1067"/>
      <c r="L1074" s="1067"/>
      <c r="M1074" s="1067"/>
      <c r="N1074" s="1067"/>
      <c r="O1074" s="1067"/>
      <c r="P1074" s="1067"/>
      <c r="Q1074" s="1067"/>
      <c r="R1074" s="1067"/>
      <c r="S1074" s="1067"/>
      <c r="T1074" s="1067"/>
      <c r="U1074" s="1067"/>
      <c r="V1074" s="1067"/>
      <c r="W1074" s="1067"/>
      <c r="X1074" s="1067"/>
      <c r="Y1074" s="1067"/>
      <c r="Z1074" s="1067"/>
      <c r="AA1074" s="1067"/>
      <c r="AB1074" s="1067"/>
      <c r="AC1074" s="1067"/>
      <c r="AD1074" s="1067"/>
      <c r="AE1074" s="1067"/>
      <c r="AF1074" s="1067"/>
    </row>
    <row r="1075" spans="1:32">
      <c r="A1075" s="1067"/>
      <c r="B1075" s="1067"/>
      <c r="C1075" s="1067"/>
      <c r="D1075" s="1067"/>
      <c r="E1075" s="1067"/>
      <c r="F1075" s="1067"/>
      <c r="G1075" s="1067"/>
      <c r="H1075" s="1067"/>
      <c r="I1075" s="1067"/>
      <c r="J1075" s="1067"/>
      <c r="K1075" s="1067"/>
      <c r="L1075" s="1067"/>
      <c r="M1075" s="1067"/>
      <c r="N1075" s="1067"/>
      <c r="O1075" s="1067"/>
      <c r="P1075" s="1067"/>
      <c r="Q1075" s="1067"/>
      <c r="R1075" s="1067"/>
      <c r="S1075" s="1067"/>
      <c r="T1075" s="1067"/>
      <c r="U1075" s="1067"/>
      <c r="V1075" s="1067"/>
      <c r="W1075" s="1067"/>
      <c r="X1075" s="1067"/>
      <c r="Y1075" s="1067"/>
      <c r="Z1075" s="1067"/>
      <c r="AA1075" s="1067"/>
      <c r="AB1075" s="1067"/>
      <c r="AC1075" s="1067"/>
      <c r="AD1075" s="1067"/>
      <c r="AE1075" s="1067"/>
      <c r="AF1075" s="1067"/>
    </row>
    <row r="1076" spans="1:32">
      <c r="A1076" s="1067"/>
      <c r="B1076" s="1067"/>
      <c r="C1076" s="1067"/>
      <c r="D1076" s="1067"/>
      <c r="E1076" s="1067"/>
      <c r="F1076" s="1067"/>
      <c r="G1076" s="1067"/>
      <c r="H1076" s="1067"/>
      <c r="I1076" s="1067"/>
      <c r="J1076" s="1067"/>
      <c r="K1076" s="1067"/>
      <c r="L1076" s="1067"/>
      <c r="M1076" s="1067"/>
      <c r="N1076" s="1067"/>
      <c r="O1076" s="1067"/>
      <c r="P1076" s="1067"/>
      <c r="Q1076" s="1067"/>
      <c r="R1076" s="1067"/>
      <c r="S1076" s="1067"/>
      <c r="T1076" s="1067"/>
      <c r="U1076" s="1067"/>
      <c r="V1076" s="1067"/>
      <c r="W1076" s="1067"/>
      <c r="X1076" s="1067"/>
      <c r="Y1076" s="1067"/>
      <c r="Z1076" s="1067"/>
      <c r="AA1076" s="1067"/>
      <c r="AB1076" s="1067"/>
      <c r="AC1076" s="1067"/>
      <c r="AD1076" s="1067"/>
      <c r="AE1076" s="1067"/>
      <c r="AF1076" s="1067"/>
    </row>
    <row r="1077" spans="1:32">
      <c r="A1077" s="1067"/>
      <c r="B1077" s="1067"/>
      <c r="C1077" s="1067"/>
      <c r="D1077" s="1067"/>
      <c r="E1077" s="1067"/>
      <c r="F1077" s="1067"/>
      <c r="G1077" s="1067"/>
      <c r="H1077" s="1067"/>
      <c r="I1077" s="1067"/>
      <c r="J1077" s="1067"/>
      <c r="K1077" s="1067"/>
      <c r="L1077" s="1067"/>
      <c r="M1077" s="1067"/>
      <c r="N1077" s="1067"/>
      <c r="O1077" s="1067"/>
      <c r="P1077" s="1067"/>
      <c r="Q1077" s="1067"/>
      <c r="R1077" s="1067"/>
      <c r="S1077" s="1067"/>
      <c r="T1077" s="1067"/>
      <c r="U1077" s="1067"/>
      <c r="V1077" s="1067"/>
      <c r="W1077" s="1067"/>
      <c r="X1077" s="1067"/>
      <c r="Y1077" s="1067"/>
      <c r="Z1077" s="1067"/>
      <c r="AA1077" s="1067"/>
      <c r="AB1077" s="1067"/>
      <c r="AC1077" s="1067"/>
      <c r="AD1077" s="1067"/>
      <c r="AE1077" s="1067"/>
      <c r="AF1077" s="1067"/>
    </row>
    <row r="1078" spans="1:32">
      <c r="A1078" s="1067"/>
      <c r="B1078" s="1067"/>
      <c r="C1078" s="1067"/>
      <c r="D1078" s="1067"/>
      <c r="E1078" s="1067"/>
      <c r="F1078" s="1067"/>
      <c r="G1078" s="1067"/>
      <c r="H1078" s="1067"/>
      <c r="I1078" s="1067"/>
      <c r="J1078" s="1067"/>
      <c r="K1078" s="1067"/>
      <c r="L1078" s="1067"/>
      <c r="M1078" s="1067"/>
      <c r="N1078" s="1067"/>
      <c r="O1078" s="1067"/>
      <c r="P1078" s="1067"/>
      <c r="Q1078" s="1067"/>
      <c r="R1078" s="1067"/>
      <c r="S1078" s="1067"/>
      <c r="T1078" s="1067"/>
      <c r="U1078" s="1067"/>
      <c r="V1078" s="1067"/>
      <c r="W1078" s="1067"/>
      <c r="X1078" s="1067"/>
      <c r="Y1078" s="1067"/>
      <c r="Z1078" s="1067"/>
      <c r="AA1078" s="1067"/>
      <c r="AB1078" s="1067"/>
      <c r="AC1078" s="1067"/>
      <c r="AD1078" s="1067"/>
      <c r="AE1078" s="1067"/>
      <c r="AF1078" s="1067"/>
    </row>
    <row r="1079" spans="1:32">
      <c r="A1079" s="1067"/>
      <c r="B1079" s="1067"/>
      <c r="C1079" s="1067"/>
      <c r="D1079" s="1067"/>
      <c r="E1079" s="1067"/>
      <c r="F1079" s="1067"/>
      <c r="G1079" s="1067"/>
      <c r="H1079" s="1067"/>
      <c r="I1079" s="1067"/>
      <c r="J1079" s="1067"/>
      <c r="K1079" s="1067"/>
      <c r="L1079" s="1067"/>
      <c r="M1079" s="1067"/>
      <c r="N1079" s="1067"/>
      <c r="O1079" s="1067"/>
      <c r="P1079" s="1067"/>
      <c r="Q1079" s="1067"/>
      <c r="R1079" s="1067"/>
      <c r="S1079" s="1067"/>
      <c r="T1079" s="1067"/>
      <c r="U1079" s="1067"/>
      <c r="V1079" s="1067"/>
      <c r="W1079" s="1067"/>
      <c r="X1079" s="1067"/>
      <c r="Y1079" s="1067"/>
      <c r="Z1079" s="1067"/>
      <c r="AA1079" s="1067"/>
      <c r="AB1079" s="1067"/>
      <c r="AC1079" s="1067"/>
      <c r="AD1079" s="1067"/>
      <c r="AE1079" s="1067"/>
      <c r="AF1079" s="1067"/>
    </row>
    <row r="1080" spans="1:32">
      <c r="A1080" s="1067"/>
      <c r="B1080" s="1067"/>
      <c r="C1080" s="1067"/>
      <c r="D1080" s="1067"/>
      <c r="E1080" s="1067"/>
      <c r="F1080" s="1067"/>
      <c r="G1080" s="1067"/>
      <c r="H1080" s="1067"/>
      <c r="I1080" s="1067"/>
      <c r="J1080" s="1067"/>
      <c r="K1080" s="1067"/>
      <c r="L1080" s="1067"/>
      <c r="M1080" s="1067"/>
      <c r="N1080" s="1067"/>
      <c r="O1080" s="1067"/>
      <c r="P1080" s="1067"/>
      <c r="Q1080" s="1067"/>
      <c r="R1080" s="1067"/>
      <c r="S1080" s="1067"/>
      <c r="T1080" s="1067"/>
      <c r="U1080" s="1067"/>
      <c r="V1080" s="1067"/>
      <c r="W1080" s="1067"/>
      <c r="X1080" s="1067"/>
      <c r="Y1080" s="1067"/>
      <c r="Z1080" s="1067"/>
      <c r="AA1080" s="1067"/>
      <c r="AB1080" s="1067"/>
      <c r="AC1080" s="1067"/>
      <c r="AD1080" s="1067"/>
      <c r="AE1080" s="1067"/>
      <c r="AF1080" s="1067"/>
    </row>
    <row r="1081" spans="1:32">
      <c r="A1081" s="1067"/>
      <c r="B1081" s="1067"/>
      <c r="C1081" s="1067"/>
      <c r="D1081" s="1067"/>
      <c r="E1081" s="1067"/>
      <c r="F1081" s="1067"/>
      <c r="G1081" s="1067"/>
      <c r="H1081" s="1067"/>
      <c r="I1081" s="1067"/>
      <c r="J1081" s="1067"/>
      <c r="K1081" s="1067"/>
      <c r="L1081" s="1067"/>
      <c r="M1081" s="1067"/>
      <c r="N1081" s="1067"/>
      <c r="O1081" s="1067"/>
      <c r="P1081" s="1067"/>
      <c r="Q1081" s="1067"/>
      <c r="R1081" s="1067"/>
      <c r="S1081" s="1067"/>
      <c r="T1081" s="1067"/>
      <c r="U1081" s="1067"/>
      <c r="V1081" s="1067"/>
      <c r="W1081" s="1067"/>
      <c r="X1081" s="1067"/>
      <c r="Y1081" s="1067"/>
      <c r="Z1081" s="1067"/>
      <c r="AA1081" s="1067"/>
      <c r="AB1081" s="1067"/>
      <c r="AC1081" s="1067"/>
      <c r="AD1081" s="1067"/>
      <c r="AE1081" s="1067"/>
      <c r="AF1081" s="1067"/>
    </row>
    <row r="1082" spans="1:32">
      <c r="A1082" s="1067"/>
      <c r="B1082" s="1067"/>
      <c r="C1082" s="1067"/>
      <c r="D1082" s="1067"/>
      <c r="E1082" s="1067"/>
      <c r="F1082" s="1067"/>
      <c r="G1082" s="1067"/>
      <c r="H1082" s="1067"/>
      <c r="I1082" s="1067"/>
      <c r="J1082" s="1067"/>
      <c r="K1082" s="1067"/>
      <c r="L1082" s="1067"/>
      <c r="M1082" s="1067"/>
      <c r="N1082" s="1067"/>
      <c r="O1082" s="1067"/>
      <c r="P1082" s="1067"/>
      <c r="Q1082" s="1067"/>
      <c r="R1082" s="1067"/>
      <c r="S1082" s="1067"/>
      <c r="T1082" s="1067"/>
      <c r="U1082" s="1067"/>
      <c r="V1082" s="1067"/>
      <c r="W1082" s="1067"/>
      <c r="X1082" s="1067"/>
      <c r="Y1082" s="1067"/>
      <c r="Z1082" s="1067"/>
      <c r="AA1082" s="1067"/>
      <c r="AB1082" s="1067"/>
      <c r="AC1082" s="1067"/>
      <c r="AD1082" s="1067"/>
      <c r="AE1082" s="1067"/>
      <c r="AF1082" s="1067"/>
    </row>
    <row r="1083" spans="1:32">
      <c r="A1083" s="1067"/>
      <c r="B1083" s="1067"/>
      <c r="C1083" s="1067"/>
      <c r="D1083" s="1067"/>
      <c r="E1083" s="1067"/>
      <c r="F1083" s="1067"/>
      <c r="G1083" s="1067"/>
      <c r="H1083" s="1067"/>
      <c r="I1083" s="1067"/>
      <c r="J1083" s="1067"/>
      <c r="K1083" s="1067"/>
      <c r="L1083" s="1067"/>
      <c r="M1083" s="1067"/>
      <c r="N1083" s="1067"/>
      <c r="O1083" s="1067"/>
      <c r="P1083" s="1067"/>
      <c r="Q1083" s="1067"/>
      <c r="R1083" s="1067"/>
      <c r="S1083" s="1067"/>
      <c r="T1083" s="1067"/>
      <c r="U1083" s="1067"/>
      <c r="V1083" s="1067"/>
      <c r="W1083" s="1067"/>
      <c r="X1083" s="1067"/>
      <c r="Y1083" s="1067"/>
      <c r="Z1083" s="1067"/>
      <c r="AA1083" s="1067"/>
      <c r="AB1083" s="1067"/>
      <c r="AC1083" s="1067"/>
      <c r="AD1083" s="1067"/>
      <c r="AE1083" s="1067"/>
      <c r="AF1083" s="1067"/>
    </row>
    <row r="1084" spans="1:32">
      <c r="A1084" s="1067"/>
      <c r="B1084" s="1067"/>
      <c r="C1084" s="1067"/>
      <c r="D1084" s="1067"/>
      <c r="E1084" s="1067"/>
      <c r="F1084" s="1067"/>
      <c r="G1084" s="1067"/>
      <c r="H1084" s="1067"/>
      <c r="I1084" s="1067"/>
      <c r="J1084" s="1067"/>
      <c r="K1084" s="1067"/>
      <c r="L1084" s="1067"/>
      <c r="M1084" s="1067"/>
      <c r="N1084" s="1067"/>
      <c r="O1084" s="1067"/>
      <c r="P1084" s="1067"/>
      <c r="Q1084" s="1067"/>
      <c r="R1084" s="1067"/>
      <c r="S1084" s="1067"/>
      <c r="T1084" s="1067"/>
      <c r="U1084" s="1067"/>
      <c r="V1084" s="1067"/>
      <c r="W1084" s="1067"/>
      <c r="X1084" s="1067"/>
      <c r="Y1084" s="1067"/>
      <c r="Z1084" s="1067"/>
      <c r="AA1084" s="1067"/>
      <c r="AB1084" s="1067"/>
      <c r="AC1084" s="1067"/>
      <c r="AD1084" s="1067"/>
      <c r="AE1084" s="1067"/>
      <c r="AF1084" s="1067"/>
    </row>
    <row r="1085" spans="1:32">
      <c r="A1085" s="1067"/>
      <c r="B1085" s="1067"/>
      <c r="C1085" s="1067"/>
      <c r="D1085" s="1067"/>
      <c r="E1085" s="1067"/>
      <c r="F1085" s="1067"/>
      <c r="G1085" s="1067"/>
      <c r="H1085" s="1067"/>
      <c r="I1085" s="1067"/>
      <c r="J1085" s="1067"/>
      <c r="K1085" s="1067"/>
      <c r="L1085" s="1067"/>
      <c r="M1085" s="1067"/>
      <c r="N1085" s="1067"/>
      <c r="O1085" s="1067"/>
      <c r="P1085" s="1067"/>
      <c r="Q1085" s="1067"/>
      <c r="R1085" s="1067"/>
      <c r="S1085" s="1067"/>
      <c r="T1085" s="1067"/>
      <c r="U1085" s="1067"/>
      <c r="V1085" s="1067"/>
      <c r="W1085" s="1067"/>
      <c r="X1085" s="1067"/>
      <c r="Y1085" s="1067"/>
      <c r="Z1085" s="1067"/>
      <c r="AA1085" s="1067"/>
      <c r="AB1085" s="1067"/>
      <c r="AC1085" s="1067"/>
      <c r="AD1085" s="1067"/>
      <c r="AE1085" s="1067"/>
      <c r="AF1085" s="1067"/>
    </row>
    <row r="1086" spans="1:32">
      <c r="A1086" s="1067"/>
      <c r="B1086" s="1067"/>
      <c r="C1086" s="1067"/>
      <c r="D1086" s="1067"/>
      <c r="E1086" s="1067"/>
      <c r="F1086" s="1067"/>
      <c r="G1086" s="1067"/>
      <c r="H1086" s="1067"/>
      <c r="I1086" s="1067"/>
      <c r="J1086" s="1067"/>
      <c r="K1086" s="1067"/>
      <c r="L1086" s="1067"/>
      <c r="M1086" s="1067"/>
      <c r="N1086" s="1067"/>
      <c r="O1086" s="1067"/>
      <c r="P1086" s="1067"/>
      <c r="Q1086" s="1067"/>
      <c r="R1086" s="1067"/>
      <c r="S1086" s="1067"/>
      <c r="T1086" s="1067"/>
      <c r="U1086" s="1067"/>
      <c r="V1086" s="1067"/>
      <c r="W1086" s="1067"/>
      <c r="X1086" s="1067"/>
      <c r="Y1086" s="1067"/>
      <c r="Z1086" s="1067"/>
      <c r="AA1086" s="1067"/>
      <c r="AB1086" s="1067"/>
      <c r="AC1086" s="1067"/>
      <c r="AD1086" s="1067"/>
      <c r="AE1086" s="1067"/>
      <c r="AF1086" s="1067"/>
    </row>
    <row r="1087" spans="1:32">
      <c r="A1087" s="1067"/>
      <c r="B1087" s="1067"/>
      <c r="C1087" s="1067"/>
      <c r="D1087" s="1067"/>
      <c r="E1087" s="1067"/>
      <c r="F1087" s="1067"/>
      <c r="G1087" s="1067"/>
      <c r="H1087" s="1067"/>
      <c r="I1087" s="1067"/>
      <c r="J1087" s="1067"/>
      <c r="K1087" s="1067"/>
      <c r="L1087" s="1067"/>
      <c r="M1087" s="1067"/>
      <c r="N1087" s="1067"/>
      <c r="O1087" s="1067"/>
      <c r="P1087" s="1067"/>
      <c r="Q1087" s="1067"/>
      <c r="R1087" s="1067"/>
      <c r="S1087" s="1067"/>
      <c r="T1087" s="1067"/>
      <c r="U1087" s="1067"/>
      <c r="V1087" s="1067"/>
      <c r="W1087" s="1067"/>
      <c r="X1087" s="1067"/>
      <c r="Y1087" s="1067"/>
      <c r="Z1087" s="1067"/>
      <c r="AA1087" s="1067"/>
      <c r="AB1087" s="1067"/>
      <c r="AC1087" s="1067"/>
      <c r="AD1087" s="1067"/>
      <c r="AE1087" s="1067"/>
      <c r="AF1087" s="1067"/>
    </row>
    <row r="1088" spans="1:32">
      <c r="A1088" s="1067"/>
      <c r="B1088" s="1067"/>
      <c r="C1088" s="1067"/>
      <c r="D1088" s="1067"/>
      <c r="E1088" s="1067"/>
      <c r="F1088" s="1067"/>
      <c r="G1088" s="1067"/>
      <c r="H1088" s="1067"/>
      <c r="I1088" s="1067"/>
      <c r="J1088" s="1067"/>
      <c r="K1088" s="1067"/>
      <c r="L1088" s="1067"/>
      <c r="M1088" s="1067"/>
      <c r="N1088" s="1067"/>
      <c r="O1088" s="1067"/>
      <c r="P1088" s="1067"/>
      <c r="Q1088" s="1067"/>
      <c r="R1088" s="1067"/>
      <c r="S1088" s="1067"/>
      <c r="T1088" s="1067"/>
      <c r="U1088" s="1067"/>
      <c r="V1088" s="1067"/>
      <c r="W1088" s="1067"/>
      <c r="X1088" s="1067"/>
      <c r="Y1088" s="1067"/>
      <c r="Z1088" s="1067"/>
      <c r="AA1088" s="1067"/>
      <c r="AB1088" s="1067"/>
      <c r="AC1088" s="1067"/>
      <c r="AD1088" s="1067"/>
      <c r="AE1088" s="1067"/>
      <c r="AF1088" s="1067"/>
    </row>
    <row r="1089" spans="1:32">
      <c r="A1089" s="1067"/>
      <c r="B1089" s="1067"/>
      <c r="C1089" s="1067"/>
      <c r="D1089" s="1067"/>
      <c r="E1089" s="1067"/>
      <c r="F1089" s="1067"/>
      <c r="G1089" s="1067"/>
      <c r="H1089" s="1067"/>
      <c r="I1089" s="1067"/>
      <c r="J1089" s="1067"/>
      <c r="K1089" s="1067"/>
      <c r="L1089" s="1067"/>
      <c r="M1089" s="1067"/>
      <c r="N1089" s="1067"/>
      <c r="O1089" s="1067"/>
      <c r="P1089" s="1067"/>
      <c r="Q1089" s="1067"/>
      <c r="R1089" s="1067"/>
      <c r="S1089" s="1067"/>
      <c r="T1089" s="1067"/>
      <c r="U1089" s="1067"/>
      <c r="V1089" s="1067"/>
      <c r="W1089" s="1067"/>
      <c r="X1089" s="1067"/>
      <c r="Y1089" s="1067"/>
      <c r="Z1089" s="1067"/>
      <c r="AA1089" s="1067"/>
      <c r="AB1089" s="1067"/>
      <c r="AC1089" s="1067"/>
      <c r="AD1089" s="1067"/>
      <c r="AE1089" s="1067"/>
      <c r="AF1089" s="1067"/>
    </row>
    <row r="1090" spans="1:32">
      <c r="A1090" s="1067"/>
      <c r="B1090" s="1067"/>
      <c r="C1090" s="1067"/>
      <c r="D1090" s="1067"/>
      <c r="E1090" s="1067"/>
      <c r="F1090" s="1067"/>
      <c r="G1090" s="1067"/>
      <c r="H1090" s="1067"/>
      <c r="I1090" s="1067"/>
      <c r="J1090" s="1067"/>
      <c r="K1090" s="1067"/>
      <c r="L1090" s="1067"/>
      <c r="M1090" s="1067"/>
      <c r="N1090" s="1067"/>
      <c r="O1090" s="1067"/>
      <c r="P1090" s="1067"/>
      <c r="Q1090" s="1067"/>
      <c r="R1090" s="1067"/>
      <c r="S1090" s="1067"/>
      <c r="T1090" s="1067"/>
      <c r="U1090" s="1067"/>
      <c r="V1090" s="1067"/>
      <c r="W1090" s="1067"/>
      <c r="X1090" s="1067"/>
      <c r="Y1090" s="1067"/>
      <c r="Z1090" s="1067"/>
      <c r="AA1090" s="1067"/>
      <c r="AB1090" s="1067"/>
      <c r="AC1090" s="1067"/>
      <c r="AD1090" s="1067"/>
      <c r="AE1090" s="1067"/>
      <c r="AF1090" s="1067"/>
    </row>
    <row r="1091" spans="1:32">
      <c r="A1091" s="1067"/>
      <c r="B1091" s="1067"/>
      <c r="C1091" s="1067"/>
      <c r="D1091" s="1067"/>
      <c r="E1091" s="1067"/>
      <c r="F1091" s="1067"/>
      <c r="G1091" s="1067"/>
      <c r="H1091" s="1067"/>
      <c r="I1091" s="1067"/>
      <c r="J1091" s="1067"/>
      <c r="K1091" s="1067"/>
      <c r="L1091" s="1067"/>
      <c r="M1091" s="1067"/>
      <c r="N1091" s="1067"/>
      <c r="O1091" s="1067"/>
      <c r="P1091" s="1067"/>
      <c r="Q1091" s="1067"/>
      <c r="R1091" s="1067"/>
      <c r="S1091" s="1067"/>
      <c r="T1091" s="1067"/>
      <c r="U1091" s="1067"/>
      <c r="V1091" s="1067"/>
      <c r="W1091" s="1067"/>
      <c r="X1091" s="1067"/>
      <c r="Y1091" s="1067"/>
      <c r="Z1091" s="1067"/>
      <c r="AA1091" s="1067"/>
      <c r="AB1091" s="1067"/>
      <c r="AC1091" s="1067"/>
      <c r="AD1091" s="1067"/>
      <c r="AE1091" s="1067"/>
      <c r="AF1091" s="1067"/>
    </row>
    <row r="1092" spans="1:32">
      <c r="A1092" s="1067"/>
      <c r="B1092" s="1067"/>
      <c r="C1092" s="1067"/>
      <c r="D1092" s="1067"/>
      <c r="E1092" s="1067"/>
      <c r="F1092" s="1067"/>
      <c r="G1092" s="1067"/>
      <c r="H1092" s="1067"/>
      <c r="I1092" s="1067"/>
      <c r="J1092" s="1067"/>
      <c r="K1092" s="1067"/>
      <c r="L1092" s="1067"/>
      <c r="M1092" s="1067"/>
      <c r="N1092" s="1067"/>
      <c r="O1092" s="1067"/>
      <c r="P1092" s="1067"/>
      <c r="Q1092" s="1067"/>
      <c r="R1092" s="1067"/>
      <c r="S1092" s="1067"/>
      <c r="T1092" s="1067"/>
      <c r="U1092" s="1067"/>
      <c r="V1092" s="1067"/>
      <c r="W1092" s="1067"/>
      <c r="X1092" s="1067"/>
      <c r="Y1092" s="1067"/>
      <c r="Z1092" s="1067"/>
      <c r="AA1092" s="1067"/>
      <c r="AB1092" s="1067"/>
      <c r="AC1092" s="1067"/>
      <c r="AD1092" s="1067"/>
      <c r="AE1092" s="1067"/>
      <c r="AF1092" s="1067"/>
    </row>
    <row r="1093" spans="1:32">
      <c r="A1093" s="1067"/>
      <c r="B1093" s="1067"/>
      <c r="C1093" s="1067"/>
      <c r="D1093" s="1067"/>
      <c r="E1093" s="1067"/>
      <c r="F1093" s="1067"/>
      <c r="G1093" s="1067"/>
      <c r="H1093" s="1067"/>
      <c r="I1093" s="1067"/>
      <c r="J1093" s="1067"/>
      <c r="K1093" s="1067"/>
      <c r="L1093" s="1067"/>
      <c r="M1093" s="1067"/>
      <c r="N1093" s="1067"/>
      <c r="O1093" s="1067"/>
      <c r="P1093" s="1067"/>
      <c r="Q1093" s="1067"/>
      <c r="R1093" s="1067"/>
      <c r="S1093" s="1067"/>
      <c r="T1093" s="1067"/>
      <c r="U1093" s="1067"/>
      <c r="V1093" s="1067"/>
      <c r="W1093" s="1067"/>
      <c r="X1093" s="1067"/>
      <c r="Y1093" s="1067"/>
      <c r="Z1093" s="1067"/>
      <c r="AA1093" s="1067"/>
      <c r="AB1093" s="1067"/>
      <c r="AC1093" s="1067"/>
      <c r="AD1093" s="1067"/>
      <c r="AE1093" s="1067"/>
      <c r="AF1093" s="1067"/>
    </row>
    <row r="1094" spans="1:32">
      <c r="A1094" s="1067"/>
      <c r="B1094" s="1067"/>
      <c r="C1094" s="1067"/>
      <c r="D1094" s="1067"/>
      <c r="E1094" s="1067"/>
      <c r="F1094" s="1067"/>
      <c r="G1094" s="1067"/>
      <c r="H1094" s="1067"/>
      <c r="I1094" s="1067"/>
      <c r="J1094" s="1067"/>
      <c r="K1094" s="1067"/>
      <c r="L1094" s="1067"/>
      <c r="M1094" s="1067"/>
      <c r="N1094" s="1067"/>
      <c r="O1094" s="1067"/>
      <c r="P1094" s="1067"/>
      <c r="Q1094" s="1067"/>
      <c r="R1094" s="1067"/>
      <c r="S1094" s="1067"/>
      <c r="T1094" s="1067"/>
      <c r="U1094" s="1067"/>
      <c r="V1094" s="1067"/>
      <c r="W1094" s="1067"/>
      <c r="X1094" s="1067"/>
      <c r="Y1094" s="1067"/>
      <c r="Z1094" s="1067"/>
      <c r="AA1094" s="1067"/>
      <c r="AB1094" s="1067"/>
      <c r="AC1094" s="1067"/>
      <c r="AD1094" s="1067"/>
      <c r="AE1094" s="1067"/>
      <c r="AF1094" s="1067"/>
    </row>
    <row r="1095" spans="1:32">
      <c r="A1095" s="1067"/>
      <c r="B1095" s="1067"/>
      <c r="C1095" s="1067"/>
      <c r="D1095" s="1067"/>
      <c r="E1095" s="1067"/>
      <c r="F1095" s="1067"/>
      <c r="G1095" s="1067"/>
      <c r="H1095" s="1067"/>
      <c r="I1095" s="1067"/>
      <c r="J1095" s="1067"/>
      <c r="K1095" s="1067"/>
      <c r="L1095" s="1067"/>
      <c r="M1095" s="1067"/>
      <c r="N1095" s="1067"/>
      <c r="O1095" s="1067"/>
      <c r="P1095" s="1067"/>
      <c r="Q1095" s="1067"/>
      <c r="R1095" s="1067"/>
      <c r="S1095" s="1067"/>
      <c r="T1095" s="1067"/>
      <c r="U1095" s="1067"/>
      <c r="V1095" s="1067"/>
      <c r="W1095" s="1067"/>
      <c r="X1095" s="1067"/>
      <c r="Y1095" s="1067"/>
      <c r="Z1095" s="1067"/>
      <c r="AA1095" s="1067"/>
      <c r="AB1095" s="1067"/>
      <c r="AC1095" s="1067"/>
      <c r="AD1095" s="1067"/>
      <c r="AE1095" s="1067"/>
      <c r="AF1095" s="1067"/>
    </row>
    <row r="1096" spans="1:32">
      <c r="A1096" s="1067"/>
      <c r="B1096" s="1067"/>
      <c r="C1096" s="1067"/>
      <c r="D1096" s="1067"/>
      <c r="E1096" s="1067"/>
      <c r="F1096" s="1067"/>
      <c r="G1096" s="1067"/>
      <c r="H1096" s="1067"/>
      <c r="I1096" s="1067"/>
      <c r="J1096" s="1067"/>
      <c r="K1096" s="1067"/>
      <c r="L1096" s="1067"/>
      <c r="M1096" s="1067"/>
      <c r="N1096" s="1067"/>
      <c r="O1096" s="1067"/>
      <c r="P1096" s="1067"/>
      <c r="Q1096" s="1067"/>
      <c r="R1096" s="1067"/>
      <c r="S1096" s="1067"/>
      <c r="T1096" s="1067"/>
      <c r="U1096" s="1067"/>
      <c r="V1096" s="1067"/>
      <c r="W1096" s="1067"/>
      <c r="X1096" s="1067"/>
      <c r="Y1096" s="1067"/>
      <c r="Z1096" s="1067"/>
      <c r="AA1096" s="1067"/>
      <c r="AB1096" s="1067"/>
      <c r="AC1096" s="1067"/>
      <c r="AD1096" s="1067"/>
      <c r="AE1096" s="1067"/>
      <c r="AF1096" s="1067"/>
    </row>
    <row r="1097" spans="1:32">
      <c r="A1097" s="1067"/>
      <c r="B1097" s="1067"/>
      <c r="C1097" s="1067"/>
      <c r="D1097" s="1067"/>
      <c r="E1097" s="1067"/>
      <c r="F1097" s="1067"/>
      <c r="G1097" s="1067"/>
      <c r="H1097" s="1067"/>
      <c r="I1097" s="1067"/>
      <c r="J1097" s="1067"/>
      <c r="K1097" s="1067"/>
      <c r="L1097" s="1067"/>
      <c r="M1097" s="1067"/>
      <c r="N1097" s="1067"/>
      <c r="O1097" s="1067"/>
      <c r="P1097" s="1067"/>
      <c r="Q1097" s="1067"/>
      <c r="R1097" s="1067"/>
      <c r="S1097" s="1067"/>
      <c r="T1097" s="1067"/>
      <c r="U1097" s="1067"/>
      <c r="V1097" s="1067"/>
      <c r="W1097" s="1067"/>
      <c r="X1097" s="1067"/>
      <c r="Y1097" s="1067"/>
      <c r="Z1097" s="1067"/>
      <c r="AA1097" s="1067"/>
      <c r="AB1097" s="1067"/>
      <c r="AC1097" s="1067"/>
      <c r="AD1097" s="1067"/>
      <c r="AE1097" s="1067"/>
      <c r="AF1097" s="1067"/>
    </row>
    <row r="1098" spans="1:32">
      <c r="A1098" s="1067"/>
      <c r="B1098" s="1067"/>
      <c r="C1098" s="1067"/>
      <c r="D1098" s="1067"/>
      <c r="E1098" s="1067"/>
      <c r="F1098" s="1067"/>
      <c r="G1098" s="1067"/>
      <c r="H1098" s="1067"/>
      <c r="I1098" s="1067"/>
      <c r="J1098" s="1067"/>
      <c r="K1098" s="1067"/>
      <c r="L1098" s="1067"/>
      <c r="M1098" s="1067"/>
      <c r="N1098" s="1067"/>
      <c r="O1098" s="1067"/>
      <c r="P1098" s="1067"/>
      <c r="Q1098" s="1067"/>
      <c r="R1098" s="1067"/>
      <c r="S1098" s="1067"/>
      <c r="T1098" s="1067"/>
      <c r="U1098" s="1067"/>
      <c r="V1098" s="1067"/>
      <c r="W1098" s="1067"/>
      <c r="X1098" s="1067"/>
      <c r="Y1098" s="1067"/>
      <c r="Z1098" s="1067"/>
      <c r="AA1098" s="1067"/>
      <c r="AB1098" s="1067"/>
      <c r="AC1098" s="1067"/>
      <c r="AD1098" s="1067"/>
      <c r="AE1098" s="1067"/>
      <c r="AF1098" s="1067"/>
    </row>
    <row r="1099" spans="1:32">
      <c r="A1099" s="1067"/>
      <c r="B1099" s="1067"/>
      <c r="C1099" s="1067"/>
      <c r="D1099" s="1067"/>
      <c r="E1099" s="1067"/>
      <c r="F1099" s="1067"/>
      <c r="G1099" s="1067"/>
      <c r="H1099" s="1067"/>
      <c r="I1099" s="1067"/>
      <c r="J1099" s="1067"/>
      <c r="K1099" s="1067"/>
      <c r="L1099" s="1067"/>
      <c r="M1099" s="1067"/>
      <c r="N1099" s="1067"/>
      <c r="O1099" s="1067"/>
      <c r="P1099" s="1067"/>
      <c r="Q1099" s="1067"/>
      <c r="R1099" s="1067"/>
      <c r="S1099" s="1067"/>
      <c r="T1099" s="1067"/>
      <c r="U1099" s="1067"/>
      <c r="V1099" s="1067"/>
      <c r="W1099" s="1067"/>
      <c r="X1099" s="1067"/>
      <c r="Y1099" s="1067"/>
      <c r="Z1099" s="1067"/>
      <c r="AA1099" s="1067"/>
      <c r="AB1099" s="1067"/>
      <c r="AC1099" s="1067"/>
      <c r="AD1099" s="1067"/>
      <c r="AE1099" s="1067"/>
      <c r="AF1099" s="1067"/>
    </row>
    <row r="1100" spans="1:32">
      <c r="A1100" s="1067"/>
      <c r="B1100" s="1067"/>
      <c r="C1100" s="1067"/>
      <c r="D1100" s="1067"/>
      <c r="E1100" s="1067"/>
      <c r="F1100" s="1067"/>
      <c r="G1100" s="1067"/>
      <c r="H1100" s="1067"/>
      <c r="I1100" s="1067"/>
      <c r="J1100" s="1067"/>
      <c r="K1100" s="1067"/>
      <c r="L1100" s="1067"/>
      <c r="M1100" s="1067"/>
      <c r="N1100" s="1067"/>
      <c r="O1100" s="1067"/>
      <c r="P1100" s="1067"/>
      <c r="Q1100" s="1067"/>
      <c r="R1100" s="1067"/>
      <c r="S1100" s="1067"/>
      <c r="T1100" s="1067"/>
      <c r="U1100" s="1067"/>
      <c r="V1100" s="1067"/>
      <c r="W1100" s="1067"/>
      <c r="X1100" s="1067"/>
      <c r="Y1100" s="1067"/>
      <c r="Z1100" s="1067"/>
      <c r="AA1100" s="1067"/>
      <c r="AB1100" s="1067"/>
      <c r="AC1100" s="1067"/>
      <c r="AD1100" s="1067"/>
      <c r="AE1100" s="1067"/>
      <c r="AF1100" s="1067"/>
    </row>
    <row r="1101" spans="1:32">
      <c r="A1101" s="1067"/>
      <c r="B1101" s="1067"/>
      <c r="C1101" s="1067"/>
      <c r="D1101" s="1067"/>
      <c r="E1101" s="1067"/>
      <c r="F1101" s="1067"/>
      <c r="G1101" s="1067"/>
      <c r="H1101" s="1067"/>
      <c r="I1101" s="1067"/>
      <c r="J1101" s="1067"/>
      <c r="K1101" s="1067"/>
      <c r="L1101" s="1067"/>
      <c r="M1101" s="1067"/>
      <c r="N1101" s="1067"/>
      <c r="O1101" s="1067"/>
      <c r="P1101" s="1067"/>
      <c r="Q1101" s="1067"/>
      <c r="R1101" s="1067"/>
      <c r="S1101" s="1067"/>
      <c r="T1101" s="1067"/>
      <c r="U1101" s="1067"/>
      <c r="V1101" s="1067"/>
      <c r="W1101" s="1067"/>
      <c r="X1101" s="1067"/>
      <c r="Y1101" s="1067"/>
      <c r="Z1101" s="1067"/>
      <c r="AA1101" s="1067"/>
      <c r="AB1101" s="1067"/>
      <c r="AC1101" s="1067"/>
      <c r="AD1101" s="1067"/>
      <c r="AE1101" s="1067"/>
      <c r="AF1101" s="1067"/>
    </row>
    <row r="1102" spans="1:32">
      <c r="A1102" s="1067"/>
      <c r="B1102" s="1067"/>
      <c r="C1102" s="1067"/>
      <c r="D1102" s="1067"/>
      <c r="E1102" s="1067"/>
      <c r="F1102" s="1067"/>
      <c r="G1102" s="1067"/>
      <c r="H1102" s="1067"/>
      <c r="I1102" s="1067"/>
      <c r="J1102" s="1067"/>
      <c r="K1102" s="1067"/>
      <c r="L1102" s="1067"/>
      <c r="M1102" s="1067"/>
      <c r="N1102" s="1067"/>
      <c r="O1102" s="1067"/>
      <c r="P1102" s="1067"/>
      <c r="Q1102" s="1067"/>
      <c r="R1102" s="1067"/>
      <c r="S1102" s="1067"/>
      <c r="T1102" s="1067"/>
      <c r="U1102" s="1067"/>
      <c r="V1102" s="1067"/>
      <c r="W1102" s="1067"/>
      <c r="X1102" s="1067"/>
      <c r="Y1102" s="1067"/>
      <c r="Z1102" s="1067"/>
      <c r="AA1102" s="1067"/>
      <c r="AB1102" s="1067"/>
      <c r="AC1102" s="1067"/>
      <c r="AD1102" s="1067"/>
      <c r="AE1102" s="1067"/>
      <c r="AF1102" s="1067"/>
    </row>
    <row r="1103" spans="1:32">
      <c r="A1103" s="1067"/>
      <c r="B1103" s="1067"/>
      <c r="C1103" s="1067"/>
      <c r="D1103" s="1067"/>
      <c r="E1103" s="1067"/>
      <c r="F1103" s="1067"/>
      <c r="G1103" s="1067"/>
      <c r="H1103" s="1067"/>
      <c r="I1103" s="1067"/>
      <c r="J1103" s="1067"/>
      <c r="K1103" s="1067"/>
      <c r="L1103" s="1067"/>
      <c r="M1103" s="1067"/>
      <c r="N1103" s="1067"/>
      <c r="O1103" s="1067"/>
      <c r="P1103" s="1067"/>
      <c r="Q1103" s="1067"/>
      <c r="R1103" s="1067"/>
      <c r="S1103" s="1067"/>
      <c r="T1103" s="1067"/>
      <c r="U1103" s="1067"/>
      <c r="V1103" s="1067"/>
      <c r="W1103" s="1067"/>
      <c r="X1103" s="1067"/>
      <c r="Y1103" s="1067"/>
      <c r="Z1103" s="1067"/>
      <c r="AA1103" s="1067"/>
      <c r="AB1103" s="1067"/>
      <c r="AC1103" s="1067"/>
      <c r="AD1103" s="1067"/>
      <c r="AE1103" s="1067"/>
      <c r="AF1103" s="1067"/>
    </row>
    <row r="1104" spans="1:32">
      <c r="A1104" s="1067"/>
      <c r="B1104" s="1067"/>
      <c r="C1104" s="1067"/>
      <c r="D1104" s="1067"/>
      <c r="E1104" s="1067"/>
      <c r="F1104" s="1067"/>
      <c r="G1104" s="1067"/>
      <c r="H1104" s="1067"/>
      <c r="I1104" s="1067"/>
      <c r="J1104" s="1067"/>
      <c r="K1104" s="1067"/>
      <c r="L1104" s="1067"/>
      <c r="M1104" s="1067"/>
      <c r="N1104" s="1067"/>
      <c r="O1104" s="1067"/>
      <c r="P1104" s="1067"/>
      <c r="Q1104" s="1067"/>
      <c r="R1104" s="1067"/>
      <c r="S1104" s="1067"/>
      <c r="T1104" s="1067"/>
      <c r="U1104" s="1067"/>
      <c r="V1104" s="1067"/>
      <c r="W1104" s="1067"/>
      <c r="X1104" s="1067"/>
      <c r="Y1104" s="1067"/>
      <c r="Z1104" s="1067"/>
      <c r="AA1104" s="1067"/>
      <c r="AB1104" s="1067"/>
      <c r="AC1104" s="1067"/>
      <c r="AD1104" s="1067"/>
      <c r="AE1104" s="1067"/>
      <c r="AF1104" s="1067"/>
    </row>
    <row r="1105" spans="1:32">
      <c r="A1105" s="1067"/>
      <c r="B1105" s="1067"/>
      <c r="C1105" s="1067"/>
      <c r="D1105" s="1067"/>
      <c r="E1105" s="1067"/>
      <c r="F1105" s="1067"/>
      <c r="G1105" s="1067"/>
      <c r="H1105" s="1067"/>
      <c r="I1105" s="1067"/>
      <c r="J1105" s="1067"/>
      <c r="K1105" s="1067"/>
      <c r="L1105" s="1067"/>
      <c r="M1105" s="1067"/>
      <c r="N1105" s="1067"/>
      <c r="O1105" s="1067"/>
      <c r="P1105" s="1067"/>
      <c r="Q1105" s="1067"/>
      <c r="R1105" s="1067"/>
      <c r="S1105" s="1067"/>
      <c r="T1105" s="1067"/>
      <c r="U1105" s="1067"/>
      <c r="V1105" s="1067"/>
      <c r="W1105" s="1067"/>
      <c r="X1105" s="1067"/>
      <c r="Y1105" s="1067"/>
      <c r="Z1105" s="1067"/>
      <c r="AA1105" s="1067"/>
      <c r="AB1105" s="1067"/>
      <c r="AC1105" s="1067"/>
      <c r="AD1105" s="1067"/>
      <c r="AE1105" s="1067"/>
      <c r="AF1105" s="1067"/>
    </row>
    <row r="1106" spans="1:32">
      <c r="A1106" s="1067"/>
      <c r="B1106" s="1067"/>
      <c r="C1106" s="1067"/>
      <c r="D1106" s="1067"/>
      <c r="E1106" s="1067"/>
      <c r="F1106" s="1067"/>
      <c r="G1106" s="1067"/>
      <c r="H1106" s="1067"/>
      <c r="I1106" s="1067"/>
      <c r="J1106" s="1067"/>
      <c r="K1106" s="1067"/>
      <c r="L1106" s="1067"/>
      <c r="M1106" s="1067"/>
      <c r="N1106" s="1067"/>
      <c r="O1106" s="1067"/>
      <c r="P1106" s="1067"/>
      <c r="Q1106" s="1067"/>
      <c r="R1106" s="1067"/>
      <c r="S1106" s="1067"/>
      <c r="T1106" s="1067"/>
      <c r="U1106" s="1067"/>
      <c r="V1106" s="1067"/>
      <c r="W1106" s="1067"/>
      <c r="X1106" s="1067"/>
      <c r="Y1106" s="1067"/>
      <c r="Z1106" s="1067"/>
      <c r="AA1106" s="1067"/>
      <c r="AB1106" s="1067"/>
      <c r="AC1106" s="1067"/>
      <c r="AD1106" s="1067"/>
      <c r="AE1106" s="1067"/>
      <c r="AF1106" s="1067"/>
    </row>
    <row r="1107" spans="1:32">
      <c r="A1107" s="1067"/>
      <c r="B1107" s="1067"/>
      <c r="C1107" s="1067"/>
      <c r="D1107" s="1067"/>
      <c r="E1107" s="1067"/>
      <c r="F1107" s="1067"/>
      <c r="G1107" s="1067"/>
      <c r="H1107" s="1067"/>
      <c r="I1107" s="1067"/>
      <c r="J1107" s="1067"/>
      <c r="K1107" s="1067"/>
      <c r="L1107" s="1067"/>
      <c r="M1107" s="1067"/>
      <c r="N1107" s="1067"/>
      <c r="O1107" s="1067"/>
      <c r="P1107" s="1067"/>
      <c r="Q1107" s="1067"/>
      <c r="R1107" s="1067"/>
      <c r="S1107" s="1067"/>
      <c r="T1107" s="1067"/>
      <c r="U1107" s="1067"/>
      <c r="V1107" s="1067"/>
      <c r="W1107" s="1067"/>
      <c r="X1107" s="1067"/>
      <c r="Y1107" s="1067"/>
      <c r="Z1107" s="1067"/>
      <c r="AA1107" s="1067"/>
      <c r="AB1107" s="1067"/>
      <c r="AC1107" s="1067"/>
      <c r="AD1107" s="1067"/>
      <c r="AE1107" s="1067"/>
      <c r="AF1107" s="1067"/>
    </row>
    <row r="1108" spans="1:32">
      <c r="A1108" s="1067"/>
      <c r="B1108" s="1067"/>
      <c r="C1108" s="1067"/>
      <c r="D1108" s="1067"/>
      <c r="E1108" s="1067"/>
      <c r="F1108" s="1067"/>
      <c r="G1108" s="1067"/>
      <c r="H1108" s="1067"/>
      <c r="I1108" s="1067"/>
      <c r="J1108" s="1067"/>
      <c r="K1108" s="1067"/>
      <c r="L1108" s="1067"/>
      <c r="M1108" s="1067"/>
      <c r="N1108" s="1067"/>
      <c r="O1108" s="1067"/>
      <c r="P1108" s="1067"/>
      <c r="Q1108" s="1067"/>
      <c r="R1108" s="1067"/>
      <c r="S1108" s="1067"/>
      <c r="T1108" s="1067"/>
      <c r="U1108" s="1067"/>
      <c r="V1108" s="1067"/>
      <c r="W1108" s="1067"/>
      <c r="X1108" s="1067"/>
      <c r="Y1108" s="1067"/>
      <c r="Z1108" s="1067"/>
      <c r="AA1108" s="1067"/>
      <c r="AB1108" s="1067"/>
      <c r="AC1108" s="1067"/>
      <c r="AD1108" s="1067"/>
      <c r="AE1108" s="1067"/>
      <c r="AF1108" s="1067"/>
    </row>
    <row r="1109" spans="1:32">
      <c r="A1109" s="1067"/>
      <c r="B1109" s="1067"/>
      <c r="C1109" s="1067"/>
      <c r="D1109" s="1067"/>
      <c r="E1109" s="1067"/>
      <c r="F1109" s="1067"/>
      <c r="G1109" s="1067"/>
      <c r="H1109" s="1067"/>
      <c r="I1109" s="1067"/>
      <c r="J1109" s="1067"/>
      <c r="K1109" s="1067"/>
      <c r="L1109" s="1067"/>
      <c r="M1109" s="1067"/>
      <c r="N1109" s="1067"/>
      <c r="O1109" s="1067"/>
      <c r="P1109" s="1067"/>
      <c r="Q1109" s="1067"/>
      <c r="R1109" s="1067"/>
      <c r="S1109" s="1067"/>
      <c r="T1109" s="1067"/>
      <c r="U1109" s="1067"/>
      <c r="V1109" s="1067"/>
      <c r="W1109" s="1067"/>
      <c r="X1109" s="1067"/>
      <c r="Y1109" s="1067"/>
      <c r="Z1109" s="1067"/>
      <c r="AA1109" s="1067"/>
      <c r="AB1109" s="1067"/>
      <c r="AC1109" s="1067"/>
      <c r="AD1109" s="1067"/>
      <c r="AE1109" s="1067"/>
      <c r="AF1109" s="1067"/>
    </row>
    <row r="1110" spans="1:32">
      <c r="A1110" s="1067"/>
      <c r="B1110" s="1067"/>
      <c r="C1110" s="1067"/>
      <c r="D1110" s="1067"/>
      <c r="E1110" s="1067"/>
      <c r="F1110" s="1067"/>
      <c r="G1110" s="1067"/>
      <c r="H1110" s="1067"/>
      <c r="I1110" s="1067"/>
      <c r="J1110" s="1067"/>
      <c r="K1110" s="1067"/>
      <c r="L1110" s="1067"/>
      <c r="M1110" s="1067"/>
      <c r="N1110" s="1067"/>
      <c r="O1110" s="1067"/>
      <c r="P1110" s="1067"/>
      <c r="Q1110" s="1067"/>
      <c r="R1110" s="1067"/>
      <c r="S1110" s="1067"/>
      <c r="T1110" s="1067"/>
      <c r="U1110" s="1067"/>
      <c r="V1110" s="1067"/>
      <c r="W1110" s="1067"/>
      <c r="X1110" s="1067"/>
      <c r="Y1110" s="1067"/>
      <c r="Z1110" s="1067"/>
      <c r="AA1110" s="1067"/>
      <c r="AB1110" s="1067"/>
      <c r="AC1110" s="1067"/>
      <c r="AD1110" s="1067"/>
      <c r="AE1110" s="1067"/>
      <c r="AF1110" s="1067"/>
    </row>
    <row r="1111" spans="1:32">
      <c r="A1111" s="1067"/>
      <c r="B1111" s="1067"/>
      <c r="C1111" s="1067"/>
      <c r="D1111" s="1067"/>
      <c r="E1111" s="1067"/>
      <c r="F1111" s="1067"/>
      <c r="G1111" s="1067"/>
      <c r="H1111" s="1067"/>
      <c r="I1111" s="1067"/>
      <c r="J1111" s="1067"/>
      <c r="K1111" s="1067"/>
      <c r="L1111" s="1067"/>
      <c r="M1111" s="1067"/>
      <c r="N1111" s="1067"/>
      <c r="O1111" s="1067"/>
      <c r="P1111" s="1067"/>
      <c r="Q1111" s="1067"/>
      <c r="R1111" s="1067"/>
      <c r="S1111" s="1067"/>
      <c r="T1111" s="1067"/>
      <c r="U1111" s="1067"/>
      <c r="V1111" s="1067"/>
      <c r="W1111" s="1067"/>
      <c r="X1111" s="1067"/>
      <c r="Y1111" s="1067"/>
      <c r="Z1111" s="1067"/>
      <c r="AA1111" s="1067"/>
      <c r="AB1111" s="1067"/>
      <c r="AC1111" s="1067"/>
      <c r="AD1111" s="1067"/>
      <c r="AE1111" s="1067"/>
      <c r="AF1111" s="1067"/>
    </row>
    <row r="1112" spans="1:32">
      <c r="A1112" s="1067"/>
      <c r="B1112" s="1067"/>
      <c r="C1112" s="1067"/>
      <c r="D1112" s="1067"/>
      <c r="E1112" s="1067"/>
      <c r="F1112" s="1067"/>
      <c r="G1112" s="1067"/>
      <c r="H1112" s="1067"/>
      <c r="I1112" s="1067"/>
      <c r="J1112" s="1067"/>
      <c r="K1112" s="1067"/>
      <c r="L1112" s="1067"/>
      <c r="M1112" s="1067"/>
      <c r="N1112" s="1067"/>
      <c r="O1112" s="1067"/>
      <c r="P1112" s="1067"/>
      <c r="Q1112" s="1067"/>
      <c r="R1112" s="1067"/>
      <c r="S1112" s="1067"/>
      <c r="T1112" s="1067"/>
      <c r="U1112" s="1067"/>
      <c r="V1112" s="1067"/>
      <c r="W1112" s="1067"/>
      <c r="X1112" s="1067"/>
      <c r="Y1112" s="1067"/>
      <c r="Z1112" s="1067"/>
      <c r="AA1112" s="1067"/>
      <c r="AB1112" s="1067"/>
      <c r="AC1112" s="1067"/>
      <c r="AD1112" s="1067"/>
      <c r="AE1112" s="1067"/>
      <c r="AF1112" s="1067"/>
    </row>
    <row r="1113" spans="1:32">
      <c r="A1113" s="1067"/>
      <c r="B1113" s="1067"/>
      <c r="C1113" s="1067"/>
      <c r="D1113" s="1067"/>
      <c r="E1113" s="1067"/>
      <c r="F1113" s="1067"/>
      <c r="G1113" s="1067"/>
      <c r="H1113" s="1067"/>
      <c r="I1113" s="1067"/>
      <c r="J1113" s="1067"/>
      <c r="K1113" s="1067"/>
      <c r="L1113" s="1067"/>
      <c r="M1113" s="1067"/>
      <c r="N1113" s="1067"/>
      <c r="O1113" s="1067"/>
      <c r="P1113" s="1067"/>
      <c r="Q1113" s="1067"/>
      <c r="R1113" s="1067"/>
      <c r="S1113" s="1067"/>
      <c r="T1113" s="1067"/>
      <c r="U1113" s="1067"/>
      <c r="V1113" s="1067"/>
      <c r="W1113" s="1067"/>
      <c r="X1113" s="1067"/>
      <c r="Y1113" s="1067"/>
      <c r="Z1113" s="1067"/>
      <c r="AA1113" s="1067"/>
      <c r="AB1113" s="1067"/>
      <c r="AC1113" s="1067"/>
      <c r="AD1113" s="1067"/>
      <c r="AE1113" s="1067"/>
      <c r="AF1113" s="1067"/>
    </row>
    <row r="1114" spans="1:32">
      <c r="A1114" s="1067"/>
      <c r="B1114" s="1067"/>
      <c r="C1114" s="1067"/>
      <c r="D1114" s="1067"/>
      <c r="E1114" s="1067"/>
      <c r="F1114" s="1067"/>
      <c r="G1114" s="1067"/>
      <c r="H1114" s="1067"/>
      <c r="I1114" s="1067"/>
      <c r="J1114" s="1067"/>
      <c r="K1114" s="1067"/>
      <c r="L1114" s="1067"/>
      <c r="M1114" s="1067"/>
      <c r="N1114" s="1067"/>
      <c r="O1114" s="1067"/>
      <c r="P1114" s="1067"/>
      <c r="Q1114" s="1067"/>
      <c r="R1114" s="1067"/>
      <c r="S1114" s="1067"/>
      <c r="T1114" s="1067"/>
      <c r="U1114" s="1067"/>
      <c r="V1114" s="1067"/>
      <c r="W1114" s="1067"/>
      <c r="X1114" s="1067"/>
      <c r="Y1114" s="1067"/>
      <c r="Z1114" s="1067"/>
      <c r="AA1114" s="1067"/>
      <c r="AB1114" s="1067"/>
      <c r="AC1114" s="1067"/>
      <c r="AD1114" s="1067"/>
      <c r="AE1114" s="1067"/>
      <c r="AF1114" s="1067"/>
    </row>
    <row r="1115" spans="1:32">
      <c r="A1115" s="1067"/>
      <c r="B1115" s="1067"/>
      <c r="C1115" s="1067"/>
      <c r="D1115" s="1067"/>
      <c r="E1115" s="1067"/>
      <c r="F1115" s="1067"/>
      <c r="G1115" s="1067"/>
      <c r="H1115" s="1067"/>
      <c r="I1115" s="1067"/>
      <c r="J1115" s="1067"/>
      <c r="K1115" s="1067"/>
      <c r="L1115" s="1067"/>
      <c r="M1115" s="1067"/>
      <c r="N1115" s="1067"/>
      <c r="O1115" s="1067"/>
      <c r="P1115" s="1067"/>
      <c r="Q1115" s="1067"/>
      <c r="R1115" s="1067"/>
      <c r="S1115" s="1067"/>
      <c r="T1115" s="1067"/>
      <c r="U1115" s="1067"/>
      <c r="V1115" s="1067"/>
      <c r="W1115" s="1067"/>
      <c r="X1115" s="1067"/>
      <c r="Y1115" s="1067"/>
      <c r="Z1115" s="1067"/>
      <c r="AA1115" s="1067"/>
      <c r="AB1115" s="1067"/>
      <c r="AC1115" s="1067"/>
      <c r="AD1115" s="1067"/>
      <c r="AE1115" s="1067"/>
      <c r="AF1115" s="1067"/>
    </row>
    <row r="1116" spans="1:32">
      <c r="A1116" s="1067"/>
      <c r="B1116" s="1067"/>
      <c r="C1116" s="1067"/>
      <c r="D1116" s="1067"/>
      <c r="E1116" s="1067"/>
      <c r="F1116" s="1067"/>
      <c r="G1116" s="1067"/>
      <c r="H1116" s="1067"/>
      <c r="I1116" s="1067"/>
      <c r="J1116" s="1067"/>
      <c r="K1116" s="1067"/>
      <c r="L1116" s="1067"/>
      <c r="M1116" s="1067"/>
      <c r="N1116" s="1067"/>
      <c r="O1116" s="1067"/>
      <c r="P1116" s="1067"/>
      <c r="Q1116" s="1067"/>
      <c r="R1116" s="1067"/>
      <c r="S1116" s="1067"/>
      <c r="T1116" s="1067"/>
      <c r="U1116" s="1067"/>
      <c r="V1116" s="1067"/>
      <c r="W1116" s="1067"/>
      <c r="X1116" s="1067"/>
      <c r="Y1116" s="1067"/>
      <c r="Z1116" s="1067"/>
      <c r="AA1116" s="1067"/>
      <c r="AB1116" s="1067"/>
      <c r="AC1116" s="1067"/>
      <c r="AD1116" s="1067"/>
      <c r="AE1116" s="1067"/>
      <c r="AF1116" s="1067"/>
    </row>
    <row r="1117" spans="1:32">
      <c r="A1117" s="1067"/>
      <c r="B1117" s="1067"/>
      <c r="C1117" s="1067"/>
      <c r="D1117" s="1067"/>
      <c r="E1117" s="1067"/>
      <c r="F1117" s="1067"/>
      <c r="G1117" s="1067"/>
      <c r="H1117" s="1067"/>
      <c r="I1117" s="1067"/>
      <c r="J1117" s="1067"/>
      <c r="K1117" s="1067"/>
      <c r="L1117" s="1067"/>
      <c r="M1117" s="1067"/>
      <c r="N1117" s="1067"/>
      <c r="O1117" s="1067"/>
      <c r="P1117" s="1067"/>
      <c r="Q1117" s="1067"/>
      <c r="R1117" s="1067"/>
      <c r="S1117" s="1067"/>
      <c r="T1117" s="1067"/>
      <c r="U1117" s="1067"/>
      <c r="V1117" s="1067"/>
      <c r="W1117" s="1067"/>
      <c r="X1117" s="1067"/>
      <c r="Y1117" s="1067"/>
      <c r="Z1117" s="1067"/>
      <c r="AA1117" s="1067"/>
      <c r="AB1117" s="1067"/>
      <c r="AC1117" s="1067"/>
      <c r="AD1117" s="1067"/>
      <c r="AE1117" s="1067"/>
      <c r="AF1117" s="1067"/>
    </row>
    <row r="1118" spans="1:32">
      <c r="A1118" s="1067"/>
      <c r="B1118" s="1067"/>
      <c r="C1118" s="1067"/>
      <c r="D1118" s="1067"/>
      <c r="E1118" s="1067"/>
      <c r="F1118" s="1067"/>
      <c r="G1118" s="1067"/>
      <c r="H1118" s="1067"/>
      <c r="I1118" s="1067"/>
      <c r="J1118" s="1067"/>
      <c r="K1118" s="1067"/>
      <c r="L1118" s="1067"/>
      <c r="M1118" s="1067"/>
      <c r="N1118" s="1067"/>
      <c r="O1118" s="1067"/>
      <c r="P1118" s="1067"/>
      <c r="Q1118" s="1067"/>
      <c r="R1118" s="1067"/>
      <c r="S1118" s="1067"/>
      <c r="T1118" s="1067"/>
      <c r="U1118" s="1067"/>
      <c r="V1118" s="1067"/>
      <c r="W1118" s="1067"/>
      <c r="X1118" s="1067"/>
      <c r="Y1118" s="1067"/>
      <c r="Z1118" s="1067"/>
      <c r="AA1118" s="1067"/>
      <c r="AB1118" s="1067"/>
      <c r="AC1118" s="1067"/>
      <c r="AD1118" s="1067"/>
      <c r="AE1118" s="1067"/>
      <c r="AF1118" s="1067"/>
    </row>
    <row r="1119" spans="1:32">
      <c r="A1119" s="1067"/>
      <c r="B1119" s="1067"/>
      <c r="C1119" s="1067"/>
      <c r="D1119" s="1067"/>
      <c r="E1119" s="1067"/>
      <c r="F1119" s="1067"/>
      <c r="G1119" s="1067"/>
      <c r="H1119" s="1067"/>
      <c r="I1119" s="1067"/>
      <c r="J1119" s="1067"/>
      <c r="K1119" s="1067"/>
      <c r="L1119" s="1067"/>
      <c r="M1119" s="1067"/>
      <c r="N1119" s="1067"/>
      <c r="O1119" s="1067"/>
      <c r="P1119" s="1067"/>
      <c r="Q1119" s="1067"/>
      <c r="R1119" s="1067"/>
      <c r="S1119" s="1067"/>
      <c r="T1119" s="1067"/>
      <c r="U1119" s="1067"/>
      <c r="V1119" s="1067"/>
      <c r="W1119" s="1067"/>
      <c r="X1119" s="1067"/>
      <c r="Y1119" s="1067"/>
      <c r="Z1119" s="1067"/>
      <c r="AA1119" s="1067"/>
      <c r="AB1119" s="1067"/>
      <c r="AC1119" s="1067"/>
      <c r="AD1119" s="1067"/>
      <c r="AE1119" s="1067"/>
      <c r="AF1119" s="1067"/>
    </row>
    <row r="1120" spans="1:32">
      <c r="A1120" s="1067"/>
      <c r="B1120" s="1067"/>
      <c r="C1120" s="1067"/>
      <c r="D1120" s="1067"/>
      <c r="E1120" s="1067"/>
      <c r="F1120" s="1067"/>
      <c r="G1120" s="1067"/>
      <c r="H1120" s="1067"/>
      <c r="I1120" s="1067"/>
      <c r="J1120" s="1067"/>
      <c r="K1120" s="1067"/>
      <c r="L1120" s="1067"/>
      <c r="M1120" s="1067"/>
      <c r="N1120" s="1067"/>
      <c r="O1120" s="1067"/>
      <c r="P1120" s="1067"/>
      <c r="Q1120" s="1067"/>
      <c r="R1120" s="1067"/>
      <c r="S1120" s="1067"/>
      <c r="T1120" s="1067"/>
      <c r="U1120" s="1067"/>
      <c r="V1120" s="1067"/>
      <c r="W1120" s="1067"/>
      <c r="X1120" s="1067"/>
      <c r="Y1120" s="1067"/>
      <c r="Z1120" s="1067"/>
      <c r="AA1120" s="1067"/>
      <c r="AB1120" s="1067"/>
      <c r="AC1120" s="1067"/>
      <c r="AD1120" s="1067"/>
      <c r="AE1120" s="1067"/>
      <c r="AF1120" s="1067"/>
    </row>
    <row r="1121" spans="1:32">
      <c r="A1121" s="1067"/>
      <c r="B1121" s="1067"/>
      <c r="C1121" s="1067"/>
      <c r="D1121" s="1067"/>
      <c r="E1121" s="1067"/>
      <c r="F1121" s="1067"/>
      <c r="G1121" s="1067"/>
      <c r="H1121" s="1067"/>
      <c r="I1121" s="1067"/>
      <c r="J1121" s="1067"/>
      <c r="K1121" s="1067"/>
      <c r="L1121" s="1067"/>
      <c r="M1121" s="1067"/>
      <c r="N1121" s="1067"/>
      <c r="O1121" s="1067"/>
      <c r="P1121" s="1067"/>
      <c r="Q1121" s="1067"/>
      <c r="R1121" s="1067"/>
      <c r="S1121" s="1067"/>
      <c r="T1121" s="1067"/>
      <c r="U1121" s="1067"/>
      <c r="V1121" s="1067"/>
      <c r="W1121" s="1067"/>
      <c r="X1121" s="1067"/>
      <c r="Y1121" s="1067"/>
      <c r="Z1121" s="1067"/>
      <c r="AA1121" s="1067"/>
      <c r="AB1121" s="1067"/>
      <c r="AC1121" s="1067"/>
      <c r="AD1121" s="1067"/>
      <c r="AE1121" s="1067"/>
      <c r="AF1121" s="1067"/>
    </row>
    <row r="1122" spans="1:32">
      <c r="A1122" s="1067"/>
      <c r="B1122" s="1067"/>
      <c r="C1122" s="1067"/>
      <c r="D1122" s="1067"/>
      <c r="E1122" s="1067"/>
      <c r="F1122" s="1067"/>
      <c r="G1122" s="1067"/>
      <c r="H1122" s="1067"/>
      <c r="I1122" s="1067"/>
      <c r="J1122" s="1067"/>
      <c r="K1122" s="1067"/>
      <c r="L1122" s="1067"/>
      <c r="M1122" s="1067"/>
      <c r="N1122" s="1067"/>
      <c r="O1122" s="1067"/>
      <c r="P1122" s="1067"/>
      <c r="Q1122" s="1067"/>
      <c r="R1122" s="1067"/>
      <c r="S1122" s="1067"/>
      <c r="T1122" s="1067"/>
      <c r="U1122" s="1067"/>
      <c r="V1122" s="1067"/>
      <c r="W1122" s="1067"/>
      <c r="X1122" s="1067"/>
      <c r="Y1122" s="1067"/>
      <c r="Z1122" s="1067"/>
      <c r="AA1122" s="1067"/>
      <c r="AB1122" s="1067"/>
      <c r="AC1122" s="1067"/>
      <c r="AD1122" s="1067"/>
      <c r="AE1122" s="1067"/>
      <c r="AF1122" s="1067"/>
    </row>
    <row r="1123" spans="1:32">
      <c r="A1123" s="1067"/>
      <c r="B1123" s="1067"/>
      <c r="C1123" s="1067"/>
      <c r="D1123" s="1067"/>
      <c r="E1123" s="1067"/>
      <c r="F1123" s="1067"/>
      <c r="G1123" s="1067"/>
      <c r="H1123" s="1067"/>
      <c r="I1123" s="1067"/>
      <c r="J1123" s="1067"/>
      <c r="K1123" s="1067"/>
      <c r="L1123" s="1067"/>
      <c r="M1123" s="1067"/>
      <c r="N1123" s="1067"/>
      <c r="O1123" s="1067"/>
      <c r="P1123" s="1067"/>
      <c r="Q1123" s="1067"/>
      <c r="R1123" s="1067"/>
      <c r="S1123" s="1067"/>
      <c r="T1123" s="1067"/>
      <c r="U1123" s="1067"/>
      <c r="V1123" s="1067"/>
      <c r="W1123" s="1067"/>
      <c r="X1123" s="1067"/>
      <c r="Y1123" s="1067"/>
      <c r="Z1123" s="1067"/>
      <c r="AA1123" s="1067"/>
      <c r="AB1123" s="1067"/>
      <c r="AC1123" s="1067"/>
      <c r="AD1123" s="1067"/>
      <c r="AE1123" s="1067"/>
      <c r="AF1123" s="1067"/>
    </row>
    <row r="1124" spans="1:32">
      <c r="A1124" s="1067"/>
      <c r="B1124" s="1067"/>
      <c r="C1124" s="1067"/>
      <c r="D1124" s="1067"/>
      <c r="E1124" s="1067"/>
      <c r="F1124" s="1067"/>
      <c r="G1124" s="1067"/>
      <c r="H1124" s="1067"/>
      <c r="I1124" s="1067"/>
      <c r="J1124" s="1067"/>
      <c r="K1124" s="1067"/>
      <c r="L1124" s="1067"/>
      <c r="M1124" s="1067"/>
      <c r="N1124" s="1067"/>
      <c r="O1124" s="1067"/>
      <c r="P1124" s="1067"/>
      <c r="Q1124" s="1067"/>
      <c r="R1124" s="1067"/>
      <c r="S1124" s="1067"/>
      <c r="T1124" s="1067"/>
      <c r="U1124" s="1067"/>
      <c r="V1124" s="1067"/>
      <c r="W1124" s="1067"/>
      <c r="X1124" s="1067"/>
      <c r="Y1124" s="1067"/>
      <c r="Z1124" s="1067"/>
      <c r="AA1124" s="1067"/>
      <c r="AB1124" s="1067"/>
      <c r="AC1124" s="1067"/>
      <c r="AD1124" s="1067"/>
      <c r="AE1124" s="1067"/>
      <c r="AF1124" s="1067"/>
    </row>
    <row r="1125" spans="1:32">
      <c r="A1125" s="1067"/>
      <c r="B1125" s="1067"/>
      <c r="C1125" s="1067"/>
      <c r="D1125" s="1067"/>
      <c r="E1125" s="1067"/>
      <c r="F1125" s="1067"/>
      <c r="G1125" s="1067"/>
      <c r="H1125" s="1067"/>
      <c r="I1125" s="1067"/>
      <c r="J1125" s="1067"/>
      <c r="K1125" s="1067"/>
      <c r="L1125" s="1067"/>
      <c r="M1125" s="1067"/>
      <c r="N1125" s="1067"/>
      <c r="O1125" s="1067"/>
      <c r="P1125" s="1067"/>
      <c r="Q1125" s="1067"/>
      <c r="R1125" s="1067"/>
      <c r="S1125" s="1067"/>
      <c r="T1125" s="1067"/>
      <c r="U1125" s="1067"/>
      <c r="V1125" s="1067"/>
      <c r="W1125" s="1067"/>
      <c r="X1125" s="1067"/>
      <c r="Y1125" s="1067"/>
      <c r="Z1125" s="1067"/>
      <c r="AA1125" s="1067"/>
      <c r="AB1125" s="1067"/>
      <c r="AC1125" s="1067"/>
      <c r="AD1125" s="1067"/>
      <c r="AE1125" s="1067"/>
      <c r="AF1125" s="1067"/>
    </row>
    <row r="1126" spans="1:32">
      <c r="A1126" s="1067"/>
      <c r="B1126" s="1067"/>
      <c r="C1126" s="1067"/>
      <c r="D1126" s="1067"/>
      <c r="E1126" s="1067"/>
      <c r="F1126" s="1067"/>
      <c r="G1126" s="1067"/>
      <c r="H1126" s="1067"/>
      <c r="I1126" s="1067"/>
      <c r="J1126" s="1067"/>
      <c r="K1126" s="1067"/>
      <c r="L1126" s="1067"/>
      <c r="M1126" s="1067"/>
      <c r="N1126" s="1067"/>
      <c r="O1126" s="1067"/>
      <c r="P1126" s="1067"/>
      <c r="Q1126" s="1067"/>
      <c r="R1126" s="1067"/>
      <c r="S1126" s="1067"/>
      <c r="T1126" s="1067"/>
      <c r="U1126" s="1067"/>
      <c r="V1126" s="1067"/>
      <c r="W1126" s="1067"/>
      <c r="X1126" s="1067"/>
      <c r="Y1126" s="1067"/>
      <c r="Z1126" s="1067"/>
      <c r="AA1126" s="1067"/>
      <c r="AB1126" s="1067"/>
      <c r="AC1126" s="1067"/>
      <c r="AD1126" s="1067"/>
      <c r="AE1126" s="1067"/>
      <c r="AF1126" s="1067"/>
    </row>
    <row r="1127" spans="1:32">
      <c r="A1127" s="1067"/>
      <c r="B1127" s="1067"/>
      <c r="C1127" s="1067"/>
      <c r="D1127" s="1067"/>
      <c r="E1127" s="1067"/>
      <c r="F1127" s="1067"/>
      <c r="G1127" s="1067"/>
      <c r="H1127" s="1067"/>
      <c r="I1127" s="1067"/>
      <c r="J1127" s="1067"/>
      <c r="K1127" s="1067"/>
      <c r="L1127" s="1067"/>
      <c r="M1127" s="1067"/>
      <c r="N1127" s="1067"/>
      <c r="O1127" s="1067"/>
      <c r="P1127" s="1067"/>
      <c r="Q1127" s="1067"/>
      <c r="R1127" s="1067"/>
      <c r="S1127" s="1067"/>
      <c r="T1127" s="1067"/>
      <c r="U1127" s="1067"/>
      <c r="V1127" s="1067"/>
      <c r="W1127" s="1067"/>
      <c r="X1127" s="1067"/>
      <c r="Y1127" s="1067"/>
      <c r="Z1127" s="1067"/>
      <c r="AA1127" s="1067"/>
      <c r="AB1127" s="1067"/>
      <c r="AC1127" s="1067"/>
      <c r="AD1127" s="1067"/>
      <c r="AE1127" s="1067"/>
      <c r="AF1127" s="1067"/>
    </row>
    <row r="1128" spans="1:32">
      <c r="A1128" s="1067"/>
      <c r="B1128" s="1067"/>
      <c r="C1128" s="1067"/>
      <c r="D1128" s="1067"/>
      <c r="E1128" s="1067"/>
      <c r="F1128" s="1067"/>
      <c r="G1128" s="1067"/>
      <c r="H1128" s="1067"/>
      <c r="I1128" s="1067"/>
      <c r="J1128" s="1067"/>
      <c r="K1128" s="1067"/>
      <c r="L1128" s="1067"/>
      <c r="M1128" s="1067"/>
      <c r="N1128" s="1067"/>
      <c r="O1128" s="1067"/>
      <c r="P1128" s="1067"/>
      <c r="Q1128" s="1067"/>
      <c r="R1128" s="1067"/>
      <c r="S1128" s="1067"/>
      <c r="T1128" s="1067"/>
      <c r="U1128" s="1067"/>
      <c r="V1128" s="1067"/>
      <c r="W1128" s="1067"/>
      <c r="X1128" s="1067"/>
      <c r="Y1128" s="1067"/>
      <c r="Z1128" s="1067"/>
      <c r="AA1128" s="1067"/>
      <c r="AB1128" s="1067"/>
      <c r="AC1128" s="1067"/>
      <c r="AD1128" s="1067"/>
      <c r="AE1128" s="1067"/>
      <c r="AF1128" s="1067"/>
    </row>
    <row r="1129" spans="1:32">
      <c r="A1129" s="1067"/>
      <c r="B1129" s="1067"/>
      <c r="C1129" s="1067"/>
      <c r="D1129" s="1067"/>
      <c r="E1129" s="1067"/>
      <c r="F1129" s="1067"/>
      <c r="G1129" s="1067"/>
      <c r="H1129" s="1067"/>
      <c r="I1129" s="1067"/>
      <c r="J1129" s="1067"/>
      <c r="K1129" s="1067"/>
      <c r="L1129" s="1067"/>
      <c r="M1129" s="1067"/>
      <c r="N1129" s="1067"/>
      <c r="O1129" s="1067"/>
      <c r="P1129" s="1067"/>
      <c r="Q1129" s="1067"/>
      <c r="R1129" s="1067"/>
      <c r="S1129" s="1067"/>
      <c r="T1129" s="1067"/>
      <c r="U1129" s="1067"/>
      <c r="V1129" s="1067"/>
      <c r="W1129" s="1067"/>
      <c r="X1129" s="1067"/>
      <c r="Y1129" s="1067"/>
      <c r="Z1129" s="1067"/>
      <c r="AA1129" s="1067"/>
      <c r="AB1129" s="1067"/>
      <c r="AC1129" s="1067"/>
      <c r="AD1129" s="1067"/>
      <c r="AE1129" s="1067"/>
      <c r="AF1129" s="1067"/>
    </row>
    <row r="1130" spans="1:32">
      <c r="A1130" s="1067"/>
      <c r="B1130" s="1067"/>
      <c r="C1130" s="1067"/>
      <c r="D1130" s="1067"/>
      <c r="E1130" s="1067"/>
      <c r="F1130" s="1067"/>
      <c r="G1130" s="1067"/>
      <c r="H1130" s="1067"/>
      <c r="I1130" s="1067"/>
      <c r="J1130" s="1067"/>
      <c r="K1130" s="1067"/>
      <c r="L1130" s="1067"/>
      <c r="M1130" s="1067"/>
      <c r="N1130" s="1067"/>
      <c r="O1130" s="1067"/>
      <c r="P1130" s="1067"/>
      <c r="Q1130" s="1067"/>
      <c r="R1130" s="1067"/>
      <c r="S1130" s="1067"/>
      <c r="T1130" s="1067"/>
      <c r="U1130" s="1067"/>
      <c r="V1130" s="1067"/>
      <c r="W1130" s="1067"/>
      <c r="X1130" s="1067"/>
      <c r="Y1130" s="1067"/>
      <c r="Z1130" s="1067"/>
      <c r="AA1130" s="1067"/>
      <c r="AB1130" s="1067"/>
      <c r="AC1130" s="1067"/>
      <c r="AD1130" s="1067"/>
      <c r="AE1130" s="1067"/>
      <c r="AF1130" s="1067"/>
    </row>
    <row r="1131" spans="1:32">
      <c r="A1131" s="1067"/>
      <c r="B1131" s="1067"/>
      <c r="C1131" s="1067"/>
      <c r="D1131" s="1067"/>
      <c r="E1131" s="1067"/>
      <c r="F1131" s="1067"/>
      <c r="G1131" s="1067"/>
      <c r="H1131" s="1067"/>
      <c r="I1131" s="1067"/>
      <c r="J1131" s="1067"/>
      <c r="K1131" s="1067"/>
      <c r="L1131" s="1067"/>
      <c r="M1131" s="1067"/>
      <c r="N1131" s="1067"/>
      <c r="O1131" s="1067"/>
      <c r="P1131" s="1067"/>
      <c r="Q1131" s="1067"/>
      <c r="R1131" s="1067"/>
      <c r="S1131" s="1067"/>
      <c r="T1131" s="1067"/>
      <c r="U1131" s="1067"/>
      <c r="V1131" s="1067"/>
      <c r="W1131" s="1067"/>
      <c r="X1131" s="1067"/>
      <c r="Y1131" s="1067"/>
      <c r="Z1131" s="1067"/>
      <c r="AA1131" s="1067"/>
      <c r="AB1131" s="1067"/>
      <c r="AC1131" s="1067"/>
      <c r="AD1131" s="1067"/>
      <c r="AE1131" s="1067"/>
      <c r="AF1131" s="1067"/>
    </row>
    <row r="1132" spans="1:32">
      <c r="A1132" s="1067"/>
      <c r="B1132" s="1067"/>
      <c r="C1132" s="1067"/>
      <c r="D1132" s="1067"/>
      <c r="E1132" s="1067"/>
      <c r="F1132" s="1067"/>
      <c r="G1132" s="1067"/>
      <c r="H1132" s="1067"/>
      <c r="I1132" s="1067"/>
      <c r="J1132" s="1067"/>
      <c r="K1132" s="1067"/>
      <c r="L1132" s="1067"/>
      <c r="M1132" s="1067"/>
      <c r="N1132" s="1067"/>
      <c r="O1132" s="1067"/>
      <c r="P1132" s="1067"/>
      <c r="Q1132" s="1067"/>
      <c r="R1132" s="1067"/>
      <c r="S1132" s="1067"/>
      <c r="T1132" s="1067"/>
      <c r="U1132" s="1067"/>
      <c r="V1132" s="1067"/>
      <c r="W1132" s="1067"/>
      <c r="X1132" s="1067"/>
      <c r="Y1132" s="1067"/>
      <c r="Z1132" s="1067"/>
      <c r="AA1132" s="1067"/>
      <c r="AB1132" s="1067"/>
      <c r="AC1132" s="1067"/>
      <c r="AD1132" s="1067"/>
      <c r="AE1132" s="1067"/>
      <c r="AF1132" s="1067"/>
    </row>
    <row r="1133" spans="1:32">
      <c r="A1133" s="1067"/>
      <c r="B1133" s="1067"/>
      <c r="C1133" s="1067"/>
      <c r="D1133" s="1067"/>
      <c r="E1133" s="1067"/>
      <c r="F1133" s="1067"/>
      <c r="G1133" s="1067"/>
      <c r="H1133" s="1067"/>
      <c r="I1133" s="1067"/>
      <c r="J1133" s="1067"/>
      <c r="K1133" s="1067"/>
      <c r="L1133" s="1067"/>
      <c r="M1133" s="1067"/>
      <c r="N1133" s="1067"/>
      <c r="O1133" s="1067"/>
      <c r="P1133" s="1067"/>
      <c r="Q1133" s="1067"/>
      <c r="R1133" s="1067"/>
      <c r="S1133" s="1067"/>
      <c r="T1133" s="1067"/>
      <c r="U1133" s="1067"/>
      <c r="V1133" s="1067"/>
      <c r="W1133" s="1067"/>
      <c r="X1133" s="1067"/>
      <c r="Y1133" s="1067"/>
      <c r="Z1133" s="1067"/>
      <c r="AA1133" s="1067"/>
      <c r="AB1133" s="1067"/>
      <c r="AC1133" s="1067"/>
      <c r="AD1133" s="1067"/>
      <c r="AE1133" s="1067"/>
      <c r="AF1133" s="1067"/>
    </row>
    <row r="1134" spans="1:32">
      <c r="A1134" s="1067"/>
      <c r="B1134" s="1067"/>
      <c r="C1134" s="1067"/>
      <c r="D1134" s="1067"/>
      <c r="E1134" s="1067"/>
      <c r="F1134" s="1067"/>
      <c r="G1134" s="1067"/>
      <c r="H1134" s="1067"/>
      <c r="I1134" s="1067"/>
      <c r="J1134" s="1067"/>
      <c r="K1134" s="1067"/>
      <c r="L1134" s="1067"/>
      <c r="M1134" s="1067"/>
      <c r="N1134" s="1067"/>
      <c r="O1134" s="1067"/>
      <c r="P1134" s="1067"/>
      <c r="Q1134" s="1067"/>
      <c r="R1134" s="1067"/>
      <c r="S1134" s="1067"/>
      <c r="T1134" s="1067"/>
      <c r="U1134" s="1067"/>
      <c r="V1134" s="1067"/>
      <c r="W1134" s="1067"/>
      <c r="X1134" s="1067"/>
      <c r="Y1134" s="1067"/>
      <c r="Z1134" s="1067"/>
      <c r="AA1134" s="1067"/>
      <c r="AB1134" s="1067"/>
      <c r="AC1134" s="1067"/>
      <c r="AD1134" s="1067"/>
      <c r="AE1134" s="1067"/>
      <c r="AF1134" s="1067"/>
    </row>
    <row r="1135" spans="1:32">
      <c r="A1135" s="1067"/>
      <c r="B1135" s="1067"/>
      <c r="C1135" s="1067"/>
      <c r="D1135" s="1067"/>
      <c r="E1135" s="1067"/>
      <c r="F1135" s="1067"/>
      <c r="G1135" s="1067"/>
      <c r="H1135" s="1067"/>
      <c r="I1135" s="1067"/>
      <c r="J1135" s="1067"/>
      <c r="K1135" s="1067"/>
      <c r="L1135" s="1067"/>
      <c r="M1135" s="1067"/>
      <c r="N1135" s="1067"/>
      <c r="O1135" s="1067"/>
      <c r="P1135" s="1067"/>
      <c r="Q1135" s="1067"/>
      <c r="R1135" s="1067"/>
      <c r="S1135" s="1067"/>
      <c r="T1135" s="1067"/>
      <c r="U1135" s="1067"/>
      <c r="V1135" s="1067"/>
      <c r="W1135" s="1067"/>
      <c r="X1135" s="1067"/>
      <c r="Y1135" s="1067"/>
      <c r="Z1135" s="1067"/>
      <c r="AA1135" s="1067"/>
      <c r="AB1135" s="1067"/>
      <c r="AC1135" s="1067"/>
      <c r="AD1135" s="1067"/>
      <c r="AE1135" s="1067"/>
      <c r="AF1135" s="1067"/>
    </row>
    <row r="1136" spans="1:32">
      <c r="A1136" s="1067"/>
      <c r="B1136" s="1067"/>
      <c r="C1136" s="1067"/>
      <c r="D1136" s="1067"/>
      <c r="E1136" s="1067"/>
      <c r="F1136" s="1067"/>
      <c r="G1136" s="1067"/>
      <c r="H1136" s="1067"/>
      <c r="I1136" s="1067"/>
      <c r="J1136" s="1067"/>
      <c r="K1136" s="1067"/>
      <c r="L1136" s="1067"/>
      <c r="M1136" s="1067"/>
      <c r="N1136" s="1067"/>
      <c r="O1136" s="1067"/>
      <c r="P1136" s="1067"/>
      <c r="Q1136" s="1067"/>
      <c r="R1136" s="1067"/>
      <c r="S1136" s="1067"/>
      <c r="T1136" s="1067"/>
      <c r="U1136" s="1067"/>
      <c r="V1136" s="1067"/>
      <c r="W1136" s="1067"/>
      <c r="X1136" s="1067"/>
      <c r="Y1136" s="1067"/>
      <c r="Z1136" s="1067"/>
      <c r="AA1136" s="1067"/>
      <c r="AB1136" s="1067"/>
      <c r="AC1136" s="1067"/>
      <c r="AD1136" s="1067"/>
      <c r="AE1136" s="1067"/>
      <c r="AF1136" s="1067"/>
    </row>
    <row r="1137" spans="1:32">
      <c r="A1137" s="1067"/>
      <c r="B1137" s="1067"/>
      <c r="C1137" s="1067"/>
      <c r="D1137" s="1067"/>
      <c r="E1137" s="1067"/>
      <c r="F1137" s="1067"/>
      <c r="G1137" s="1067"/>
      <c r="H1137" s="1067"/>
      <c r="I1137" s="1067"/>
      <c r="J1137" s="1067"/>
      <c r="K1137" s="1067"/>
      <c r="L1137" s="1067"/>
      <c r="M1137" s="1067"/>
      <c r="N1137" s="1067"/>
      <c r="O1137" s="1067"/>
      <c r="P1137" s="1067"/>
      <c r="Q1137" s="1067"/>
      <c r="R1137" s="1067"/>
      <c r="S1137" s="1067"/>
      <c r="T1137" s="1067"/>
      <c r="U1137" s="1067"/>
      <c r="V1137" s="1067"/>
      <c r="W1137" s="1067"/>
      <c r="X1137" s="1067"/>
      <c r="Y1137" s="1067"/>
      <c r="Z1137" s="1067"/>
      <c r="AA1137" s="1067"/>
      <c r="AB1137" s="1067"/>
      <c r="AC1137" s="1067"/>
      <c r="AD1137" s="1067"/>
      <c r="AE1137" s="1067"/>
      <c r="AF1137" s="1067"/>
    </row>
    <row r="1138" spans="1:32">
      <c r="A1138" s="1067"/>
      <c r="B1138" s="1067"/>
      <c r="C1138" s="1067"/>
      <c r="D1138" s="1067"/>
      <c r="E1138" s="1067"/>
      <c r="F1138" s="1067"/>
      <c r="G1138" s="1067"/>
      <c r="H1138" s="1067"/>
      <c r="I1138" s="1067"/>
      <c r="J1138" s="1067"/>
      <c r="K1138" s="1067"/>
      <c r="L1138" s="1067"/>
      <c r="M1138" s="1067"/>
      <c r="N1138" s="1067"/>
      <c r="O1138" s="1067"/>
      <c r="P1138" s="1067"/>
      <c r="Q1138" s="1067"/>
      <c r="R1138" s="1067"/>
      <c r="S1138" s="1067"/>
      <c r="T1138" s="1067"/>
      <c r="U1138" s="1067"/>
      <c r="V1138" s="1067"/>
      <c r="W1138" s="1067"/>
      <c r="X1138" s="1067"/>
      <c r="Y1138" s="1067"/>
      <c r="Z1138" s="1067"/>
      <c r="AA1138" s="1067"/>
      <c r="AB1138" s="1067"/>
      <c r="AC1138" s="1067"/>
      <c r="AD1138" s="1067"/>
      <c r="AE1138" s="1067"/>
      <c r="AF1138" s="1067"/>
    </row>
    <row r="1139" spans="1:32">
      <c r="A1139" s="1067"/>
      <c r="B1139" s="1067"/>
      <c r="C1139" s="1067"/>
      <c r="D1139" s="1067"/>
      <c r="E1139" s="1067"/>
      <c r="F1139" s="1067"/>
      <c r="G1139" s="1067"/>
      <c r="H1139" s="1067"/>
      <c r="I1139" s="1067"/>
      <c r="J1139" s="1067"/>
      <c r="K1139" s="1067"/>
      <c r="L1139" s="1067"/>
      <c r="M1139" s="1067"/>
      <c r="N1139" s="1067"/>
      <c r="O1139" s="1067"/>
      <c r="P1139" s="1067"/>
      <c r="Q1139" s="1067"/>
      <c r="R1139" s="1067"/>
      <c r="S1139" s="1067"/>
      <c r="T1139" s="1067"/>
      <c r="U1139" s="1067"/>
      <c r="V1139" s="1067"/>
      <c r="W1139" s="1067"/>
      <c r="X1139" s="1067"/>
      <c r="Y1139" s="1067"/>
      <c r="Z1139" s="1067"/>
      <c r="AA1139" s="1067"/>
      <c r="AB1139" s="1067"/>
      <c r="AC1139" s="1067"/>
      <c r="AD1139" s="1067"/>
      <c r="AE1139" s="1067"/>
      <c r="AF1139" s="1067"/>
    </row>
    <row r="1140" spans="1:32">
      <c r="A1140" s="1067"/>
      <c r="B1140" s="1067"/>
      <c r="C1140" s="1067"/>
      <c r="D1140" s="1067"/>
      <c r="E1140" s="1067"/>
      <c r="F1140" s="1067"/>
      <c r="G1140" s="1067"/>
      <c r="H1140" s="1067"/>
      <c r="I1140" s="1067"/>
      <c r="J1140" s="1067"/>
      <c r="K1140" s="1067"/>
      <c r="L1140" s="1067"/>
      <c r="M1140" s="1067"/>
      <c r="N1140" s="1067"/>
      <c r="O1140" s="1067"/>
      <c r="P1140" s="1067"/>
      <c r="Q1140" s="1067"/>
      <c r="R1140" s="1067"/>
      <c r="S1140" s="1067"/>
      <c r="T1140" s="1067"/>
      <c r="U1140" s="1067"/>
      <c r="V1140" s="1067"/>
      <c r="W1140" s="1067"/>
      <c r="X1140" s="1067"/>
      <c r="Y1140" s="1067"/>
      <c r="Z1140" s="1067"/>
      <c r="AA1140" s="1067"/>
      <c r="AB1140" s="1067"/>
      <c r="AC1140" s="1067"/>
      <c r="AD1140" s="1067"/>
      <c r="AE1140" s="1067"/>
      <c r="AF1140" s="1067"/>
    </row>
    <row r="1141" spans="1:32">
      <c r="A1141" s="1067"/>
      <c r="B1141" s="1067"/>
      <c r="C1141" s="1067"/>
      <c r="D1141" s="1067"/>
      <c r="E1141" s="1067"/>
      <c r="F1141" s="1067"/>
      <c r="G1141" s="1067"/>
      <c r="H1141" s="1067"/>
      <c r="I1141" s="1067"/>
      <c r="J1141" s="1067"/>
      <c r="K1141" s="1067"/>
      <c r="L1141" s="1067"/>
      <c r="M1141" s="1067"/>
      <c r="N1141" s="1067"/>
      <c r="O1141" s="1067"/>
      <c r="P1141" s="1067"/>
      <c r="Q1141" s="1067"/>
      <c r="R1141" s="1067"/>
      <c r="S1141" s="1067"/>
      <c r="T1141" s="1067"/>
      <c r="U1141" s="1067"/>
      <c r="V1141" s="1067"/>
      <c r="W1141" s="1067"/>
      <c r="X1141" s="1067"/>
      <c r="Y1141" s="1067"/>
      <c r="Z1141" s="1067"/>
      <c r="AA1141" s="1067"/>
      <c r="AB1141" s="1067"/>
      <c r="AC1141" s="1067"/>
      <c r="AD1141" s="1067"/>
      <c r="AE1141" s="1067"/>
      <c r="AF1141" s="1067"/>
    </row>
    <row r="1142" spans="1:32">
      <c r="A1142" s="1067"/>
      <c r="B1142" s="1067"/>
      <c r="C1142" s="1067"/>
      <c r="D1142" s="1067"/>
      <c r="E1142" s="1067"/>
      <c r="F1142" s="1067"/>
      <c r="G1142" s="1067"/>
      <c r="H1142" s="1067"/>
      <c r="I1142" s="1067"/>
      <c r="J1142" s="1067"/>
      <c r="K1142" s="1067"/>
      <c r="L1142" s="1067"/>
      <c r="M1142" s="1067"/>
      <c r="N1142" s="1067"/>
      <c r="O1142" s="1067"/>
      <c r="P1142" s="1067"/>
      <c r="Q1142" s="1067"/>
      <c r="R1142" s="1067"/>
      <c r="S1142" s="1067"/>
      <c r="T1142" s="1067"/>
      <c r="U1142" s="1067"/>
      <c r="V1142" s="1067"/>
      <c r="W1142" s="1067"/>
      <c r="X1142" s="1067"/>
      <c r="Y1142" s="1067"/>
      <c r="Z1142" s="1067"/>
      <c r="AA1142" s="1067"/>
      <c r="AB1142" s="1067"/>
      <c r="AC1142" s="1067"/>
      <c r="AD1142" s="1067"/>
      <c r="AE1142" s="1067"/>
      <c r="AF1142" s="1067"/>
    </row>
    <row r="1143" spans="1:32">
      <c r="A1143" s="1067"/>
      <c r="B1143" s="1067"/>
      <c r="C1143" s="1067"/>
      <c r="D1143" s="1067"/>
      <c r="E1143" s="1067"/>
      <c r="F1143" s="1067"/>
      <c r="G1143" s="1067"/>
      <c r="H1143" s="1067"/>
      <c r="I1143" s="1067"/>
      <c r="J1143" s="1067"/>
      <c r="K1143" s="1067"/>
      <c r="L1143" s="1067"/>
      <c r="M1143" s="1067"/>
      <c r="N1143" s="1067"/>
      <c r="O1143" s="1067"/>
      <c r="P1143" s="1067"/>
      <c r="Q1143" s="1067"/>
      <c r="R1143" s="1067"/>
      <c r="S1143" s="1067"/>
      <c r="T1143" s="1067"/>
      <c r="U1143" s="1067"/>
      <c r="V1143" s="1067"/>
      <c r="W1143" s="1067"/>
      <c r="X1143" s="1067"/>
      <c r="Y1143" s="1067"/>
      <c r="Z1143" s="1067"/>
      <c r="AA1143" s="1067"/>
      <c r="AB1143" s="1067"/>
      <c r="AC1143" s="1067"/>
      <c r="AD1143" s="1067"/>
      <c r="AE1143" s="1067"/>
      <c r="AF1143" s="1067"/>
    </row>
    <row r="1144" spans="1:32">
      <c r="A1144" s="1067"/>
      <c r="B1144" s="1067"/>
      <c r="C1144" s="1067"/>
      <c r="D1144" s="1067"/>
      <c r="E1144" s="1067"/>
      <c r="F1144" s="1067"/>
      <c r="G1144" s="1067"/>
      <c r="H1144" s="1067"/>
      <c r="I1144" s="1067"/>
      <c r="J1144" s="1067"/>
      <c r="K1144" s="1067"/>
      <c r="L1144" s="1067"/>
      <c r="M1144" s="1067"/>
      <c r="N1144" s="1067"/>
      <c r="O1144" s="1067"/>
      <c r="P1144" s="1067"/>
      <c r="Q1144" s="1067"/>
      <c r="R1144" s="1067"/>
      <c r="S1144" s="1067"/>
      <c r="T1144" s="1067"/>
      <c r="U1144" s="1067"/>
      <c r="V1144" s="1067"/>
      <c r="W1144" s="1067"/>
      <c r="X1144" s="1067"/>
      <c r="Y1144" s="1067"/>
      <c r="Z1144" s="1067"/>
      <c r="AA1144" s="1067"/>
      <c r="AB1144" s="1067"/>
      <c r="AC1144" s="1067"/>
      <c r="AD1144" s="1067"/>
      <c r="AE1144" s="1067"/>
      <c r="AF1144" s="1067"/>
    </row>
    <row r="1145" spans="1:32">
      <c r="A1145" s="1067"/>
      <c r="B1145" s="1067"/>
      <c r="C1145" s="1067"/>
      <c r="D1145" s="1067"/>
      <c r="E1145" s="1067"/>
      <c r="F1145" s="1067"/>
      <c r="G1145" s="1067"/>
      <c r="H1145" s="1067"/>
      <c r="I1145" s="1067"/>
      <c r="J1145" s="1067"/>
      <c r="K1145" s="1067"/>
      <c r="L1145" s="1067"/>
      <c r="M1145" s="1067"/>
      <c r="N1145" s="1067"/>
      <c r="O1145" s="1067"/>
      <c r="P1145" s="1067"/>
      <c r="Q1145" s="1067"/>
      <c r="R1145" s="1067"/>
      <c r="S1145" s="1067"/>
      <c r="T1145" s="1067"/>
      <c r="U1145" s="1067"/>
      <c r="V1145" s="1067"/>
      <c r="W1145" s="1067"/>
      <c r="X1145" s="1067"/>
      <c r="Y1145" s="1067"/>
      <c r="Z1145" s="1067"/>
      <c r="AA1145" s="1067"/>
      <c r="AB1145" s="1067"/>
      <c r="AC1145" s="1067"/>
      <c r="AD1145" s="1067"/>
      <c r="AE1145" s="1067"/>
      <c r="AF1145" s="1067"/>
    </row>
    <row r="1146" spans="1:32">
      <c r="A1146" s="1067"/>
      <c r="B1146" s="1067"/>
      <c r="C1146" s="1067"/>
      <c r="D1146" s="1067"/>
      <c r="E1146" s="1067"/>
      <c r="F1146" s="1067"/>
      <c r="G1146" s="1067"/>
      <c r="H1146" s="1067"/>
      <c r="I1146" s="1067"/>
      <c r="J1146" s="1067"/>
      <c r="K1146" s="1067"/>
      <c r="L1146" s="1067"/>
      <c r="M1146" s="1067"/>
      <c r="N1146" s="1067"/>
      <c r="O1146" s="1067"/>
      <c r="P1146" s="1067"/>
      <c r="Q1146" s="1067"/>
      <c r="R1146" s="1067"/>
      <c r="S1146" s="1067"/>
      <c r="T1146" s="1067"/>
      <c r="U1146" s="1067"/>
      <c r="V1146" s="1067"/>
      <c r="W1146" s="1067"/>
      <c r="X1146" s="1067"/>
      <c r="Y1146" s="1067"/>
      <c r="Z1146" s="1067"/>
      <c r="AA1146" s="1067"/>
      <c r="AB1146" s="1067"/>
      <c r="AC1146" s="1067"/>
      <c r="AD1146" s="1067"/>
      <c r="AE1146" s="1067"/>
      <c r="AF1146" s="1067"/>
    </row>
    <row r="1147" spans="1:32">
      <c r="A1147" s="1067"/>
      <c r="B1147" s="1067"/>
      <c r="C1147" s="1067"/>
      <c r="D1147" s="1067"/>
      <c r="E1147" s="1067"/>
      <c r="F1147" s="1067"/>
      <c r="G1147" s="1067"/>
      <c r="H1147" s="1067"/>
      <c r="I1147" s="1067"/>
      <c r="J1147" s="1067"/>
      <c r="K1147" s="1067"/>
      <c r="L1147" s="1067"/>
      <c r="M1147" s="1067"/>
      <c r="N1147" s="1067"/>
      <c r="O1147" s="1067"/>
      <c r="P1147" s="1067"/>
      <c r="Q1147" s="1067"/>
      <c r="R1147" s="1067"/>
      <c r="S1147" s="1067"/>
      <c r="T1147" s="1067"/>
      <c r="U1147" s="1067"/>
      <c r="V1147" s="1067"/>
      <c r="W1147" s="1067"/>
      <c r="X1147" s="1067"/>
      <c r="Y1147" s="1067"/>
      <c r="Z1147" s="1067"/>
      <c r="AA1147" s="1067"/>
      <c r="AB1147" s="1067"/>
      <c r="AC1147" s="1067"/>
      <c r="AD1147" s="1067"/>
      <c r="AE1147" s="1067"/>
      <c r="AF1147" s="1067"/>
    </row>
    <row r="1148" spans="1:32">
      <c r="A1148" s="1067"/>
      <c r="B1148" s="1067"/>
      <c r="C1148" s="1067"/>
      <c r="D1148" s="1067"/>
      <c r="E1148" s="1067"/>
      <c r="F1148" s="1067"/>
      <c r="G1148" s="1067"/>
      <c r="H1148" s="1067"/>
      <c r="I1148" s="1067"/>
      <c r="J1148" s="1067"/>
      <c r="K1148" s="1067"/>
      <c r="L1148" s="1067"/>
      <c r="M1148" s="1067"/>
      <c r="N1148" s="1067"/>
      <c r="O1148" s="1067"/>
      <c r="P1148" s="1067"/>
      <c r="Q1148" s="1067"/>
      <c r="R1148" s="1067"/>
      <c r="S1148" s="1067"/>
      <c r="T1148" s="1067"/>
      <c r="U1148" s="1067"/>
      <c r="V1148" s="1067"/>
      <c r="W1148" s="1067"/>
      <c r="X1148" s="1067"/>
      <c r="Y1148" s="1067"/>
      <c r="Z1148" s="1067"/>
      <c r="AA1148" s="1067"/>
      <c r="AB1148" s="1067"/>
      <c r="AC1148" s="1067"/>
      <c r="AD1148" s="1067"/>
      <c r="AE1148" s="1067"/>
      <c r="AF1148" s="1067"/>
    </row>
    <row r="1149" spans="1:32">
      <c r="A1149" s="1067"/>
      <c r="B1149" s="1067"/>
      <c r="C1149" s="1067"/>
      <c r="D1149" s="1067"/>
      <c r="E1149" s="1067"/>
      <c r="F1149" s="1067"/>
      <c r="G1149" s="1067"/>
      <c r="H1149" s="1067"/>
      <c r="I1149" s="1067"/>
      <c r="J1149" s="1067"/>
      <c r="K1149" s="1067"/>
      <c r="L1149" s="1067"/>
      <c r="M1149" s="1067"/>
      <c r="N1149" s="1067"/>
      <c r="O1149" s="1067"/>
      <c r="P1149" s="1067"/>
      <c r="Q1149" s="1067"/>
      <c r="R1149" s="1067"/>
      <c r="S1149" s="1067"/>
      <c r="T1149" s="1067"/>
      <c r="U1149" s="1067"/>
      <c r="V1149" s="1067"/>
      <c r="W1149" s="1067"/>
      <c r="X1149" s="1067"/>
      <c r="Y1149" s="1067"/>
      <c r="Z1149" s="1067"/>
      <c r="AA1149" s="1067"/>
      <c r="AB1149" s="1067"/>
      <c r="AC1149" s="1067"/>
      <c r="AD1149" s="1067"/>
      <c r="AE1149" s="1067"/>
      <c r="AF1149" s="1067"/>
    </row>
    <row r="1150" spans="1:32">
      <c r="A1150" s="1067"/>
      <c r="B1150" s="1067"/>
      <c r="C1150" s="1067"/>
      <c r="D1150" s="1067"/>
      <c r="E1150" s="1067"/>
      <c r="F1150" s="1067"/>
      <c r="G1150" s="1067"/>
      <c r="H1150" s="1067"/>
      <c r="I1150" s="1067"/>
      <c r="J1150" s="1067"/>
      <c r="K1150" s="1067"/>
      <c r="L1150" s="1067"/>
      <c r="M1150" s="1067"/>
      <c r="N1150" s="1067"/>
      <c r="O1150" s="1067"/>
      <c r="P1150" s="1067"/>
      <c r="Q1150" s="1067"/>
      <c r="R1150" s="1067"/>
      <c r="S1150" s="1067"/>
      <c r="T1150" s="1067"/>
      <c r="U1150" s="1067"/>
      <c r="V1150" s="1067"/>
      <c r="W1150" s="1067"/>
      <c r="X1150" s="1067"/>
      <c r="Y1150" s="1067"/>
      <c r="Z1150" s="1067"/>
      <c r="AA1150" s="1067"/>
      <c r="AB1150" s="1067"/>
      <c r="AC1150" s="1067"/>
      <c r="AD1150" s="1067"/>
      <c r="AE1150" s="1067"/>
      <c r="AF1150" s="1067"/>
    </row>
    <row r="1151" spans="1:32">
      <c r="A1151" s="1067"/>
      <c r="B1151" s="1067"/>
      <c r="C1151" s="1067"/>
      <c r="D1151" s="1067"/>
      <c r="E1151" s="1067"/>
      <c r="F1151" s="1067"/>
      <c r="G1151" s="1067"/>
      <c r="H1151" s="1067"/>
      <c r="I1151" s="1067"/>
      <c r="J1151" s="1067"/>
      <c r="K1151" s="1067"/>
      <c r="L1151" s="1067"/>
      <c r="M1151" s="1067"/>
      <c r="N1151" s="1067"/>
      <c r="O1151" s="1067"/>
      <c r="P1151" s="1067"/>
      <c r="Q1151" s="1067"/>
      <c r="R1151" s="1067"/>
      <c r="S1151" s="1067"/>
      <c r="T1151" s="1067"/>
      <c r="U1151" s="1067"/>
      <c r="V1151" s="1067"/>
      <c r="W1151" s="1067"/>
      <c r="X1151" s="1067"/>
      <c r="Y1151" s="1067"/>
      <c r="Z1151" s="1067"/>
      <c r="AA1151" s="1067"/>
      <c r="AB1151" s="1067"/>
      <c r="AC1151" s="1067"/>
      <c r="AD1151" s="1067"/>
      <c r="AE1151" s="1067"/>
      <c r="AF1151" s="1067"/>
    </row>
    <row r="1152" spans="1:32">
      <c r="A1152" s="1067"/>
      <c r="B1152" s="1067"/>
      <c r="C1152" s="1067"/>
      <c r="D1152" s="1067"/>
      <c r="E1152" s="1067"/>
      <c r="F1152" s="1067"/>
      <c r="G1152" s="1067"/>
      <c r="H1152" s="1067"/>
      <c r="I1152" s="1067"/>
      <c r="J1152" s="1067"/>
      <c r="K1152" s="1067"/>
      <c r="L1152" s="1067"/>
      <c r="M1152" s="1067"/>
      <c r="N1152" s="1067"/>
      <c r="O1152" s="1067"/>
      <c r="P1152" s="1067"/>
      <c r="Q1152" s="1067"/>
      <c r="R1152" s="1067"/>
      <c r="S1152" s="1067"/>
      <c r="T1152" s="1067"/>
      <c r="U1152" s="1067"/>
      <c r="V1152" s="1067"/>
      <c r="W1152" s="1067"/>
      <c r="X1152" s="1067"/>
      <c r="Y1152" s="1067"/>
      <c r="Z1152" s="1067"/>
      <c r="AA1152" s="1067"/>
      <c r="AB1152" s="1067"/>
      <c r="AC1152" s="1067"/>
      <c r="AD1152" s="1067"/>
      <c r="AE1152" s="1067"/>
      <c r="AF1152" s="1067"/>
    </row>
    <row r="1153" spans="1:32">
      <c r="A1153" s="1067"/>
      <c r="B1153" s="1067"/>
      <c r="C1153" s="1067"/>
      <c r="D1153" s="1067"/>
      <c r="E1153" s="1067"/>
      <c r="F1153" s="1067"/>
      <c r="G1153" s="1067"/>
      <c r="H1153" s="1067"/>
      <c r="I1153" s="1067"/>
      <c r="J1153" s="1067"/>
      <c r="K1153" s="1067"/>
      <c r="L1153" s="1067"/>
      <c r="M1153" s="1067"/>
      <c r="N1153" s="1067"/>
      <c r="O1153" s="1067"/>
      <c r="P1153" s="1067"/>
      <c r="Q1153" s="1067"/>
      <c r="R1153" s="1067"/>
      <c r="S1153" s="1067"/>
      <c r="T1153" s="1067"/>
      <c r="U1153" s="1067"/>
      <c r="V1153" s="1067"/>
      <c r="W1153" s="1067"/>
      <c r="X1153" s="1067"/>
      <c r="Y1153" s="1067"/>
      <c r="Z1153" s="1067"/>
      <c r="AA1153" s="1067"/>
      <c r="AB1153" s="1067"/>
      <c r="AC1153" s="1067"/>
      <c r="AD1153" s="1067"/>
      <c r="AE1153" s="1067"/>
      <c r="AF1153" s="1067"/>
    </row>
    <row r="1154" spans="1:32">
      <c r="A1154" s="1067"/>
      <c r="B1154" s="1067"/>
      <c r="C1154" s="1067"/>
      <c r="D1154" s="1067"/>
      <c r="E1154" s="1067"/>
      <c r="F1154" s="1067"/>
      <c r="G1154" s="1067"/>
      <c r="H1154" s="1067"/>
      <c r="I1154" s="1067"/>
      <c r="J1154" s="1067"/>
      <c r="K1154" s="1067"/>
      <c r="L1154" s="1067"/>
      <c r="M1154" s="1067"/>
      <c r="N1154" s="1067"/>
      <c r="O1154" s="1067"/>
      <c r="P1154" s="1067"/>
      <c r="Q1154" s="1067"/>
      <c r="R1154" s="1067"/>
      <c r="S1154" s="1067"/>
      <c r="T1154" s="1067"/>
      <c r="U1154" s="1067"/>
      <c r="V1154" s="1067"/>
      <c r="W1154" s="1067"/>
      <c r="X1154" s="1067"/>
      <c r="Y1154" s="1067"/>
      <c r="Z1154" s="1067"/>
      <c r="AA1154" s="1067"/>
      <c r="AB1154" s="1067"/>
      <c r="AC1154" s="1067"/>
      <c r="AD1154" s="1067"/>
      <c r="AE1154" s="1067"/>
      <c r="AF1154" s="1067"/>
    </row>
    <row r="1155" spans="1:32">
      <c r="A1155" s="1067"/>
      <c r="B1155" s="1067"/>
      <c r="C1155" s="1067"/>
      <c r="D1155" s="1067"/>
      <c r="E1155" s="1067"/>
      <c r="F1155" s="1067"/>
      <c r="G1155" s="1067"/>
      <c r="H1155" s="1067"/>
      <c r="I1155" s="1067"/>
      <c r="J1155" s="1067"/>
      <c r="K1155" s="1067"/>
      <c r="L1155" s="1067"/>
      <c r="M1155" s="1067"/>
      <c r="N1155" s="1067"/>
      <c r="O1155" s="1067"/>
      <c r="P1155" s="1067"/>
      <c r="Q1155" s="1067"/>
      <c r="R1155" s="1067"/>
      <c r="S1155" s="1067"/>
      <c r="T1155" s="1067"/>
      <c r="U1155" s="1067"/>
      <c r="V1155" s="1067"/>
      <c r="W1155" s="1067"/>
      <c r="X1155" s="1067"/>
      <c r="Y1155" s="1067"/>
      <c r="Z1155" s="1067"/>
      <c r="AA1155" s="1067"/>
      <c r="AB1155" s="1067"/>
      <c r="AC1155" s="1067"/>
      <c r="AD1155" s="1067"/>
      <c r="AE1155" s="1067"/>
      <c r="AF1155" s="1067"/>
    </row>
    <row r="1156" spans="1:32">
      <c r="A1156" s="1067"/>
      <c r="B1156" s="1067"/>
      <c r="C1156" s="1067"/>
      <c r="D1156" s="1067"/>
      <c r="E1156" s="1067"/>
      <c r="F1156" s="1067"/>
      <c r="G1156" s="1067"/>
      <c r="H1156" s="1067"/>
      <c r="I1156" s="1067"/>
      <c r="J1156" s="1067"/>
      <c r="K1156" s="1067"/>
      <c r="L1156" s="1067"/>
      <c r="M1156" s="1067"/>
      <c r="N1156" s="1067"/>
      <c r="O1156" s="1067"/>
      <c r="P1156" s="1067"/>
      <c r="Q1156" s="1067"/>
      <c r="R1156" s="1067"/>
      <c r="S1156" s="1067"/>
      <c r="T1156" s="1067"/>
      <c r="U1156" s="1067"/>
      <c r="V1156" s="1067"/>
      <c r="W1156" s="1067"/>
      <c r="X1156" s="1067"/>
      <c r="Y1156" s="1067"/>
      <c r="Z1156" s="1067"/>
      <c r="AA1156" s="1067"/>
      <c r="AB1156" s="1067"/>
      <c r="AC1156" s="1067"/>
      <c r="AD1156" s="1067"/>
      <c r="AE1156" s="1067"/>
      <c r="AF1156" s="1067"/>
    </row>
    <row r="1157" spans="1:32">
      <c r="A1157" s="1067"/>
      <c r="B1157" s="1067"/>
      <c r="C1157" s="1067"/>
      <c r="D1157" s="1067"/>
      <c r="E1157" s="1067"/>
      <c r="F1157" s="1067"/>
      <c r="G1157" s="1067"/>
      <c r="H1157" s="1067"/>
      <c r="I1157" s="1067"/>
      <c r="J1157" s="1067"/>
      <c r="K1157" s="1067"/>
      <c r="L1157" s="1067"/>
      <c r="M1157" s="1067"/>
      <c r="N1157" s="1067"/>
      <c r="O1157" s="1067"/>
      <c r="P1157" s="1067"/>
      <c r="Q1157" s="1067"/>
      <c r="R1157" s="1067"/>
      <c r="S1157" s="1067"/>
      <c r="T1157" s="1067"/>
      <c r="U1157" s="1067"/>
      <c r="V1157" s="1067"/>
      <c r="W1157" s="1067"/>
      <c r="X1157" s="1067"/>
      <c r="Y1157" s="1067"/>
      <c r="Z1157" s="1067"/>
      <c r="AA1157" s="1067"/>
      <c r="AB1157" s="1067"/>
      <c r="AC1157" s="1067"/>
      <c r="AD1157" s="1067"/>
      <c r="AE1157" s="1067"/>
      <c r="AF1157" s="1067"/>
    </row>
    <row r="1158" spans="1:32">
      <c r="A1158" s="1067"/>
      <c r="B1158" s="1067"/>
      <c r="C1158" s="1067"/>
      <c r="D1158" s="1067"/>
      <c r="E1158" s="1067"/>
      <c r="F1158" s="1067"/>
      <c r="G1158" s="1067"/>
      <c r="H1158" s="1067"/>
      <c r="I1158" s="1067"/>
      <c r="J1158" s="1067"/>
      <c r="K1158" s="1067"/>
      <c r="L1158" s="1067"/>
      <c r="M1158" s="1067"/>
      <c r="N1158" s="1067"/>
      <c r="O1158" s="1067"/>
      <c r="P1158" s="1067"/>
      <c r="Q1158" s="1067"/>
      <c r="R1158" s="1067"/>
      <c r="S1158" s="1067"/>
      <c r="T1158" s="1067"/>
      <c r="U1158" s="1067"/>
      <c r="V1158" s="1067"/>
      <c r="W1158" s="1067"/>
      <c r="X1158" s="1067"/>
      <c r="Y1158" s="1067"/>
      <c r="Z1158" s="1067"/>
      <c r="AA1158" s="1067"/>
      <c r="AB1158" s="1067"/>
      <c r="AC1158" s="1067"/>
      <c r="AD1158" s="1067"/>
      <c r="AE1158" s="1067"/>
      <c r="AF1158" s="1067"/>
    </row>
    <row r="1159" spans="1:32">
      <c r="A1159" s="1067"/>
      <c r="B1159" s="1067"/>
      <c r="C1159" s="1067"/>
      <c r="D1159" s="1067"/>
      <c r="E1159" s="1067"/>
      <c r="F1159" s="1067"/>
      <c r="G1159" s="1067"/>
      <c r="H1159" s="1067"/>
      <c r="I1159" s="1067"/>
      <c r="J1159" s="1067"/>
      <c r="K1159" s="1067"/>
      <c r="L1159" s="1067"/>
      <c r="M1159" s="1067"/>
      <c r="N1159" s="1067"/>
      <c r="O1159" s="1067"/>
      <c r="P1159" s="1067"/>
      <c r="Q1159" s="1067"/>
      <c r="R1159" s="1067"/>
      <c r="S1159" s="1067"/>
      <c r="T1159" s="1067"/>
      <c r="U1159" s="1067"/>
      <c r="V1159" s="1067"/>
      <c r="W1159" s="1067"/>
      <c r="X1159" s="1067"/>
      <c r="Y1159" s="1067"/>
      <c r="Z1159" s="1067"/>
      <c r="AA1159" s="1067"/>
      <c r="AB1159" s="1067"/>
      <c r="AC1159" s="1067"/>
      <c r="AD1159" s="1067"/>
      <c r="AE1159" s="1067"/>
      <c r="AF1159" s="1067"/>
    </row>
    <row r="1160" spans="1:32">
      <c r="A1160" s="1067"/>
      <c r="B1160" s="1067"/>
      <c r="C1160" s="1067"/>
      <c r="D1160" s="1067"/>
      <c r="E1160" s="1067"/>
      <c r="F1160" s="1067"/>
      <c r="G1160" s="1067"/>
      <c r="H1160" s="1067"/>
      <c r="I1160" s="1067"/>
      <c r="J1160" s="1067"/>
      <c r="K1160" s="1067"/>
      <c r="L1160" s="1067"/>
      <c r="M1160" s="1067"/>
      <c r="N1160" s="1067"/>
      <c r="O1160" s="1067"/>
      <c r="P1160" s="1067"/>
      <c r="Q1160" s="1067"/>
      <c r="R1160" s="1067"/>
      <c r="S1160" s="1067"/>
      <c r="T1160" s="1067"/>
      <c r="U1160" s="1067"/>
      <c r="V1160" s="1067"/>
      <c r="W1160" s="1067"/>
      <c r="X1160" s="1067"/>
      <c r="Y1160" s="1067"/>
      <c r="Z1160" s="1067"/>
      <c r="AA1160" s="1067"/>
      <c r="AB1160" s="1067"/>
      <c r="AC1160" s="1067"/>
      <c r="AD1160" s="1067"/>
      <c r="AE1160" s="1067"/>
      <c r="AF1160" s="1067"/>
    </row>
    <row r="1161" spans="1:32">
      <c r="A1161" s="1067"/>
      <c r="B1161" s="1067"/>
      <c r="C1161" s="1067"/>
      <c r="D1161" s="1067"/>
      <c r="E1161" s="1067"/>
      <c r="F1161" s="1067"/>
      <c r="G1161" s="1067"/>
      <c r="H1161" s="1067"/>
      <c r="I1161" s="1067"/>
      <c r="J1161" s="1067"/>
      <c r="K1161" s="1067"/>
      <c r="L1161" s="1067"/>
      <c r="M1161" s="1067"/>
      <c r="N1161" s="1067"/>
      <c r="O1161" s="1067"/>
      <c r="P1161" s="1067"/>
      <c r="Q1161" s="1067"/>
      <c r="R1161" s="1067"/>
      <c r="S1161" s="1067"/>
      <c r="T1161" s="1067"/>
      <c r="U1161" s="1067"/>
      <c r="V1161" s="1067"/>
      <c r="W1161" s="1067"/>
      <c r="X1161" s="1067"/>
      <c r="Y1161" s="1067"/>
      <c r="Z1161" s="1067"/>
      <c r="AA1161" s="1067"/>
      <c r="AB1161" s="1067"/>
      <c r="AC1161" s="1067"/>
      <c r="AD1161" s="1067"/>
      <c r="AE1161" s="1067"/>
      <c r="AF1161" s="1067"/>
    </row>
    <row r="1162" spans="1:32">
      <c r="A1162" s="1067"/>
      <c r="B1162" s="1067"/>
      <c r="C1162" s="1067"/>
      <c r="D1162" s="1067"/>
      <c r="E1162" s="1067"/>
      <c r="F1162" s="1067"/>
      <c r="G1162" s="1067"/>
      <c r="H1162" s="1067"/>
      <c r="I1162" s="1067"/>
      <c r="J1162" s="1067"/>
      <c r="K1162" s="1067"/>
      <c r="L1162" s="1067"/>
      <c r="M1162" s="1067"/>
      <c r="N1162" s="1067"/>
      <c r="O1162" s="1067"/>
      <c r="P1162" s="1067"/>
      <c r="Q1162" s="1067"/>
      <c r="R1162" s="1067"/>
      <c r="S1162" s="1067"/>
      <c r="T1162" s="1067"/>
      <c r="U1162" s="1067"/>
      <c r="V1162" s="1067"/>
      <c r="W1162" s="1067"/>
      <c r="X1162" s="1067"/>
      <c r="Y1162" s="1067"/>
      <c r="Z1162" s="1067"/>
      <c r="AA1162" s="1067"/>
      <c r="AB1162" s="1067"/>
      <c r="AC1162" s="1067"/>
      <c r="AD1162" s="1067"/>
      <c r="AE1162" s="1067"/>
      <c r="AF1162" s="1067"/>
    </row>
    <row r="1163" spans="1:32">
      <c r="A1163" s="1067"/>
      <c r="B1163" s="1067"/>
      <c r="C1163" s="1067"/>
      <c r="D1163" s="1067"/>
      <c r="E1163" s="1067"/>
      <c r="F1163" s="1067"/>
      <c r="G1163" s="1067"/>
      <c r="H1163" s="1067"/>
      <c r="I1163" s="1067"/>
      <c r="J1163" s="1067"/>
      <c r="K1163" s="1067"/>
      <c r="L1163" s="1067"/>
      <c r="M1163" s="1067"/>
      <c r="N1163" s="1067"/>
      <c r="O1163" s="1067"/>
      <c r="P1163" s="1067"/>
      <c r="Q1163" s="1067"/>
      <c r="R1163" s="1067"/>
      <c r="S1163" s="1067"/>
      <c r="T1163" s="1067"/>
      <c r="U1163" s="1067"/>
      <c r="V1163" s="1067"/>
      <c r="W1163" s="1067"/>
      <c r="X1163" s="1067"/>
      <c r="Y1163" s="1067"/>
      <c r="Z1163" s="1067"/>
      <c r="AA1163" s="1067"/>
      <c r="AB1163" s="1067"/>
      <c r="AC1163" s="1067"/>
      <c r="AD1163" s="1067"/>
      <c r="AE1163" s="1067"/>
      <c r="AF1163" s="1067"/>
    </row>
    <row r="1164" spans="1:32">
      <c r="A1164" s="1067"/>
      <c r="B1164" s="1067"/>
      <c r="C1164" s="1067"/>
      <c r="D1164" s="1067"/>
      <c r="E1164" s="1067"/>
      <c r="F1164" s="1067"/>
      <c r="G1164" s="1067"/>
      <c r="H1164" s="1067"/>
      <c r="I1164" s="1067"/>
      <c r="J1164" s="1067"/>
      <c r="K1164" s="1067"/>
      <c r="L1164" s="1067"/>
      <c r="M1164" s="1067"/>
      <c r="N1164" s="1067"/>
      <c r="O1164" s="1067"/>
      <c r="P1164" s="1067"/>
      <c r="Q1164" s="1067"/>
      <c r="R1164" s="1067"/>
      <c r="S1164" s="1067"/>
      <c r="T1164" s="1067"/>
      <c r="U1164" s="1067"/>
      <c r="V1164" s="1067"/>
      <c r="W1164" s="1067"/>
      <c r="X1164" s="1067"/>
      <c r="Y1164" s="1067"/>
      <c r="Z1164" s="1067"/>
      <c r="AA1164" s="1067"/>
      <c r="AB1164" s="1067"/>
      <c r="AC1164" s="1067"/>
      <c r="AD1164" s="1067"/>
      <c r="AE1164" s="1067"/>
      <c r="AF1164" s="1067"/>
    </row>
    <row r="1165" spans="1:32">
      <c r="A1165" s="1067"/>
      <c r="B1165" s="1067"/>
      <c r="C1165" s="1067"/>
      <c r="D1165" s="1067"/>
      <c r="E1165" s="1067"/>
      <c r="F1165" s="1067"/>
      <c r="G1165" s="1067"/>
      <c r="H1165" s="1067"/>
      <c r="I1165" s="1067"/>
      <c r="J1165" s="1067"/>
      <c r="K1165" s="1067"/>
      <c r="L1165" s="1067"/>
      <c r="M1165" s="1067"/>
      <c r="N1165" s="1067"/>
      <c r="O1165" s="1067"/>
      <c r="P1165" s="1067"/>
      <c r="Q1165" s="1067"/>
      <c r="R1165" s="1067"/>
      <c r="S1165" s="1067"/>
      <c r="T1165" s="1067"/>
      <c r="U1165" s="1067"/>
      <c r="V1165" s="1067"/>
      <c r="W1165" s="1067"/>
      <c r="X1165" s="1067"/>
      <c r="Y1165" s="1067"/>
      <c r="Z1165" s="1067"/>
      <c r="AA1165" s="1067"/>
      <c r="AB1165" s="1067"/>
      <c r="AC1165" s="1067"/>
      <c r="AD1165" s="1067"/>
      <c r="AE1165" s="1067"/>
      <c r="AF1165" s="1067"/>
    </row>
    <row r="1166" spans="1:32">
      <c r="A1166" s="1067"/>
      <c r="B1166" s="1067"/>
      <c r="C1166" s="1067"/>
      <c r="D1166" s="1067"/>
      <c r="E1166" s="1067"/>
      <c r="F1166" s="1067"/>
      <c r="G1166" s="1067"/>
      <c r="H1166" s="1067"/>
      <c r="I1166" s="1067"/>
      <c r="J1166" s="1067"/>
      <c r="K1166" s="1067"/>
      <c r="L1166" s="1067"/>
      <c r="M1166" s="1067"/>
      <c r="N1166" s="1067"/>
      <c r="O1166" s="1067"/>
      <c r="P1166" s="1067"/>
      <c r="Q1166" s="1067"/>
      <c r="R1166" s="1067"/>
      <c r="S1166" s="1067"/>
      <c r="T1166" s="1067"/>
      <c r="U1166" s="1067"/>
      <c r="V1166" s="1067"/>
      <c r="W1166" s="1067"/>
      <c r="X1166" s="1067"/>
      <c r="Y1166" s="1067"/>
      <c r="Z1166" s="1067"/>
      <c r="AA1166" s="1067"/>
      <c r="AB1166" s="1067"/>
      <c r="AC1166" s="1067"/>
      <c r="AD1166" s="1067"/>
      <c r="AE1166" s="1067"/>
      <c r="AF1166" s="1067"/>
    </row>
    <row r="1167" spans="1:32">
      <c r="A1167" s="1067"/>
      <c r="B1167" s="1067"/>
      <c r="C1167" s="1067"/>
      <c r="D1167" s="1067"/>
      <c r="E1167" s="1067"/>
      <c r="F1167" s="1067"/>
      <c r="G1167" s="1067"/>
      <c r="H1167" s="1067"/>
      <c r="I1167" s="1067"/>
      <c r="J1167" s="1067"/>
      <c r="K1167" s="1067"/>
      <c r="L1167" s="1067"/>
      <c r="M1167" s="1067"/>
      <c r="N1167" s="1067"/>
      <c r="O1167" s="1067"/>
      <c r="P1167" s="1067"/>
      <c r="Q1167" s="1067"/>
      <c r="R1167" s="1067"/>
      <c r="S1167" s="1067"/>
      <c r="T1167" s="1067"/>
      <c r="U1167" s="1067"/>
      <c r="V1167" s="1067"/>
      <c r="W1167" s="1067"/>
      <c r="X1167" s="1067"/>
      <c r="Y1167" s="1067"/>
      <c r="Z1167" s="1067"/>
      <c r="AA1167" s="1067"/>
      <c r="AB1167" s="1067"/>
      <c r="AC1167" s="1067"/>
      <c r="AD1167" s="1067"/>
      <c r="AE1167" s="1067"/>
      <c r="AF1167" s="1067"/>
    </row>
    <row r="1168" spans="1:32">
      <c r="A1168" s="1067"/>
      <c r="B1168" s="1067"/>
      <c r="C1168" s="1067"/>
      <c r="D1168" s="1067"/>
      <c r="E1168" s="1067"/>
      <c r="F1168" s="1067"/>
      <c r="G1168" s="1067"/>
      <c r="H1168" s="1067"/>
      <c r="I1168" s="1067"/>
      <c r="J1168" s="1067"/>
      <c r="K1168" s="1067"/>
      <c r="L1168" s="1067"/>
      <c r="M1168" s="1067"/>
      <c r="N1168" s="1067"/>
      <c r="O1168" s="1067"/>
      <c r="P1168" s="1067"/>
      <c r="Q1168" s="1067"/>
      <c r="R1168" s="1067"/>
      <c r="S1168" s="1067"/>
      <c r="T1168" s="1067"/>
      <c r="U1168" s="1067"/>
      <c r="V1168" s="1067"/>
      <c r="W1168" s="1067"/>
      <c r="X1168" s="1067"/>
      <c r="Y1168" s="1067"/>
      <c r="Z1168" s="1067"/>
      <c r="AA1168" s="1067"/>
      <c r="AB1168" s="1067"/>
      <c r="AC1168" s="1067"/>
      <c r="AD1168" s="1067"/>
      <c r="AE1168" s="1067"/>
      <c r="AF1168" s="1067"/>
    </row>
    <row r="1169" spans="1:32">
      <c r="A1169" s="1067"/>
      <c r="B1169" s="1067"/>
      <c r="C1169" s="1067"/>
      <c r="D1169" s="1067"/>
      <c r="E1169" s="1067"/>
      <c r="F1169" s="1067"/>
      <c r="G1169" s="1067"/>
      <c r="H1169" s="1067"/>
      <c r="I1169" s="1067"/>
      <c r="J1169" s="1067"/>
      <c r="K1169" s="1067"/>
      <c r="L1169" s="1067"/>
      <c r="M1169" s="1067"/>
      <c r="N1169" s="1067"/>
      <c r="O1169" s="1067"/>
      <c r="P1169" s="1067"/>
      <c r="Q1169" s="1067"/>
      <c r="R1169" s="1067"/>
      <c r="S1169" s="1067"/>
      <c r="T1169" s="1067"/>
      <c r="U1169" s="1067"/>
      <c r="V1169" s="1067"/>
      <c r="W1169" s="1067"/>
      <c r="X1169" s="1067"/>
      <c r="Y1169" s="1067"/>
      <c r="Z1169" s="1067"/>
      <c r="AA1169" s="1067"/>
      <c r="AB1169" s="1067"/>
      <c r="AC1169" s="1067"/>
      <c r="AD1169" s="1067"/>
      <c r="AE1169" s="1067"/>
      <c r="AF1169" s="1067"/>
    </row>
    <row r="1170" spans="1:32">
      <c r="A1170" s="1067"/>
      <c r="B1170" s="1067"/>
      <c r="C1170" s="1067"/>
      <c r="D1170" s="1067"/>
      <c r="E1170" s="1067"/>
      <c r="F1170" s="1067"/>
      <c r="G1170" s="1067"/>
      <c r="H1170" s="1067"/>
      <c r="I1170" s="1067"/>
      <c r="J1170" s="1067"/>
      <c r="K1170" s="1067"/>
      <c r="L1170" s="1067"/>
      <c r="M1170" s="1067"/>
      <c r="N1170" s="1067"/>
      <c r="O1170" s="1067"/>
      <c r="P1170" s="1067"/>
      <c r="Q1170" s="1067"/>
      <c r="R1170" s="1067"/>
      <c r="S1170" s="1067"/>
      <c r="T1170" s="1067"/>
      <c r="U1170" s="1067"/>
      <c r="V1170" s="1067"/>
      <c r="W1170" s="1067"/>
      <c r="X1170" s="1067"/>
      <c r="Y1170" s="1067"/>
      <c r="Z1170" s="1067"/>
      <c r="AA1170" s="1067"/>
      <c r="AB1170" s="1067"/>
      <c r="AC1170" s="1067"/>
      <c r="AD1170" s="1067"/>
      <c r="AE1170" s="1067"/>
      <c r="AF1170" s="1067"/>
    </row>
    <row r="1171" spans="1:32">
      <c r="A1171" s="1067"/>
      <c r="B1171" s="1067"/>
      <c r="C1171" s="1067"/>
      <c r="D1171" s="1067"/>
      <c r="E1171" s="1067"/>
      <c r="F1171" s="1067"/>
      <c r="G1171" s="1067"/>
      <c r="H1171" s="1067"/>
      <c r="I1171" s="1067"/>
      <c r="J1171" s="1067"/>
      <c r="K1171" s="1067"/>
      <c r="L1171" s="1067"/>
      <c r="M1171" s="1067"/>
      <c r="N1171" s="1067"/>
      <c r="O1171" s="1067"/>
      <c r="P1171" s="1067"/>
      <c r="Q1171" s="1067"/>
      <c r="R1171" s="1067"/>
      <c r="S1171" s="1067"/>
      <c r="T1171" s="1067"/>
      <c r="U1171" s="1067"/>
      <c r="V1171" s="1067"/>
      <c r="W1171" s="1067"/>
      <c r="X1171" s="1067"/>
      <c r="Y1171" s="1067"/>
      <c r="Z1171" s="1067"/>
      <c r="AA1171" s="1067"/>
      <c r="AB1171" s="1067"/>
      <c r="AC1171" s="1067"/>
      <c r="AD1171" s="1067"/>
      <c r="AE1171" s="1067"/>
      <c r="AF1171" s="1067"/>
    </row>
    <row r="1172" spans="1:32">
      <c r="A1172" s="1067"/>
      <c r="B1172" s="1067"/>
      <c r="C1172" s="1067"/>
      <c r="D1172" s="1067"/>
      <c r="E1172" s="1067"/>
      <c r="F1172" s="1067"/>
      <c r="G1172" s="1067"/>
      <c r="H1172" s="1067"/>
      <c r="I1172" s="1067"/>
      <c r="J1172" s="1067"/>
      <c r="K1172" s="1067"/>
      <c r="L1172" s="1067"/>
      <c r="M1172" s="1067"/>
      <c r="N1172" s="1067"/>
      <c r="O1172" s="1067"/>
      <c r="P1172" s="1067"/>
      <c r="Q1172" s="1067"/>
      <c r="R1172" s="1067"/>
      <c r="S1172" s="1067"/>
      <c r="T1172" s="1067"/>
      <c r="U1172" s="1067"/>
      <c r="V1172" s="1067"/>
      <c r="W1172" s="1067"/>
      <c r="X1172" s="1067"/>
      <c r="Y1172" s="1067"/>
      <c r="Z1172" s="1067"/>
      <c r="AA1172" s="1067"/>
      <c r="AB1172" s="1067"/>
      <c r="AC1172" s="1067"/>
      <c r="AD1172" s="1067"/>
      <c r="AE1172" s="1067"/>
      <c r="AF1172" s="1067"/>
    </row>
    <row r="1173" spans="1:32">
      <c r="A1173" s="1067"/>
      <c r="B1173" s="1067"/>
      <c r="C1173" s="1067"/>
      <c r="D1173" s="1067"/>
      <c r="E1173" s="1067"/>
      <c r="F1173" s="1067"/>
      <c r="G1173" s="1067"/>
      <c r="H1173" s="1067"/>
      <c r="I1173" s="1067"/>
      <c r="J1173" s="1067"/>
      <c r="K1173" s="1067"/>
      <c r="L1173" s="1067"/>
      <c r="M1173" s="1067"/>
      <c r="N1173" s="1067"/>
      <c r="O1173" s="1067"/>
      <c r="P1173" s="1067"/>
      <c r="Q1173" s="1067"/>
      <c r="R1173" s="1067"/>
      <c r="S1173" s="1067"/>
      <c r="T1173" s="1067"/>
      <c r="U1173" s="1067"/>
      <c r="V1173" s="1067"/>
      <c r="W1173" s="1067"/>
      <c r="X1173" s="1067"/>
      <c r="Y1173" s="1067"/>
      <c r="Z1173" s="1067"/>
      <c r="AA1173" s="1067"/>
      <c r="AB1173" s="1067"/>
      <c r="AC1173" s="1067"/>
      <c r="AD1173" s="1067"/>
      <c r="AE1173" s="1067"/>
      <c r="AF1173" s="1067"/>
    </row>
    <row r="1174" spans="1:32">
      <c r="A1174" s="1067"/>
      <c r="B1174" s="1067"/>
      <c r="C1174" s="1067"/>
      <c r="D1174" s="1067"/>
      <c r="E1174" s="1067"/>
      <c r="F1174" s="1067"/>
      <c r="G1174" s="1067"/>
      <c r="H1174" s="1067"/>
      <c r="I1174" s="1067"/>
      <c r="J1174" s="1067"/>
      <c r="K1174" s="1067"/>
      <c r="L1174" s="1067"/>
      <c r="M1174" s="1067"/>
      <c r="N1174" s="1067"/>
      <c r="O1174" s="1067"/>
      <c r="P1174" s="1067"/>
      <c r="Q1174" s="1067"/>
      <c r="R1174" s="1067"/>
      <c r="S1174" s="1067"/>
      <c r="T1174" s="1067"/>
      <c r="U1174" s="1067"/>
      <c r="V1174" s="1067"/>
      <c r="W1174" s="1067"/>
      <c r="X1174" s="1067"/>
      <c r="Y1174" s="1067"/>
      <c r="Z1174" s="1067"/>
      <c r="AA1174" s="1067"/>
      <c r="AB1174" s="1067"/>
      <c r="AC1174" s="1067"/>
      <c r="AD1174" s="1067"/>
      <c r="AE1174" s="1067"/>
      <c r="AF1174" s="1067"/>
    </row>
    <row r="1175" spans="1:32">
      <c r="A1175" s="1067"/>
      <c r="B1175" s="1067"/>
      <c r="C1175" s="1067"/>
      <c r="D1175" s="1067"/>
      <c r="E1175" s="1067"/>
      <c r="F1175" s="1067"/>
      <c r="G1175" s="1067"/>
      <c r="H1175" s="1067"/>
      <c r="I1175" s="1067"/>
      <c r="J1175" s="1067"/>
      <c r="K1175" s="1067"/>
      <c r="L1175" s="1067"/>
      <c r="M1175" s="1067"/>
      <c r="N1175" s="1067"/>
      <c r="O1175" s="1067"/>
      <c r="P1175" s="1067"/>
      <c r="Q1175" s="1067"/>
      <c r="R1175" s="1067"/>
      <c r="S1175" s="1067"/>
      <c r="T1175" s="1067"/>
      <c r="U1175" s="1067"/>
      <c r="V1175" s="1067"/>
      <c r="W1175" s="1067"/>
      <c r="X1175" s="1067"/>
      <c r="Y1175" s="1067"/>
      <c r="Z1175" s="1067"/>
      <c r="AA1175" s="1067"/>
      <c r="AB1175" s="1067"/>
      <c r="AC1175" s="1067"/>
      <c r="AD1175" s="1067"/>
      <c r="AE1175" s="1067"/>
      <c r="AF1175" s="1067"/>
    </row>
    <row r="1176" spans="1:32">
      <c r="A1176" s="1067"/>
      <c r="B1176" s="1067"/>
      <c r="C1176" s="1067"/>
      <c r="D1176" s="1067"/>
      <c r="E1176" s="1067"/>
      <c r="F1176" s="1067"/>
      <c r="G1176" s="1067"/>
      <c r="H1176" s="1067"/>
      <c r="I1176" s="1067"/>
      <c r="J1176" s="1067"/>
      <c r="K1176" s="1067"/>
      <c r="L1176" s="1067"/>
      <c r="M1176" s="1067"/>
      <c r="N1176" s="1067"/>
      <c r="O1176" s="1067"/>
      <c r="P1176" s="1067"/>
      <c r="Q1176" s="1067"/>
      <c r="R1176" s="1067"/>
      <c r="S1176" s="1067"/>
      <c r="T1176" s="1067"/>
      <c r="U1176" s="1067"/>
      <c r="V1176" s="1067"/>
      <c r="W1176" s="1067"/>
      <c r="X1176" s="1067"/>
      <c r="Y1176" s="1067"/>
      <c r="Z1176" s="1067"/>
      <c r="AA1176" s="1067"/>
      <c r="AB1176" s="1067"/>
      <c r="AC1176" s="1067"/>
      <c r="AD1176" s="1067"/>
      <c r="AE1176" s="1067"/>
      <c r="AF1176" s="1067"/>
    </row>
    <row r="1177" spans="1:32">
      <c r="A1177" s="1067"/>
      <c r="B1177" s="1067"/>
      <c r="C1177" s="1067"/>
      <c r="D1177" s="1067"/>
      <c r="E1177" s="1067"/>
      <c r="F1177" s="1067"/>
      <c r="G1177" s="1067"/>
      <c r="H1177" s="1067"/>
      <c r="I1177" s="1067"/>
      <c r="J1177" s="1067"/>
      <c r="K1177" s="1067"/>
      <c r="L1177" s="1067"/>
      <c r="M1177" s="1067"/>
      <c r="N1177" s="1067"/>
      <c r="O1177" s="1067"/>
      <c r="P1177" s="1067"/>
      <c r="Q1177" s="1067"/>
      <c r="R1177" s="1067"/>
      <c r="S1177" s="1067"/>
      <c r="T1177" s="1067"/>
      <c r="U1177" s="1067"/>
      <c r="V1177" s="1067"/>
      <c r="W1177" s="1067"/>
      <c r="X1177" s="1067"/>
      <c r="Y1177" s="1067"/>
      <c r="Z1177" s="1067"/>
      <c r="AA1177" s="1067"/>
      <c r="AB1177" s="1067"/>
      <c r="AC1177" s="1067"/>
      <c r="AD1177" s="1067"/>
      <c r="AE1177" s="1067"/>
      <c r="AF1177" s="1067"/>
    </row>
    <row r="1178" spans="1:32">
      <c r="A1178" s="1067"/>
      <c r="B1178" s="1067"/>
      <c r="C1178" s="1067"/>
      <c r="D1178" s="1067"/>
      <c r="E1178" s="1067"/>
      <c r="F1178" s="1067"/>
      <c r="G1178" s="1067"/>
      <c r="H1178" s="1067"/>
      <c r="I1178" s="1067"/>
      <c r="J1178" s="1067"/>
      <c r="K1178" s="1067"/>
      <c r="L1178" s="1067"/>
      <c r="M1178" s="1067"/>
      <c r="N1178" s="1067"/>
      <c r="O1178" s="1067"/>
      <c r="P1178" s="1067"/>
      <c r="Q1178" s="1067"/>
      <c r="R1178" s="1067"/>
      <c r="S1178" s="1067"/>
      <c r="T1178" s="1067"/>
      <c r="U1178" s="1067"/>
      <c r="V1178" s="1067"/>
      <c r="W1178" s="1067"/>
      <c r="X1178" s="1067"/>
      <c r="Y1178" s="1067"/>
      <c r="Z1178" s="1067"/>
      <c r="AA1178" s="1067"/>
      <c r="AB1178" s="1067"/>
      <c r="AC1178" s="1067"/>
      <c r="AD1178" s="1067"/>
      <c r="AE1178" s="1067"/>
      <c r="AF1178" s="1067"/>
    </row>
    <row r="1179" spans="1:32">
      <c r="A1179" s="1067"/>
      <c r="B1179" s="1067"/>
      <c r="C1179" s="1067"/>
      <c r="D1179" s="1067"/>
      <c r="E1179" s="1067"/>
      <c r="F1179" s="1067"/>
      <c r="G1179" s="1067"/>
      <c r="H1179" s="1067"/>
      <c r="I1179" s="1067"/>
      <c r="J1179" s="1067"/>
      <c r="K1179" s="1067"/>
      <c r="L1179" s="1067"/>
      <c r="M1179" s="1067"/>
      <c r="N1179" s="1067"/>
      <c r="O1179" s="1067"/>
      <c r="P1179" s="1067"/>
      <c r="Q1179" s="1067"/>
      <c r="R1179" s="1067"/>
      <c r="S1179" s="1067"/>
      <c r="T1179" s="1067"/>
      <c r="U1179" s="1067"/>
      <c r="V1179" s="1067"/>
      <c r="W1179" s="1067"/>
      <c r="X1179" s="1067"/>
      <c r="Y1179" s="1067"/>
      <c r="Z1179" s="1067"/>
      <c r="AA1179" s="1067"/>
      <c r="AB1179" s="1067"/>
      <c r="AC1179" s="1067"/>
      <c r="AD1179" s="1067"/>
      <c r="AE1179" s="1067"/>
      <c r="AF1179" s="1067"/>
    </row>
    <row r="1180" spans="1:32">
      <c r="A1180" s="1067"/>
      <c r="B1180" s="1067"/>
      <c r="C1180" s="1067"/>
      <c r="D1180" s="1067"/>
      <c r="E1180" s="1067"/>
      <c r="F1180" s="1067"/>
      <c r="G1180" s="1067"/>
      <c r="H1180" s="1067"/>
      <c r="I1180" s="1067"/>
      <c r="J1180" s="1067"/>
      <c r="K1180" s="1067"/>
      <c r="L1180" s="1067"/>
      <c r="M1180" s="1067"/>
      <c r="N1180" s="1067"/>
      <c r="O1180" s="1067"/>
      <c r="P1180" s="1067"/>
      <c r="Q1180" s="1067"/>
      <c r="R1180" s="1067"/>
      <c r="S1180" s="1067"/>
      <c r="T1180" s="1067"/>
      <c r="U1180" s="1067"/>
      <c r="V1180" s="1067"/>
      <c r="W1180" s="1067"/>
      <c r="X1180" s="1067"/>
      <c r="Y1180" s="1067"/>
      <c r="Z1180" s="1067"/>
      <c r="AA1180" s="1067"/>
      <c r="AB1180" s="1067"/>
      <c r="AC1180" s="1067"/>
      <c r="AD1180" s="1067"/>
      <c r="AE1180" s="1067"/>
      <c r="AF1180" s="1067"/>
    </row>
    <row r="1181" spans="1:32">
      <c r="A1181" s="1067"/>
      <c r="B1181" s="1067"/>
      <c r="C1181" s="1067"/>
      <c r="D1181" s="1067"/>
      <c r="E1181" s="1067"/>
      <c r="F1181" s="1067"/>
      <c r="G1181" s="1067"/>
      <c r="H1181" s="1067"/>
      <c r="I1181" s="1067"/>
      <c r="J1181" s="1067"/>
      <c r="K1181" s="1067"/>
      <c r="L1181" s="1067"/>
      <c r="M1181" s="1067"/>
      <c r="N1181" s="1067"/>
      <c r="O1181" s="1067"/>
      <c r="P1181" s="1067"/>
      <c r="Q1181" s="1067"/>
      <c r="R1181" s="1067"/>
      <c r="S1181" s="1067"/>
      <c r="T1181" s="1067"/>
      <c r="U1181" s="1067"/>
      <c r="V1181" s="1067"/>
      <c r="W1181" s="1067"/>
      <c r="X1181" s="1067"/>
      <c r="Y1181" s="1067"/>
      <c r="Z1181" s="1067"/>
      <c r="AA1181" s="1067"/>
      <c r="AB1181" s="1067"/>
      <c r="AC1181" s="1067"/>
      <c r="AD1181" s="1067"/>
      <c r="AE1181" s="1067"/>
      <c r="AF1181" s="1067"/>
    </row>
    <row r="1182" spans="1:32">
      <c r="A1182" s="1067"/>
      <c r="B1182" s="1067"/>
      <c r="C1182" s="1067"/>
      <c r="D1182" s="1067"/>
      <c r="E1182" s="1067"/>
      <c r="F1182" s="1067"/>
      <c r="G1182" s="1067"/>
      <c r="H1182" s="1067"/>
      <c r="I1182" s="1067"/>
      <c r="J1182" s="1067"/>
      <c r="K1182" s="1067"/>
      <c r="L1182" s="1067"/>
      <c r="M1182" s="1067"/>
      <c r="N1182" s="1067"/>
      <c r="O1182" s="1067"/>
      <c r="P1182" s="1067"/>
      <c r="Q1182" s="1067"/>
      <c r="R1182" s="1067"/>
      <c r="S1182" s="1067"/>
      <c r="T1182" s="1067"/>
      <c r="U1182" s="1067"/>
      <c r="V1182" s="1067"/>
      <c r="W1182" s="1067"/>
      <c r="X1182" s="1067"/>
      <c r="Y1182" s="1067"/>
      <c r="Z1182" s="1067"/>
      <c r="AA1182" s="1067"/>
      <c r="AB1182" s="1067"/>
      <c r="AC1182" s="1067"/>
      <c r="AD1182" s="1067"/>
      <c r="AE1182" s="1067"/>
      <c r="AF1182" s="1067"/>
    </row>
    <row r="1183" spans="1:32">
      <c r="A1183" s="1067"/>
      <c r="B1183" s="1067"/>
      <c r="C1183" s="1067"/>
      <c r="D1183" s="1067"/>
      <c r="E1183" s="1067"/>
      <c r="F1183" s="1067"/>
      <c r="G1183" s="1067"/>
      <c r="H1183" s="1067"/>
      <c r="I1183" s="1067"/>
      <c r="J1183" s="1067"/>
      <c r="K1183" s="1067"/>
      <c r="L1183" s="1067"/>
      <c r="M1183" s="1067"/>
      <c r="N1183" s="1067"/>
      <c r="O1183" s="1067"/>
      <c r="P1183" s="1067"/>
      <c r="Q1183" s="1067"/>
      <c r="R1183" s="1067"/>
      <c r="S1183" s="1067"/>
      <c r="T1183" s="1067"/>
      <c r="U1183" s="1067"/>
      <c r="V1183" s="1067"/>
      <c r="W1183" s="1067"/>
      <c r="X1183" s="1067"/>
      <c r="Y1183" s="1067"/>
      <c r="Z1183" s="1067"/>
      <c r="AA1183" s="1067"/>
      <c r="AB1183" s="1067"/>
      <c r="AC1183" s="1067"/>
      <c r="AD1183" s="1067"/>
      <c r="AE1183" s="1067"/>
      <c r="AF1183" s="1067"/>
    </row>
    <row r="1184" spans="1:32">
      <c r="A1184" s="1067"/>
      <c r="B1184" s="1067"/>
      <c r="C1184" s="1067"/>
      <c r="D1184" s="1067"/>
      <c r="E1184" s="1067"/>
      <c r="F1184" s="1067"/>
      <c r="G1184" s="1067"/>
      <c r="H1184" s="1067"/>
      <c r="I1184" s="1067"/>
      <c r="J1184" s="1067"/>
      <c r="K1184" s="1067"/>
      <c r="L1184" s="1067"/>
      <c r="M1184" s="1067"/>
      <c r="N1184" s="1067"/>
      <c r="O1184" s="1067"/>
      <c r="P1184" s="1067"/>
      <c r="Q1184" s="1067"/>
      <c r="R1184" s="1067"/>
      <c r="S1184" s="1067"/>
      <c r="T1184" s="1067"/>
      <c r="U1184" s="1067"/>
      <c r="V1184" s="1067"/>
      <c r="W1184" s="1067"/>
      <c r="X1184" s="1067"/>
      <c r="Y1184" s="1067"/>
      <c r="Z1184" s="1067"/>
      <c r="AA1184" s="1067"/>
      <c r="AB1184" s="1067"/>
      <c r="AC1184" s="1067"/>
      <c r="AD1184" s="1067"/>
      <c r="AE1184" s="1067"/>
      <c r="AF1184" s="1067"/>
    </row>
    <row r="1185" spans="1:32">
      <c r="A1185" s="1067"/>
      <c r="B1185" s="1067"/>
      <c r="C1185" s="1067"/>
      <c r="D1185" s="1067"/>
      <c r="E1185" s="1067"/>
      <c r="F1185" s="1067"/>
      <c r="G1185" s="1067"/>
      <c r="H1185" s="1067"/>
      <c r="I1185" s="1067"/>
      <c r="J1185" s="1067"/>
      <c r="K1185" s="1067"/>
      <c r="L1185" s="1067"/>
      <c r="M1185" s="1067"/>
      <c r="N1185" s="1067"/>
      <c r="O1185" s="1067"/>
      <c r="P1185" s="1067"/>
      <c r="Q1185" s="1067"/>
      <c r="R1185" s="1067"/>
      <c r="S1185" s="1067"/>
      <c r="T1185" s="1067"/>
      <c r="U1185" s="1067"/>
      <c r="V1185" s="1067"/>
      <c r="W1185" s="1067"/>
      <c r="X1185" s="1067"/>
      <c r="Y1185" s="1067"/>
      <c r="Z1185" s="1067"/>
      <c r="AA1185" s="1067"/>
      <c r="AB1185" s="1067"/>
      <c r="AC1185" s="1067"/>
      <c r="AD1185" s="1067"/>
      <c r="AE1185" s="1067"/>
      <c r="AF1185" s="1067"/>
    </row>
    <row r="1186" spans="1:32">
      <c r="A1186" s="1067"/>
      <c r="B1186" s="1067"/>
      <c r="C1186" s="1067"/>
      <c r="D1186" s="1067"/>
      <c r="E1186" s="1067"/>
      <c r="F1186" s="1067"/>
      <c r="G1186" s="1067"/>
      <c r="H1186" s="1067"/>
      <c r="I1186" s="1067"/>
      <c r="J1186" s="1067"/>
      <c r="K1186" s="1067"/>
      <c r="L1186" s="1067"/>
      <c r="M1186" s="1067"/>
      <c r="N1186" s="1067"/>
      <c r="O1186" s="1067"/>
      <c r="P1186" s="1067"/>
      <c r="Q1186" s="1067"/>
      <c r="R1186" s="1067"/>
      <c r="S1186" s="1067"/>
      <c r="T1186" s="1067"/>
      <c r="U1186" s="1067"/>
      <c r="V1186" s="1067"/>
      <c r="W1186" s="1067"/>
      <c r="X1186" s="1067"/>
      <c r="Y1186" s="1067"/>
      <c r="Z1186" s="1067"/>
      <c r="AA1186" s="1067"/>
      <c r="AB1186" s="1067"/>
      <c r="AC1186" s="1067"/>
      <c r="AD1186" s="1067"/>
      <c r="AE1186" s="1067"/>
      <c r="AF1186" s="1067"/>
    </row>
    <row r="1187" spans="1:32">
      <c r="A1187" s="1067"/>
      <c r="B1187" s="1067"/>
      <c r="C1187" s="1067"/>
      <c r="D1187" s="1067"/>
      <c r="E1187" s="1067"/>
      <c r="F1187" s="1067"/>
      <c r="G1187" s="1067"/>
      <c r="H1187" s="1067"/>
      <c r="I1187" s="1067"/>
      <c r="J1187" s="1067"/>
      <c r="K1187" s="1067"/>
      <c r="L1187" s="1067"/>
      <c r="M1187" s="1067"/>
      <c r="N1187" s="1067"/>
      <c r="O1187" s="1067"/>
      <c r="P1187" s="1067"/>
      <c r="Q1187" s="1067"/>
      <c r="R1187" s="1067"/>
      <c r="S1187" s="1067"/>
      <c r="T1187" s="1067"/>
      <c r="U1187" s="1067"/>
      <c r="V1187" s="1067"/>
      <c r="W1187" s="1067"/>
      <c r="X1187" s="1067"/>
      <c r="Y1187" s="1067"/>
      <c r="Z1187" s="1067"/>
      <c r="AA1187" s="1067"/>
      <c r="AB1187" s="1067"/>
      <c r="AC1187" s="1067"/>
      <c r="AD1187" s="1067"/>
      <c r="AE1187" s="1067"/>
      <c r="AF1187" s="1067"/>
    </row>
    <row r="1188" spans="1:32">
      <c r="A1188" s="1067"/>
      <c r="B1188" s="1067"/>
      <c r="C1188" s="1067"/>
      <c r="D1188" s="1067"/>
      <c r="E1188" s="1067"/>
      <c r="F1188" s="1067"/>
      <c r="G1188" s="1067"/>
      <c r="H1188" s="1067"/>
      <c r="I1188" s="1067"/>
      <c r="J1188" s="1067"/>
      <c r="K1188" s="1067"/>
      <c r="L1188" s="1067"/>
      <c r="M1188" s="1067"/>
      <c r="N1188" s="1067"/>
      <c r="O1188" s="1067"/>
      <c r="P1188" s="1067"/>
      <c r="Q1188" s="1067"/>
      <c r="R1188" s="1067"/>
      <c r="S1188" s="1067"/>
      <c r="T1188" s="1067"/>
      <c r="U1188" s="1067"/>
      <c r="V1188" s="1067"/>
      <c r="W1188" s="1067"/>
      <c r="X1188" s="1067"/>
      <c r="Y1188" s="1067"/>
      <c r="Z1188" s="1067"/>
      <c r="AA1188" s="1067"/>
      <c r="AB1188" s="1067"/>
      <c r="AC1188" s="1067"/>
      <c r="AD1188" s="1067"/>
      <c r="AE1188" s="1067"/>
      <c r="AF1188" s="1067"/>
    </row>
    <row r="1189" spans="1:32">
      <c r="A1189" s="1067"/>
      <c r="B1189" s="1067"/>
      <c r="C1189" s="1067"/>
      <c r="D1189" s="1067"/>
      <c r="E1189" s="1067"/>
      <c r="F1189" s="1067"/>
      <c r="G1189" s="1067"/>
      <c r="H1189" s="1067"/>
      <c r="I1189" s="1067"/>
      <c r="J1189" s="1067"/>
      <c r="K1189" s="1067"/>
      <c r="L1189" s="1067"/>
      <c r="M1189" s="1067"/>
      <c r="N1189" s="1067"/>
      <c r="O1189" s="1067"/>
      <c r="P1189" s="1067"/>
      <c r="Q1189" s="1067"/>
      <c r="R1189" s="1067"/>
      <c r="S1189" s="1067"/>
      <c r="T1189" s="1067"/>
      <c r="U1189" s="1067"/>
      <c r="V1189" s="1067"/>
      <c r="W1189" s="1067"/>
      <c r="X1189" s="1067"/>
      <c r="Y1189" s="1067"/>
      <c r="Z1189" s="1067"/>
      <c r="AA1189" s="1067"/>
      <c r="AB1189" s="1067"/>
      <c r="AC1189" s="1067"/>
      <c r="AD1189" s="1067"/>
      <c r="AE1189" s="1067"/>
      <c r="AF1189" s="1067"/>
    </row>
    <row r="1190" spans="1:32">
      <c r="A1190" s="1067"/>
      <c r="B1190" s="1067"/>
      <c r="C1190" s="1067"/>
      <c r="D1190" s="1067"/>
      <c r="E1190" s="1067"/>
      <c r="F1190" s="1067"/>
      <c r="G1190" s="1067"/>
      <c r="H1190" s="1067"/>
      <c r="I1190" s="1067"/>
      <c r="J1190" s="1067"/>
      <c r="K1190" s="1067"/>
      <c r="L1190" s="1067"/>
      <c r="M1190" s="1067"/>
      <c r="N1190" s="1067"/>
      <c r="O1190" s="1067"/>
      <c r="P1190" s="1067"/>
      <c r="Q1190" s="1067"/>
      <c r="R1190" s="1067"/>
      <c r="S1190" s="1067"/>
      <c r="T1190" s="1067"/>
      <c r="U1190" s="1067"/>
      <c r="V1190" s="1067"/>
      <c r="W1190" s="1067"/>
      <c r="X1190" s="1067"/>
      <c r="Y1190" s="1067"/>
      <c r="Z1190" s="1067"/>
      <c r="AA1190" s="1067"/>
      <c r="AB1190" s="1067"/>
      <c r="AC1190" s="1067"/>
      <c r="AD1190" s="1067"/>
      <c r="AE1190" s="1067"/>
      <c r="AF1190" s="1067"/>
    </row>
    <row r="1191" spans="1:32">
      <c r="A1191" s="1067"/>
      <c r="B1191" s="1067"/>
      <c r="C1191" s="1067"/>
      <c r="D1191" s="1067"/>
      <c r="E1191" s="1067"/>
      <c r="F1191" s="1067"/>
      <c r="G1191" s="1067"/>
      <c r="H1191" s="1067"/>
      <c r="I1191" s="1067"/>
      <c r="J1191" s="1067"/>
      <c r="K1191" s="1067"/>
      <c r="L1191" s="1067"/>
      <c r="M1191" s="1067"/>
      <c r="N1191" s="1067"/>
      <c r="O1191" s="1067"/>
      <c r="P1191" s="1067"/>
      <c r="Q1191" s="1067"/>
      <c r="R1191" s="1067"/>
      <c r="S1191" s="1067"/>
      <c r="T1191" s="1067"/>
      <c r="U1191" s="1067"/>
      <c r="V1191" s="1067"/>
      <c r="W1191" s="1067"/>
      <c r="X1191" s="1067"/>
      <c r="Y1191" s="1067"/>
      <c r="Z1191" s="1067"/>
      <c r="AA1191" s="1067"/>
      <c r="AB1191" s="1067"/>
      <c r="AC1191" s="1067"/>
      <c r="AD1191" s="1067"/>
      <c r="AE1191" s="1067"/>
      <c r="AF1191" s="1067"/>
    </row>
    <row r="1192" spans="1:32">
      <c r="A1192" s="1067"/>
      <c r="B1192" s="1067"/>
      <c r="C1192" s="1067"/>
      <c r="D1192" s="1067"/>
      <c r="E1192" s="1067"/>
      <c r="F1192" s="1067"/>
      <c r="G1192" s="1067"/>
      <c r="H1192" s="1067"/>
      <c r="I1192" s="1067"/>
      <c r="J1192" s="1067"/>
      <c r="K1192" s="1067"/>
      <c r="L1192" s="1067"/>
      <c r="M1192" s="1067"/>
      <c r="N1192" s="1067"/>
      <c r="O1192" s="1067"/>
      <c r="P1192" s="1067"/>
      <c r="Q1192" s="1067"/>
      <c r="R1192" s="1067"/>
      <c r="S1192" s="1067"/>
      <c r="T1192" s="1067"/>
      <c r="U1192" s="1067"/>
      <c r="V1192" s="1067"/>
      <c r="W1192" s="1067"/>
      <c r="X1192" s="1067"/>
      <c r="Y1192" s="1067"/>
      <c r="Z1192" s="1067"/>
      <c r="AA1192" s="1067"/>
      <c r="AB1192" s="1067"/>
      <c r="AC1192" s="1067"/>
      <c r="AD1192" s="1067"/>
      <c r="AE1192" s="1067"/>
      <c r="AF1192" s="1067"/>
    </row>
    <row r="1193" spans="1:32">
      <c r="A1193" s="1067"/>
      <c r="B1193" s="1067"/>
      <c r="C1193" s="1067"/>
      <c r="D1193" s="1067"/>
      <c r="E1193" s="1067"/>
      <c r="F1193" s="1067"/>
      <c r="G1193" s="1067"/>
      <c r="H1193" s="1067"/>
      <c r="I1193" s="1067"/>
      <c r="J1193" s="1067"/>
      <c r="K1193" s="1067"/>
      <c r="L1193" s="1067"/>
      <c r="M1193" s="1067"/>
      <c r="N1193" s="1067"/>
      <c r="O1193" s="1067"/>
      <c r="P1193" s="1067"/>
      <c r="Q1193" s="1067"/>
      <c r="R1193" s="1067"/>
      <c r="S1193" s="1067"/>
      <c r="T1193" s="1067"/>
      <c r="U1193" s="1067"/>
      <c r="V1193" s="1067"/>
      <c r="W1193" s="1067"/>
      <c r="X1193" s="1067"/>
      <c r="Y1193" s="1067"/>
      <c r="Z1193" s="1067"/>
      <c r="AA1193" s="1067"/>
      <c r="AB1193" s="1067"/>
      <c r="AC1193" s="1067"/>
      <c r="AD1193" s="1067"/>
      <c r="AE1193" s="1067"/>
      <c r="AF1193" s="1067"/>
    </row>
    <row r="1194" spans="1:32">
      <c r="A1194" s="1067"/>
      <c r="B1194" s="1067"/>
      <c r="C1194" s="1067"/>
      <c r="D1194" s="1067"/>
      <c r="E1194" s="1067"/>
      <c r="F1194" s="1067"/>
      <c r="G1194" s="1067"/>
      <c r="H1194" s="1067"/>
      <c r="I1194" s="1067"/>
      <c r="J1194" s="1067"/>
      <c r="K1194" s="1067"/>
      <c r="L1194" s="1067"/>
      <c r="M1194" s="1067"/>
      <c r="N1194" s="1067"/>
      <c r="O1194" s="1067"/>
      <c r="P1194" s="1067"/>
      <c r="Q1194" s="1067"/>
      <c r="R1194" s="1067"/>
      <c r="S1194" s="1067"/>
      <c r="T1194" s="1067"/>
      <c r="U1194" s="1067"/>
      <c r="V1194" s="1067"/>
      <c r="W1194" s="1067"/>
      <c r="X1194" s="1067"/>
      <c r="Y1194" s="1067"/>
      <c r="Z1194" s="1067"/>
      <c r="AA1194" s="1067"/>
      <c r="AB1194" s="1067"/>
      <c r="AC1194" s="1067"/>
      <c r="AD1194" s="1067"/>
      <c r="AE1194" s="1067"/>
      <c r="AF1194" s="1067"/>
    </row>
    <row r="1195" spans="1:32">
      <c r="A1195" s="1067"/>
      <c r="B1195" s="1067"/>
      <c r="C1195" s="1067"/>
      <c r="D1195" s="1067"/>
      <c r="E1195" s="1067"/>
      <c r="F1195" s="1067"/>
      <c r="G1195" s="1067"/>
      <c r="H1195" s="1067"/>
      <c r="I1195" s="1067"/>
      <c r="J1195" s="1067"/>
      <c r="K1195" s="1067"/>
      <c r="L1195" s="1067"/>
      <c r="M1195" s="1067"/>
      <c r="N1195" s="1067"/>
      <c r="O1195" s="1067"/>
      <c r="P1195" s="1067"/>
      <c r="Q1195" s="1067"/>
      <c r="R1195" s="1067"/>
      <c r="S1195" s="1067"/>
      <c r="T1195" s="1067"/>
      <c r="U1195" s="1067"/>
      <c r="V1195" s="1067"/>
      <c r="W1195" s="1067"/>
      <c r="X1195" s="1067"/>
      <c r="Y1195" s="1067"/>
      <c r="Z1195" s="1067"/>
      <c r="AA1195" s="1067"/>
      <c r="AB1195" s="1067"/>
      <c r="AC1195" s="1067"/>
      <c r="AD1195" s="1067"/>
      <c r="AE1195" s="1067"/>
      <c r="AF1195" s="1067"/>
    </row>
    <row r="1196" spans="1:32">
      <c r="A1196" s="1067"/>
      <c r="B1196" s="1067"/>
      <c r="C1196" s="1067"/>
      <c r="D1196" s="1067"/>
      <c r="E1196" s="1067"/>
      <c r="F1196" s="1067"/>
      <c r="G1196" s="1067"/>
      <c r="H1196" s="1067"/>
      <c r="I1196" s="1067"/>
      <c r="J1196" s="1067"/>
      <c r="K1196" s="1067"/>
      <c r="L1196" s="1067"/>
      <c r="M1196" s="1067"/>
      <c r="N1196" s="1067"/>
      <c r="O1196" s="1067"/>
      <c r="P1196" s="1067"/>
      <c r="Q1196" s="1067"/>
      <c r="R1196" s="1067"/>
      <c r="S1196" s="1067"/>
      <c r="T1196" s="1067"/>
      <c r="U1196" s="1067"/>
      <c r="V1196" s="1067"/>
      <c r="W1196" s="1067"/>
      <c r="X1196" s="1067"/>
      <c r="Y1196" s="1067"/>
      <c r="Z1196" s="1067"/>
      <c r="AA1196" s="1067"/>
      <c r="AB1196" s="1067"/>
      <c r="AC1196" s="1067"/>
      <c r="AD1196" s="1067"/>
      <c r="AE1196" s="1067"/>
      <c r="AF1196" s="1067"/>
    </row>
    <row r="1197" spans="1:32">
      <c r="A1197" s="1067"/>
      <c r="B1197" s="1067"/>
      <c r="C1197" s="1067"/>
      <c r="D1197" s="1067"/>
      <c r="E1197" s="1067"/>
      <c r="F1197" s="1067"/>
      <c r="G1197" s="1067"/>
      <c r="H1197" s="1067"/>
      <c r="I1197" s="1067"/>
      <c r="J1197" s="1067"/>
      <c r="K1197" s="1067"/>
      <c r="L1197" s="1067"/>
      <c r="M1197" s="1067"/>
      <c r="N1197" s="1067"/>
      <c r="O1197" s="1067"/>
      <c r="P1197" s="1067"/>
      <c r="Q1197" s="1067"/>
      <c r="R1197" s="1067"/>
      <c r="S1197" s="1067"/>
      <c r="T1197" s="1067"/>
      <c r="U1197" s="1067"/>
      <c r="V1197" s="1067"/>
      <c r="W1197" s="1067"/>
      <c r="X1197" s="1067"/>
      <c r="Y1197" s="1067"/>
      <c r="Z1197" s="1067"/>
      <c r="AA1197" s="1067"/>
      <c r="AB1197" s="1067"/>
      <c r="AC1197" s="1067"/>
      <c r="AD1197" s="1067"/>
      <c r="AE1197" s="1067"/>
      <c r="AF1197" s="1067"/>
    </row>
    <row r="1198" spans="1:32">
      <c r="A1198" s="1067"/>
      <c r="B1198" s="1067"/>
      <c r="C1198" s="1067"/>
      <c r="D1198" s="1067"/>
      <c r="E1198" s="1067"/>
      <c r="F1198" s="1067"/>
      <c r="G1198" s="1067"/>
      <c r="H1198" s="1067"/>
      <c r="I1198" s="1067"/>
      <c r="J1198" s="1067"/>
      <c r="K1198" s="1067"/>
      <c r="L1198" s="1067"/>
      <c r="M1198" s="1067"/>
      <c r="N1198" s="1067"/>
      <c r="O1198" s="1067"/>
      <c r="P1198" s="1067"/>
      <c r="Q1198" s="1067"/>
      <c r="R1198" s="1067"/>
      <c r="S1198" s="1067"/>
      <c r="T1198" s="1067"/>
      <c r="U1198" s="1067"/>
      <c r="V1198" s="1067"/>
      <c r="W1198" s="1067"/>
      <c r="X1198" s="1067"/>
      <c r="Y1198" s="1067"/>
      <c r="Z1198" s="1067"/>
      <c r="AA1198" s="1067"/>
      <c r="AB1198" s="1067"/>
      <c r="AC1198" s="1067"/>
      <c r="AD1198" s="1067"/>
      <c r="AE1198" s="1067"/>
      <c r="AF1198" s="1067"/>
    </row>
    <row r="1199" spans="1:32">
      <c r="A1199" s="1067"/>
      <c r="B1199" s="1067"/>
      <c r="C1199" s="1067"/>
      <c r="D1199" s="1067"/>
      <c r="E1199" s="1067"/>
      <c r="F1199" s="1067"/>
      <c r="G1199" s="1067"/>
      <c r="H1199" s="1067"/>
      <c r="I1199" s="1067"/>
      <c r="J1199" s="1067"/>
      <c r="K1199" s="1067"/>
      <c r="L1199" s="1067"/>
      <c r="M1199" s="1067"/>
      <c r="N1199" s="1067"/>
      <c r="O1199" s="1067"/>
      <c r="P1199" s="1067"/>
      <c r="Q1199" s="1067"/>
      <c r="R1199" s="1067"/>
      <c r="S1199" s="1067"/>
      <c r="T1199" s="1067"/>
      <c r="U1199" s="1067"/>
      <c r="V1199" s="1067"/>
      <c r="W1199" s="1067"/>
      <c r="X1199" s="1067"/>
      <c r="Y1199" s="1067"/>
      <c r="Z1199" s="1067"/>
      <c r="AA1199" s="1067"/>
      <c r="AB1199" s="1067"/>
      <c r="AC1199" s="1067"/>
      <c r="AD1199" s="1067"/>
      <c r="AE1199" s="1067"/>
      <c r="AF1199" s="1067"/>
    </row>
    <row r="1200" spans="1:32">
      <c r="A1200" s="1067"/>
      <c r="B1200" s="1067"/>
      <c r="C1200" s="1067"/>
      <c r="D1200" s="1067"/>
      <c r="E1200" s="1067"/>
      <c r="F1200" s="1067"/>
      <c r="G1200" s="1067"/>
      <c r="H1200" s="1067"/>
      <c r="I1200" s="1067"/>
      <c r="J1200" s="1067"/>
      <c r="K1200" s="1067"/>
      <c r="L1200" s="1067"/>
      <c r="M1200" s="1067"/>
      <c r="N1200" s="1067"/>
      <c r="O1200" s="1067"/>
      <c r="P1200" s="1067"/>
      <c r="Q1200" s="1067"/>
      <c r="R1200" s="1067"/>
      <c r="S1200" s="1067"/>
      <c r="T1200" s="1067"/>
      <c r="U1200" s="1067"/>
      <c r="V1200" s="1067"/>
      <c r="W1200" s="1067"/>
      <c r="X1200" s="1067"/>
      <c r="Y1200" s="1067"/>
      <c r="Z1200" s="1067"/>
      <c r="AA1200" s="1067"/>
      <c r="AB1200" s="1067"/>
      <c r="AC1200" s="1067"/>
      <c r="AD1200" s="1067"/>
      <c r="AE1200" s="1067"/>
      <c r="AF1200" s="1067"/>
    </row>
    <row r="1201" spans="1:32">
      <c r="A1201" s="1067"/>
      <c r="B1201" s="1067"/>
      <c r="C1201" s="1067"/>
      <c r="D1201" s="1067"/>
      <c r="E1201" s="1067"/>
      <c r="F1201" s="1067"/>
      <c r="G1201" s="1067"/>
      <c r="H1201" s="1067"/>
      <c r="I1201" s="1067"/>
      <c r="J1201" s="1067"/>
      <c r="K1201" s="1067"/>
      <c r="L1201" s="1067"/>
      <c r="M1201" s="1067"/>
      <c r="N1201" s="1067"/>
      <c r="O1201" s="1067"/>
      <c r="P1201" s="1067"/>
      <c r="Q1201" s="1067"/>
      <c r="R1201" s="1067"/>
      <c r="S1201" s="1067"/>
      <c r="T1201" s="1067"/>
      <c r="U1201" s="1067"/>
      <c r="V1201" s="1067"/>
      <c r="W1201" s="1067"/>
      <c r="X1201" s="1067"/>
      <c r="Y1201" s="1067"/>
      <c r="Z1201" s="1067"/>
      <c r="AA1201" s="1067"/>
      <c r="AB1201" s="1067"/>
      <c r="AC1201" s="1067"/>
      <c r="AD1201" s="1067"/>
      <c r="AE1201" s="1067"/>
      <c r="AF1201" s="1067"/>
    </row>
    <row r="1202" spans="1:32">
      <c r="A1202" s="1067"/>
      <c r="B1202" s="1067"/>
      <c r="C1202" s="1067"/>
      <c r="D1202" s="1067"/>
      <c r="E1202" s="1067"/>
      <c r="F1202" s="1067"/>
      <c r="G1202" s="1067"/>
      <c r="H1202" s="1067"/>
      <c r="I1202" s="1067"/>
      <c r="J1202" s="1067"/>
      <c r="K1202" s="1067"/>
      <c r="L1202" s="1067"/>
      <c r="M1202" s="1067"/>
      <c r="N1202" s="1067"/>
      <c r="O1202" s="1067"/>
      <c r="P1202" s="1067"/>
      <c r="Q1202" s="1067"/>
      <c r="R1202" s="1067"/>
      <c r="S1202" s="1067"/>
      <c r="T1202" s="1067"/>
      <c r="U1202" s="1067"/>
      <c r="V1202" s="1067"/>
      <c r="W1202" s="1067"/>
      <c r="X1202" s="1067"/>
      <c r="Y1202" s="1067"/>
      <c r="Z1202" s="1067"/>
      <c r="AA1202" s="1067"/>
      <c r="AB1202" s="1067"/>
      <c r="AC1202" s="1067"/>
      <c r="AD1202" s="1067"/>
      <c r="AE1202" s="1067"/>
      <c r="AF1202" s="1067"/>
    </row>
    <row r="1203" spans="1:32">
      <c r="A1203" s="1067"/>
      <c r="B1203" s="1067"/>
      <c r="C1203" s="1067"/>
      <c r="D1203" s="1067"/>
      <c r="E1203" s="1067"/>
      <c r="F1203" s="1067"/>
      <c r="G1203" s="1067"/>
      <c r="H1203" s="1067"/>
      <c r="I1203" s="1067"/>
      <c r="J1203" s="1067"/>
      <c r="K1203" s="1067"/>
      <c r="L1203" s="1067"/>
      <c r="M1203" s="1067"/>
      <c r="N1203" s="1067"/>
      <c r="O1203" s="1067"/>
      <c r="P1203" s="1067"/>
      <c r="Q1203" s="1067"/>
      <c r="R1203" s="1067"/>
      <c r="S1203" s="1067"/>
      <c r="T1203" s="1067"/>
      <c r="U1203" s="1067"/>
      <c r="V1203" s="1067"/>
      <c r="W1203" s="1067"/>
      <c r="X1203" s="1067"/>
      <c r="Y1203" s="1067"/>
      <c r="Z1203" s="1067"/>
      <c r="AA1203" s="1067"/>
      <c r="AB1203" s="1067"/>
      <c r="AC1203" s="1067"/>
      <c r="AD1203" s="1067"/>
      <c r="AE1203" s="1067"/>
      <c r="AF1203" s="1067"/>
    </row>
    <row r="1204" spans="1:32">
      <c r="A1204" s="1067"/>
      <c r="B1204" s="1067"/>
      <c r="C1204" s="1067"/>
      <c r="D1204" s="1067"/>
      <c r="E1204" s="1067"/>
      <c r="F1204" s="1067"/>
      <c r="G1204" s="1067"/>
      <c r="H1204" s="1067"/>
      <c r="I1204" s="1067"/>
      <c r="J1204" s="1067"/>
      <c r="K1204" s="1067"/>
      <c r="L1204" s="1067"/>
      <c r="M1204" s="1067"/>
      <c r="N1204" s="1067"/>
      <c r="O1204" s="1067"/>
      <c r="P1204" s="1067"/>
      <c r="Q1204" s="1067"/>
      <c r="R1204" s="1067"/>
      <c r="S1204" s="1067"/>
      <c r="T1204" s="1067"/>
      <c r="U1204" s="1067"/>
      <c r="V1204" s="1067"/>
      <c r="W1204" s="1067"/>
      <c r="X1204" s="1067"/>
      <c r="Y1204" s="1067"/>
      <c r="Z1204" s="1067"/>
      <c r="AA1204" s="1067"/>
      <c r="AB1204" s="1067"/>
      <c r="AC1204" s="1067"/>
      <c r="AD1204" s="1067"/>
      <c r="AE1204" s="1067"/>
      <c r="AF1204" s="1067"/>
    </row>
    <row r="1205" spans="1:32">
      <c r="A1205" s="1067"/>
      <c r="B1205" s="1067"/>
      <c r="C1205" s="1067"/>
      <c r="D1205" s="1067"/>
      <c r="E1205" s="1067"/>
      <c r="F1205" s="1067"/>
      <c r="G1205" s="1067"/>
      <c r="H1205" s="1067"/>
      <c r="I1205" s="1067"/>
      <c r="J1205" s="1067"/>
      <c r="K1205" s="1067"/>
      <c r="L1205" s="1067"/>
      <c r="M1205" s="1067"/>
      <c r="N1205" s="1067"/>
      <c r="O1205" s="1067"/>
      <c r="P1205" s="1067"/>
      <c r="Q1205" s="1067"/>
      <c r="R1205" s="1067"/>
      <c r="S1205" s="1067"/>
      <c r="T1205" s="1067"/>
      <c r="U1205" s="1067"/>
      <c r="V1205" s="1067"/>
      <c r="W1205" s="1067"/>
      <c r="X1205" s="1067"/>
      <c r="Y1205" s="1067"/>
      <c r="Z1205" s="1067"/>
      <c r="AA1205" s="1067"/>
      <c r="AB1205" s="1067"/>
      <c r="AC1205" s="1067"/>
      <c r="AD1205" s="1067"/>
      <c r="AE1205" s="1067"/>
      <c r="AF1205" s="1067"/>
    </row>
    <row r="1206" spans="1:32">
      <c r="A1206" s="1067"/>
      <c r="B1206" s="1067"/>
      <c r="C1206" s="1067"/>
      <c r="D1206" s="1067"/>
      <c r="E1206" s="1067"/>
      <c r="F1206" s="1067"/>
      <c r="G1206" s="1067"/>
      <c r="H1206" s="1067"/>
      <c r="I1206" s="1067"/>
      <c r="J1206" s="1067"/>
      <c r="K1206" s="1067"/>
      <c r="L1206" s="1067"/>
      <c r="M1206" s="1067"/>
      <c r="N1206" s="1067"/>
      <c r="O1206" s="1067"/>
      <c r="P1206" s="1067"/>
      <c r="Q1206" s="1067"/>
      <c r="R1206" s="1067"/>
      <c r="S1206" s="1067"/>
      <c r="T1206" s="1067"/>
      <c r="U1206" s="1067"/>
      <c r="V1206" s="1067"/>
      <c r="W1206" s="1067"/>
      <c r="X1206" s="1067"/>
      <c r="Y1206" s="1067"/>
      <c r="Z1206" s="1067"/>
      <c r="AA1206" s="1067"/>
      <c r="AB1206" s="1067"/>
      <c r="AC1206" s="1067"/>
      <c r="AD1206" s="1067"/>
      <c r="AE1206" s="1067"/>
      <c r="AF1206" s="1067"/>
    </row>
    <row r="1207" spans="1:32">
      <c r="A1207" s="1067"/>
      <c r="B1207" s="1067"/>
      <c r="C1207" s="1067"/>
      <c r="D1207" s="1067"/>
      <c r="E1207" s="1067"/>
      <c r="F1207" s="1067"/>
      <c r="G1207" s="1067"/>
      <c r="H1207" s="1067"/>
      <c r="I1207" s="1067"/>
      <c r="J1207" s="1067"/>
      <c r="K1207" s="1067"/>
      <c r="L1207" s="1067"/>
      <c r="M1207" s="1067"/>
      <c r="N1207" s="1067"/>
      <c r="O1207" s="1067"/>
      <c r="P1207" s="1067"/>
      <c r="Q1207" s="1067"/>
      <c r="R1207" s="1067"/>
      <c r="S1207" s="1067"/>
      <c r="T1207" s="1067"/>
      <c r="U1207" s="1067"/>
      <c r="V1207" s="1067"/>
      <c r="W1207" s="1067"/>
      <c r="X1207" s="1067"/>
      <c r="Y1207" s="1067"/>
      <c r="Z1207" s="1067"/>
      <c r="AA1207" s="1067"/>
      <c r="AB1207" s="1067"/>
      <c r="AC1207" s="1067"/>
      <c r="AD1207" s="1067"/>
      <c r="AE1207" s="1067"/>
      <c r="AF1207" s="1067"/>
    </row>
    <row r="1208" spans="1:32">
      <c r="A1208" s="1067"/>
      <c r="B1208" s="1067"/>
      <c r="C1208" s="1067"/>
      <c r="D1208" s="1067"/>
      <c r="E1208" s="1067"/>
      <c r="F1208" s="1067"/>
      <c r="G1208" s="1067"/>
      <c r="H1208" s="1067"/>
      <c r="I1208" s="1067"/>
      <c r="J1208" s="1067"/>
      <c r="K1208" s="1067"/>
      <c r="L1208" s="1067"/>
      <c r="M1208" s="1067"/>
      <c r="N1208" s="1067"/>
      <c r="O1208" s="1067"/>
      <c r="P1208" s="1067"/>
      <c r="Q1208" s="1067"/>
      <c r="R1208" s="1067"/>
      <c r="S1208" s="1067"/>
      <c r="T1208" s="1067"/>
      <c r="U1208" s="1067"/>
      <c r="V1208" s="1067"/>
      <c r="W1208" s="1067"/>
      <c r="X1208" s="1067"/>
      <c r="Y1208" s="1067"/>
      <c r="Z1208" s="1067"/>
      <c r="AA1208" s="1067"/>
      <c r="AB1208" s="1067"/>
      <c r="AC1208" s="1067"/>
      <c r="AD1208" s="1067"/>
      <c r="AE1208" s="1067"/>
      <c r="AF1208" s="1067"/>
    </row>
    <row r="1209" spans="1:32">
      <c r="A1209" s="1067"/>
      <c r="B1209" s="1067"/>
      <c r="C1209" s="1067"/>
      <c r="D1209" s="1067"/>
      <c r="E1209" s="1067"/>
      <c r="F1209" s="1067"/>
      <c r="G1209" s="1067"/>
      <c r="H1209" s="1067"/>
      <c r="I1209" s="1067"/>
      <c r="J1209" s="1067"/>
      <c r="K1209" s="1067"/>
      <c r="L1209" s="1067"/>
      <c r="M1209" s="1067"/>
      <c r="N1209" s="1067"/>
      <c r="O1209" s="1067"/>
      <c r="P1209" s="1067"/>
      <c r="Q1209" s="1067"/>
      <c r="R1209" s="1067"/>
      <c r="S1209" s="1067"/>
      <c r="T1209" s="1067"/>
      <c r="U1209" s="1067"/>
      <c r="V1209" s="1067"/>
      <c r="W1209" s="1067"/>
      <c r="X1209" s="1067"/>
      <c r="Y1209" s="1067"/>
      <c r="Z1209" s="1067"/>
      <c r="AA1209" s="1067"/>
      <c r="AB1209" s="1067"/>
      <c r="AC1209" s="1067"/>
      <c r="AD1209" s="1067"/>
      <c r="AE1209" s="1067"/>
      <c r="AF1209" s="1067"/>
    </row>
    <row r="1210" spans="1:32">
      <c r="A1210" s="1067"/>
      <c r="B1210" s="1067"/>
      <c r="C1210" s="1067"/>
      <c r="D1210" s="1067"/>
      <c r="E1210" s="1067"/>
      <c r="F1210" s="1067"/>
      <c r="G1210" s="1067"/>
      <c r="H1210" s="1067"/>
      <c r="I1210" s="1067"/>
      <c r="J1210" s="1067"/>
      <c r="K1210" s="1067"/>
      <c r="L1210" s="1067"/>
      <c r="M1210" s="1067"/>
      <c r="N1210" s="1067"/>
      <c r="O1210" s="1067"/>
      <c r="P1210" s="1067"/>
      <c r="Q1210" s="1067"/>
      <c r="R1210" s="1067"/>
      <c r="S1210" s="1067"/>
      <c r="T1210" s="1067"/>
      <c r="U1210" s="1067"/>
      <c r="V1210" s="1067"/>
      <c r="W1210" s="1067"/>
      <c r="X1210" s="1067"/>
      <c r="Y1210" s="1067"/>
      <c r="Z1210" s="1067"/>
      <c r="AA1210" s="1067"/>
      <c r="AB1210" s="1067"/>
      <c r="AC1210" s="1067"/>
      <c r="AD1210" s="1067"/>
      <c r="AE1210" s="1067"/>
      <c r="AF1210" s="1067"/>
    </row>
    <row r="1211" spans="1:32">
      <c r="A1211" s="1067"/>
      <c r="B1211" s="1067"/>
      <c r="C1211" s="1067"/>
      <c r="D1211" s="1067"/>
      <c r="E1211" s="1067"/>
      <c r="F1211" s="1067"/>
      <c r="G1211" s="1067"/>
      <c r="H1211" s="1067"/>
      <c r="I1211" s="1067"/>
      <c r="J1211" s="1067"/>
      <c r="K1211" s="1067"/>
      <c r="L1211" s="1067"/>
      <c r="M1211" s="1067"/>
      <c r="N1211" s="1067"/>
      <c r="O1211" s="1067"/>
      <c r="P1211" s="1067"/>
      <c r="Q1211" s="1067"/>
      <c r="R1211" s="1067"/>
      <c r="S1211" s="1067"/>
      <c r="T1211" s="1067"/>
      <c r="U1211" s="1067"/>
      <c r="V1211" s="1067"/>
      <c r="W1211" s="1067"/>
      <c r="X1211" s="1067"/>
      <c r="Y1211" s="1067"/>
      <c r="Z1211" s="1067"/>
      <c r="AA1211" s="1067"/>
      <c r="AB1211" s="1067"/>
      <c r="AC1211" s="1067"/>
      <c r="AD1211" s="1067"/>
      <c r="AE1211" s="1067"/>
      <c r="AF1211" s="1067"/>
    </row>
    <row r="1212" spans="1:32">
      <c r="A1212" s="1067"/>
      <c r="B1212" s="1067"/>
      <c r="C1212" s="1067"/>
      <c r="D1212" s="1067"/>
      <c r="E1212" s="1067"/>
      <c r="F1212" s="1067"/>
      <c r="G1212" s="1067"/>
      <c r="H1212" s="1067"/>
      <c r="I1212" s="1067"/>
      <c r="J1212" s="1067"/>
      <c r="K1212" s="1067"/>
      <c r="L1212" s="1067"/>
      <c r="M1212" s="1067"/>
      <c r="N1212" s="1067"/>
      <c r="O1212" s="1067"/>
      <c r="P1212" s="1067"/>
      <c r="Q1212" s="1067"/>
      <c r="R1212" s="1067"/>
      <c r="S1212" s="1067"/>
      <c r="T1212" s="1067"/>
      <c r="U1212" s="1067"/>
      <c r="V1212" s="1067"/>
      <c r="W1212" s="1067"/>
      <c r="X1212" s="1067"/>
      <c r="Y1212" s="1067"/>
      <c r="Z1212" s="1067"/>
      <c r="AA1212" s="1067"/>
      <c r="AB1212" s="1067"/>
      <c r="AC1212" s="1067"/>
      <c r="AD1212" s="1067"/>
      <c r="AE1212" s="1067"/>
      <c r="AF1212" s="1067"/>
    </row>
    <row r="1213" spans="1:32">
      <c r="A1213" s="1067"/>
      <c r="B1213" s="1067"/>
      <c r="C1213" s="1067"/>
      <c r="D1213" s="1067"/>
      <c r="E1213" s="1067"/>
      <c r="F1213" s="1067"/>
      <c r="G1213" s="1067"/>
      <c r="H1213" s="1067"/>
      <c r="I1213" s="1067"/>
      <c r="J1213" s="1067"/>
      <c r="K1213" s="1067"/>
      <c r="L1213" s="1067"/>
      <c r="M1213" s="1067"/>
      <c r="N1213" s="1067"/>
      <c r="O1213" s="1067"/>
      <c r="P1213" s="1067"/>
      <c r="Q1213" s="1067"/>
      <c r="R1213" s="1067"/>
      <c r="S1213" s="1067"/>
      <c r="T1213" s="1067"/>
      <c r="U1213" s="1067"/>
      <c r="V1213" s="1067"/>
      <c r="W1213" s="1067"/>
      <c r="X1213" s="1067"/>
      <c r="Y1213" s="1067"/>
      <c r="Z1213" s="1067"/>
      <c r="AA1213" s="1067"/>
      <c r="AB1213" s="1067"/>
      <c r="AC1213" s="1067"/>
      <c r="AD1213" s="1067"/>
      <c r="AE1213" s="1067"/>
      <c r="AF1213" s="1067"/>
    </row>
    <row r="1214" spans="1:32">
      <c r="A1214" s="1067"/>
      <c r="B1214" s="1067"/>
      <c r="C1214" s="1067"/>
      <c r="D1214" s="1067"/>
      <c r="E1214" s="1067"/>
      <c r="F1214" s="1067"/>
      <c r="G1214" s="1067"/>
      <c r="H1214" s="1067"/>
      <c r="I1214" s="1067"/>
      <c r="J1214" s="1067"/>
      <c r="K1214" s="1067"/>
      <c r="L1214" s="1067"/>
      <c r="M1214" s="1067"/>
      <c r="N1214" s="1067"/>
      <c r="O1214" s="1067"/>
      <c r="P1214" s="1067"/>
      <c r="Q1214" s="1067"/>
      <c r="R1214" s="1067"/>
      <c r="S1214" s="1067"/>
      <c r="T1214" s="1067"/>
      <c r="U1214" s="1067"/>
      <c r="V1214" s="1067"/>
      <c r="W1214" s="1067"/>
      <c r="X1214" s="1067"/>
      <c r="Y1214" s="1067"/>
      <c r="Z1214" s="1067"/>
      <c r="AA1214" s="1067"/>
      <c r="AB1214" s="1067"/>
      <c r="AC1214" s="1067"/>
      <c r="AD1214" s="1067"/>
      <c r="AE1214" s="1067"/>
      <c r="AF1214" s="1067"/>
    </row>
    <row r="1215" spans="1:32">
      <c r="A1215" s="1067"/>
      <c r="B1215" s="1067"/>
      <c r="C1215" s="1067"/>
      <c r="D1215" s="1067"/>
      <c r="E1215" s="1067"/>
      <c r="F1215" s="1067"/>
      <c r="G1215" s="1067"/>
      <c r="H1215" s="1067"/>
      <c r="I1215" s="1067"/>
      <c r="J1215" s="1067"/>
      <c r="K1215" s="1067"/>
      <c r="L1215" s="1067"/>
      <c r="M1215" s="1067"/>
      <c r="N1215" s="1067"/>
      <c r="O1215" s="1067"/>
      <c r="P1215" s="1067"/>
      <c r="Q1215" s="1067"/>
      <c r="R1215" s="1067"/>
      <c r="S1215" s="1067"/>
      <c r="T1215" s="1067"/>
      <c r="U1215" s="1067"/>
      <c r="V1215" s="1067"/>
      <c r="W1215" s="1067"/>
      <c r="X1215" s="1067"/>
      <c r="Y1215" s="1067"/>
      <c r="Z1215" s="1067"/>
      <c r="AA1215" s="1067"/>
      <c r="AB1215" s="1067"/>
      <c r="AC1215" s="1067"/>
      <c r="AD1215" s="1067"/>
      <c r="AE1215" s="1067"/>
      <c r="AF1215" s="1067"/>
    </row>
    <row r="1216" spans="1:32">
      <c r="A1216" s="1067"/>
      <c r="B1216" s="1067"/>
      <c r="C1216" s="1067"/>
      <c r="D1216" s="1067"/>
      <c r="E1216" s="1067"/>
      <c r="F1216" s="1067"/>
      <c r="G1216" s="1067"/>
      <c r="H1216" s="1067"/>
      <c r="I1216" s="1067"/>
      <c r="J1216" s="1067"/>
      <c r="K1216" s="1067"/>
      <c r="L1216" s="1067"/>
      <c r="M1216" s="1067"/>
      <c r="N1216" s="1067"/>
      <c r="O1216" s="1067"/>
      <c r="P1216" s="1067"/>
      <c r="Q1216" s="1067"/>
      <c r="R1216" s="1067"/>
      <c r="S1216" s="1067"/>
      <c r="T1216" s="1067"/>
      <c r="U1216" s="1067"/>
      <c r="V1216" s="1067"/>
      <c r="W1216" s="1067"/>
      <c r="X1216" s="1067"/>
      <c r="Y1216" s="1067"/>
      <c r="Z1216" s="1067"/>
      <c r="AA1216" s="1067"/>
      <c r="AB1216" s="1067"/>
      <c r="AC1216" s="1067"/>
      <c r="AD1216" s="1067"/>
      <c r="AE1216" s="1067"/>
      <c r="AF1216" s="1067"/>
    </row>
    <row r="1217" spans="1:32">
      <c r="A1217" s="1067"/>
      <c r="B1217" s="1067"/>
      <c r="C1217" s="1067"/>
      <c r="D1217" s="1067"/>
      <c r="E1217" s="1067"/>
      <c r="F1217" s="1067"/>
      <c r="G1217" s="1067"/>
      <c r="H1217" s="1067"/>
      <c r="I1217" s="1067"/>
      <c r="J1217" s="1067"/>
      <c r="K1217" s="1067"/>
      <c r="L1217" s="1067"/>
      <c r="M1217" s="1067"/>
      <c r="N1217" s="1067"/>
      <c r="O1217" s="1067"/>
      <c r="P1217" s="1067"/>
      <c r="Q1217" s="1067"/>
      <c r="R1217" s="1067"/>
      <c r="S1217" s="1067"/>
      <c r="T1217" s="1067"/>
      <c r="U1217" s="1067"/>
      <c r="V1217" s="1067"/>
      <c r="W1217" s="1067"/>
      <c r="X1217" s="1067"/>
      <c r="Y1217" s="1067"/>
      <c r="Z1217" s="1067"/>
      <c r="AA1217" s="1067"/>
      <c r="AB1217" s="1067"/>
      <c r="AC1217" s="1067"/>
      <c r="AD1217" s="1067"/>
      <c r="AE1217" s="1067"/>
      <c r="AF1217" s="1067"/>
    </row>
    <row r="1218" spans="1:32">
      <c r="A1218" s="1067"/>
      <c r="B1218" s="1067"/>
      <c r="C1218" s="1067"/>
      <c r="D1218" s="1067"/>
      <c r="E1218" s="1067"/>
      <c r="F1218" s="1067"/>
      <c r="G1218" s="1067"/>
      <c r="H1218" s="1067"/>
      <c r="I1218" s="1067"/>
      <c r="J1218" s="1067"/>
      <c r="K1218" s="1067"/>
      <c r="L1218" s="1067"/>
      <c r="M1218" s="1067"/>
      <c r="N1218" s="1067"/>
      <c r="O1218" s="1067"/>
      <c r="P1218" s="1067"/>
      <c r="Q1218" s="1067"/>
      <c r="R1218" s="1067"/>
      <c r="S1218" s="1067"/>
      <c r="T1218" s="1067"/>
      <c r="U1218" s="1067"/>
      <c r="V1218" s="1067"/>
      <c r="W1218" s="1067"/>
      <c r="X1218" s="1067"/>
      <c r="Y1218" s="1067"/>
      <c r="Z1218" s="1067"/>
      <c r="AA1218" s="1067"/>
      <c r="AB1218" s="1067"/>
      <c r="AC1218" s="1067"/>
      <c r="AD1218" s="1067"/>
      <c r="AE1218" s="1067"/>
      <c r="AF1218" s="1067"/>
    </row>
    <row r="1219" spans="1:32">
      <c r="A1219" s="1067"/>
      <c r="B1219" s="1067"/>
      <c r="C1219" s="1067"/>
      <c r="D1219" s="1067"/>
      <c r="E1219" s="1067"/>
      <c r="F1219" s="1067"/>
      <c r="G1219" s="1067"/>
      <c r="H1219" s="1067"/>
      <c r="I1219" s="1067"/>
      <c r="J1219" s="1067"/>
      <c r="K1219" s="1067"/>
      <c r="L1219" s="1067"/>
      <c r="M1219" s="1067"/>
      <c r="N1219" s="1067"/>
      <c r="O1219" s="1067"/>
      <c r="P1219" s="1067"/>
      <c r="Q1219" s="1067"/>
      <c r="R1219" s="1067"/>
      <c r="S1219" s="1067"/>
      <c r="T1219" s="1067"/>
      <c r="U1219" s="1067"/>
      <c r="V1219" s="1067"/>
      <c r="W1219" s="1067"/>
      <c r="X1219" s="1067"/>
      <c r="Y1219" s="1067"/>
      <c r="Z1219" s="1067"/>
      <c r="AA1219" s="1067"/>
      <c r="AB1219" s="1067"/>
      <c r="AC1219" s="1067"/>
      <c r="AD1219" s="1067"/>
      <c r="AE1219" s="1067"/>
      <c r="AF1219" s="1067"/>
    </row>
    <row r="1220" spans="1:32">
      <c r="A1220" s="1067"/>
      <c r="B1220" s="1067"/>
      <c r="C1220" s="1067"/>
      <c r="D1220" s="1067"/>
      <c r="E1220" s="1067"/>
      <c r="F1220" s="1067"/>
      <c r="G1220" s="1067"/>
      <c r="H1220" s="1067"/>
      <c r="I1220" s="1067"/>
      <c r="J1220" s="1067"/>
      <c r="K1220" s="1067"/>
      <c r="L1220" s="1067"/>
      <c r="M1220" s="1067"/>
      <c r="N1220" s="1067"/>
      <c r="O1220" s="1067"/>
      <c r="P1220" s="1067"/>
      <c r="Q1220" s="1067"/>
      <c r="R1220" s="1067"/>
      <c r="S1220" s="1067"/>
      <c r="T1220" s="1067"/>
      <c r="U1220" s="1067"/>
      <c r="V1220" s="1067"/>
      <c r="W1220" s="1067"/>
      <c r="X1220" s="1067"/>
      <c r="Y1220" s="1067"/>
      <c r="Z1220" s="1067"/>
      <c r="AA1220" s="1067"/>
      <c r="AB1220" s="1067"/>
      <c r="AC1220" s="1067"/>
      <c r="AD1220" s="1067"/>
      <c r="AE1220" s="1067"/>
      <c r="AF1220" s="1067"/>
    </row>
    <row r="1221" spans="1:32">
      <c r="A1221" s="1067"/>
      <c r="B1221" s="1067"/>
      <c r="C1221" s="1067"/>
      <c r="D1221" s="1067"/>
      <c r="E1221" s="1067"/>
      <c r="F1221" s="1067"/>
      <c r="G1221" s="1067"/>
      <c r="H1221" s="1067"/>
      <c r="I1221" s="1067"/>
      <c r="J1221" s="1067"/>
      <c r="K1221" s="1067"/>
      <c r="L1221" s="1067"/>
      <c r="M1221" s="1067"/>
      <c r="N1221" s="1067"/>
      <c r="O1221" s="1067"/>
      <c r="P1221" s="1067"/>
      <c r="Q1221" s="1067"/>
      <c r="R1221" s="1067"/>
      <c r="S1221" s="1067"/>
      <c r="T1221" s="1067"/>
      <c r="U1221" s="1067"/>
      <c r="V1221" s="1067"/>
      <c r="W1221" s="1067"/>
      <c r="X1221" s="1067"/>
      <c r="Y1221" s="1067"/>
      <c r="Z1221" s="1067"/>
      <c r="AA1221" s="1067"/>
      <c r="AB1221" s="1067"/>
      <c r="AC1221" s="1067"/>
      <c r="AD1221" s="1067"/>
      <c r="AE1221" s="1067"/>
      <c r="AF1221" s="1067"/>
    </row>
    <row r="1222" spans="1:32">
      <c r="A1222" s="1067"/>
      <c r="B1222" s="1067"/>
      <c r="C1222" s="1067"/>
      <c r="D1222" s="1067"/>
      <c r="E1222" s="1067"/>
      <c r="F1222" s="1067"/>
      <c r="G1222" s="1067"/>
      <c r="H1222" s="1067"/>
      <c r="I1222" s="1067"/>
      <c r="J1222" s="1067"/>
      <c r="K1222" s="1067"/>
      <c r="L1222" s="1067"/>
      <c r="M1222" s="1067"/>
      <c r="N1222" s="1067"/>
      <c r="O1222" s="1067"/>
      <c r="P1222" s="1067"/>
      <c r="Q1222" s="1067"/>
      <c r="R1222" s="1067"/>
      <c r="S1222" s="1067"/>
      <c r="T1222" s="1067"/>
      <c r="U1222" s="1067"/>
      <c r="V1222" s="1067"/>
      <c r="W1222" s="1067"/>
      <c r="X1222" s="1067"/>
      <c r="Y1222" s="1067"/>
      <c r="Z1222" s="1067"/>
      <c r="AA1222" s="1067"/>
      <c r="AB1222" s="1067"/>
      <c r="AC1222" s="1067"/>
      <c r="AD1222" s="1067"/>
      <c r="AE1222" s="1067"/>
      <c r="AF1222" s="1067"/>
    </row>
    <row r="1223" spans="1:32">
      <c r="A1223" s="1067"/>
      <c r="B1223" s="1067"/>
      <c r="C1223" s="1067"/>
      <c r="D1223" s="1067"/>
      <c r="E1223" s="1067"/>
      <c r="F1223" s="1067"/>
      <c r="G1223" s="1067"/>
      <c r="H1223" s="1067"/>
      <c r="I1223" s="1067"/>
      <c r="J1223" s="1067"/>
      <c r="K1223" s="1067"/>
      <c r="L1223" s="1067"/>
      <c r="M1223" s="1067"/>
      <c r="N1223" s="1067"/>
      <c r="O1223" s="1067"/>
      <c r="P1223" s="1067"/>
      <c r="Q1223" s="1067"/>
      <c r="R1223" s="1067"/>
      <c r="S1223" s="1067"/>
      <c r="T1223" s="1067"/>
      <c r="U1223" s="1067"/>
      <c r="V1223" s="1067"/>
      <c r="W1223" s="1067"/>
      <c r="X1223" s="1067"/>
      <c r="Y1223" s="1067"/>
      <c r="Z1223" s="1067"/>
      <c r="AA1223" s="1067"/>
      <c r="AB1223" s="1067"/>
      <c r="AC1223" s="1067"/>
      <c r="AD1223" s="1067"/>
      <c r="AE1223" s="1067"/>
      <c r="AF1223" s="1067"/>
    </row>
    <row r="1224" spans="1:32">
      <c r="A1224" s="1067"/>
      <c r="B1224" s="1067"/>
      <c r="C1224" s="1067"/>
      <c r="D1224" s="1067"/>
      <c r="E1224" s="1067"/>
      <c r="F1224" s="1067"/>
      <c r="G1224" s="1067"/>
      <c r="H1224" s="1067"/>
      <c r="I1224" s="1067"/>
      <c r="J1224" s="1067"/>
      <c r="K1224" s="1067"/>
      <c r="L1224" s="1067"/>
      <c r="M1224" s="1067"/>
      <c r="N1224" s="1067"/>
      <c r="O1224" s="1067"/>
      <c r="P1224" s="1067"/>
      <c r="Q1224" s="1067"/>
      <c r="R1224" s="1067"/>
      <c r="S1224" s="1067"/>
      <c r="T1224" s="1067"/>
      <c r="U1224" s="1067"/>
      <c r="V1224" s="1067"/>
      <c r="W1224" s="1067"/>
      <c r="X1224" s="1067"/>
      <c r="Y1224" s="1067"/>
      <c r="Z1224" s="1067"/>
      <c r="AA1224" s="1067"/>
      <c r="AB1224" s="1067"/>
      <c r="AC1224" s="1067"/>
      <c r="AD1224" s="1067"/>
      <c r="AE1224" s="1067"/>
      <c r="AF1224" s="1067"/>
    </row>
    <row r="1225" spans="1:32">
      <c r="A1225" s="1067"/>
      <c r="B1225" s="1067"/>
      <c r="C1225" s="1067"/>
      <c r="D1225" s="1067"/>
      <c r="E1225" s="1067"/>
      <c r="F1225" s="1067"/>
      <c r="G1225" s="1067"/>
      <c r="H1225" s="1067"/>
      <c r="I1225" s="1067"/>
      <c r="J1225" s="1067"/>
      <c r="K1225" s="1067"/>
      <c r="L1225" s="1067"/>
      <c r="M1225" s="1067"/>
      <c r="N1225" s="1067"/>
      <c r="O1225" s="1067"/>
      <c r="P1225" s="1067"/>
      <c r="Q1225" s="1067"/>
      <c r="R1225" s="1067"/>
      <c r="S1225" s="1067"/>
      <c r="T1225" s="1067"/>
      <c r="U1225" s="1067"/>
      <c r="V1225" s="1067"/>
      <c r="W1225" s="1067"/>
      <c r="X1225" s="1067"/>
      <c r="Y1225" s="1067"/>
      <c r="Z1225" s="1067"/>
      <c r="AA1225" s="1067"/>
      <c r="AB1225" s="1067"/>
      <c r="AC1225" s="1067"/>
      <c r="AD1225" s="1067"/>
      <c r="AE1225" s="1067"/>
      <c r="AF1225" s="1067"/>
    </row>
    <row r="1226" spans="1:32">
      <c r="A1226" s="1067"/>
      <c r="B1226" s="1067"/>
      <c r="C1226" s="1067"/>
      <c r="D1226" s="1067"/>
      <c r="E1226" s="1067"/>
      <c r="F1226" s="1067"/>
      <c r="G1226" s="1067"/>
      <c r="H1226" s="1067"/>
      <c r="I1226" s="1067"/>
      <c r="J1226" s="1067"/>
      <c r="K1226" s="1067"/>
      <c r="L1226" s="1067"/>
      <c r="M1226" s="1067"/>
      <c r="N1226" s="1067"/>
      <c r="O1226" s="1067"/>
      <c r="P1226" s="1067"/>
      <c r="Q1226" s="1067"/>
      <c r="R1226" s="1067"/>
      <c r="S1226" s="1067"/>
      <c r="T1226" s="1067"/>
      <c r="U1226" s="1067"/>
      <c r="V1226" s="1067"/>
      <c r="W1226" s="1067"/>
      <c r="X1226" s="1067"/>
      <c r="Y1226" s="1067"/>
      <c r="Z1226" s="1067"/>
      <c r="AA1226" s="1067"/>
      <c r="AB1226" s="1067"/>
      <c r="AC1226" s="1067"/>
      <c r="AD1226" s="1067"/>
      <c r="AE1226" s="1067"/>
      <c r="AF1226" s="1067"/>
    </row>
    <row r="1227" spans="1:32">
      <c r="A1227" s="1067"/>
      <c r="B1227" s="1067"/>
      <c r="C1227" s="1067"/>
      <c r="D1227" s="1067"/>
      <c r="E1227" s="1067"/>
      <c r="F1227" s="1067"/>
      <c r="G1227" s="1067"/>
      <c r="H1227" s="1067"/>
      <c r="I1227" s="1067"/>
      <c r="J1227" s="1067"/>
      <c r="K1227" s="1067"/>
      <c r="L1227" s="1067"/>
      <c r="M1227" s="1067"/>
      <c r="N1227" s="1067"/>
      <c r="O1227" s="1067"/>
      <c r="P1227" s="1067"/>
      <c r="Q1227" s="1067"/>
      <c r="R1227" s="1067"/>
      <c r="S1227" s="1067"/>
      <c r="T1227" s="1067"/>
      <c r="U1227" s="1067"/>
      <c r="V1227" s="1067"/>
      <c r="W1227" s="1067"/>
      <c r="X1227" s="1067"/>
      <c r="Y1227" s="1067"/>
      <c r="Z1227" s="1067"/>
      <c r="AA1227" s="1067"/>
      <c r="AB1227" s="1067"/>
      <c r="AC1227" s="1067"/>
      <c r="AD1227" s="1067"/>
      <c r="AE1227" s="1067"/>
      <c r="AF1227" s="1067"/>
    </row>
    <row r="1228" spans="1:32">
      <c r="A1228" s="1067"/>
      <c r="B1228" s="1067"/>
      <c r="C1228" s="1067"/>
      <c r="D1228" s="1067"/>
      <c r="E1228" s="1067"/>
      <c r="F1228" s="1067"/>
      <c r="G1228" s="1067"/>
      <c r="H1228" s="1067"/>
      <c r="I1228" s="1067"/>
      <c r="J1228" s="1067"/>
      <c r="K1228" s="1067"/>
      <c r="L1228" s="1067"/>
      <c r="M1228" s="1067"/>
      <c r="N1228" s="1067"/>
      <c r="O1228" s="1067"/>
      <c r="P1228" s="1067"/>
      <c r="Q1228" s="1067"/>
      <c r="R1228" s="1067"/>
      <c r="S1228" s="1067"/>
      <c r="T1228" s="1067"/>
      <c r="U1228" s="1067"/>
      <c r="V1228" s="1067"/>
      <c r="W1228" s="1067"/>
      <c r="X1228" s="1067"/>
      <c r="Y1228" s="1067"/>
      <c r="Z1228" s="1067"/>
      <c r="AA1228" s="1067"/>
      <c r="AB1228" s="1067"/>
      <c r="AC1228" s="1067"/>
      <c r="AD1228" s="1067"/>
      <c r="AE1228" s="1067"/>
      <c r="AF1228" s="1067"/>
    </row>
    <row r="1229" spans="1:32">
      <c r="A1229" s="1067"/>
      <c r="B1229" s="1067"/>
      <c r="C1229" s="1067"/>
      <c r="D1229" s="1067"/>
      <c r="E1229" s="1067"/>
      <c r="F1229" s="1067"/>
      <c r="G1229" s="1067"/>
      <c r="H1229" s="1067"/>
      <c r="I1229" s="1067"/>
      <c r="J1229" s="1067"/>
      <c r="K1229" s="1067"/>
      <c r="L1229" s="1067"/>
      <c r="M1229" s="1067"/>
      <c r="N1229" s="1067"/>
      <c r="O1229" s="1067"/>
      <c r="P1229" s="1067"/>
      <c r="Q1229" s="1067"/>
      <c r="R1229" s="1067"/>
      <c r="S1229" s="1067"/>
      <c r="T1229" s="1067"/>
      <c r="U1229" s="1067"/>
      <c r="V1229" s="1067"/>
      <c r="W1229" s="1067"/>
      <c r="X1229" s="1067"/>
      <c r="Y1229" s="1067"/>
      <c r="Z1229" s="1067"/>
      <c r="AA1229" s="1067"/>
      <c r="AB1229" s="1067"/>
      <c r="AC1229" s="1067"/>
      <c r="AD1229" s="1067"/>
      <c r="AE1229" s="1067"/>
      <c r="AF1229" s="1067"/>
    </row>
    <row r="1230" spans="1:32">
      <c r="A1230" s="1067"/>
      <c r="B1230" s="1067"/>
      <c r="C1230" s="1067"/>
      <c r="D1230" s="1067"/>
      <c r="E1230" s="1067"/>
      <c r="F1230" s="1067"/>
      <c r="G1230" s="1067"/>
      <c r="H1230" s="1067"/>
      <c r="I1230" s="1067"/>
      <c r="J1230" s="1067"/>
      <c r="K1230" s="1067"/>
      <c r="L1230" s="1067"/>
      <c r="M1230" s="1067"/>
      <c r="N1230" s="1067"/>
      <c r="O1230" s="1067"/>
      <c r="P1230" s="1067"/>
      <c r="Q1230" s="1067"/>
      <c r="R1230" s="1067"/>
      <c r="S1230" s="1067"/>
      <c r="T1230" s="1067"/>
      <c r="U1230" s="1067"/>
      <c r="V1230" s="1067"/>
      <c r="W1230" s="1067"/>
      <c r="X1230" s="1067"/>
      <c r="Y1230" s="1067"/>
      <c r="Z1230" s="1067"/>
      <c r="AA1230" s="1067"/>
      <c r="AB1230" s="1067"/>
      <c r="AC1230" s="1067"/>
      <c r="AD1230" s="1067"/>
      <c r="AE1230" s="1067"/>
      <c r="AF1230" s="1067"/>
    </row>
    <row r="1231" spans="1:32">
      <c r="A1231" s="1067"/>
      <c r="B1231" s="1067"/>
      <c r="C1231" s="1067"/>
      <c r="D1231" s="1067"/>
      <c r="E1231" s="1067"/>
      <c r="F1231" s="1067"/>
      <c r="G1231" s="1067"/>
      <c r="H1231" s="1067"/>
      <c r="I1231" s="1067"/>
      <c r="J1231" s="1067"/>
      <c r="K1231" s="1067"/>
      <c r="L1231" s="1067"/>
      <c r="M1231" s="1067"/>
      <c r="N1231" s="1067"/>
      <c r="O1231" s="1067"/>
      <c r="P1231" s="1067"/>
      <c r="Q1231" s="1067"/>
      <c r="R1231" s="1067"/>
      <c r="S1231" s="1067"/>
      <c r="T1231" s="1067"/>
      <c r="U1231" s="1067"/>
      <c r="V1231" s="1067"/>
      <c r="W1231" s="1067"/>
      <c r="X1231" s="1067"/>
      <c r="Y1231" s="1067"/>
      <c r="Z1231" s="1067"/>
      <c r="AA1231" s="1067"/>
      <c r="AB1231" s="1067"/>
      <c r="AC1231" s="1067"/>
      <c r="AD1231" s="1067"/>
      <c r="AE1231" s="1067"/>
      <c r="AF1231" s="1067"/>
    </row>
    <row r="1232" spans="1:32">
      <c r="A1232" s="1067"/>
      <c r="B1232" s="1067"/>
      <c r="C1232" s="1067"/>
      <c r="D1232" s="1067"/>
      <c r="E1232" s="1067"/>
      <c r="F1232" s="1067"/>
      <c r="G1232" s="1067"/>
      <c r="H1232" s="1067"/>
      <c r="I1232" s="1067"/>
      <c r="J1232" s="1067"/>
      <c r="K1232" s="1067"/>
      <c r="L1232" s="1067"/>
      <c r="M1232" s="1067"/>
      <c r="N1232" s="1067"/>
      <c r="O1232" s="1067"/>
      <c r="P1232" s="1067"/>
      <c r="Q1232" s="1067"/>
      <c r="R1232" s="1067"/>
      <c r="S1232" s="1067"/>
      <c r="T1232" s="1067"/>
      <c r="U1232" s="1067"/>
      <c r="V1232" s="1067"/>
      <c r="W1232" s="1067"/>
      <c r="X1232" s="1067"/>
      <c r="Y1232" s="1067"/>
      <c r="Z1232" s="1067"/>
      <c r="AA1232" s="1067"/>
      <c r="AB1232" s="1067"/>
      <c r="AC1232" s="1067"/>
      <c r="AD1232" s="1067"/>
      <c r="AE1232" s="1067"/>
      <c r="AF1232" s="1067"/>
    </row>
    <row r="1233" spans="1:32">
      <c r="A1233" s="1067"/>
      <c r="B1233" s="1067"/>
      <c r="C1233" s="1067"/>
      <c r="D1233" s="1067"/>
      <c r="E1233" s="1067"/>
      <c r="F1233" s="1067"/>
      <c r="G1233" s="1067"/>
      <c r="H1233" s="1067"/>
      <c r="I1233" s="1067"/>
      <c r="J1233" s="1067"/>
      <c r="K1233" s="1067"/>
      <c r="L1233" s="1067"/>
      <c r="M1233" s="1067"/>
      <c r="N1233" s="1067"/>
      <c r="O1233" s="1067"/>
      <c r="P1233" s="1067"/>
      <c r="Q1233" s="1067"/>
      <c r="R1233" s="1067"/>
      <c r="S1233" s="1067"/>
      <c r="T1233" s="1067"/>
      <c r="U1233" s="1067"/>
      <c r="V1233" s="1067"/>
      <c r="W1233" s="1067"/>
      <c r="X1233" s="1067"/>
      <c r="Y1233" s="1067"/>
      <c r="Z1233" s="1067"/>
      <c r="AA1233" s="1067"/>
      <c r="AB1233" s="1067"/>
      <c r="AC1233" s="1067"/>
      <c r="AD1233" s="1067"/>
      <c r="AE1233" s="1067"/>
      <c r="AF1233" s="1067"/>
    </row>
    <row r="1234" spans="1:32">
      <c r="A1234" s="1067"/>
      <c r="B1234" s="1067"/>
      <c r="C1234" s="1067"/>
      <c r="D1234" s="1067"/>
      <c r="E1234" s="1067"/>
      <c r="F1234" s="1067"/>
      <c r="G1234" s="1067"/>
      <c r="H1234" s="1067"/>
      <c r="I1234" s="1067"/>
      <c r="J1234" s="1067"/>
      <c r="K1234" s="1067"/>
      <c r="L1234" s="1067"/>
      <c r="M1234" s="1067"/>
      <c r="N1234" s="1067"/>
      <c r="O1234" s="1067"/>
      <c r="P1234" s="1067"/>
      <c r="Q1234" s="1067"/>
      <c r="R1234" s="1067"/>
      <c r="S1234" s="1067"/>
      <c r="T1234" s="1067"/>
      <c r="U1234" s="1067"/>
      <c r="V1234" s="1067"/>
      <c r="W1234" s="1067"/>
      <c r="X1234" s="1067"/>
      <c r="Y1234" s="1067"/>
      <c r="Z1234" s="1067"/>
      <c r="AA1234" s="1067"/>
      <c r="AB1234" s="1067"/>
      <c r="AC1234" s="1067"/>
      <c r="AD1234" s="1067"/>
      <c r="AE1234" s="1067"/>
      <c r="AF1234" s="1067"/>
    </row>
    <row r="1235" spans="1:32">
      <c r="A1235" s="1067"/>
      <c r="B1235" s="1067"/>
      <c r="C1235" s="1067"/>
      <c r="D1235" s="1067"/>
      <c r="E1235" s="1067"/>
      <c r="F1235" s="1067"/>
      <c r="G1235" s="1067"/>
      <c r="H1235" s="1067"/>
      <c r="I1235" s="1067"/>
      <c r="J1235" s="1067"/>
      <c r="K1235" s="1067"/>
      <c r="L1235" s="1067"/>
      <c r="M1235" s="1067"/>
      <c r="N1235" s="1067"/>
      <c r="O1235" s="1067"/>
      <c r="P1235" s="1067"/>
      <c r="Q1235" s="1067"/>
      <c r="R1235" s="1067"/>
      <c r="S1235" s="1067"/>
      <c r="T1235" s="1067"/>
      <c r="U1235" s="1067"/>
      <c r="V1235" s="1067"/>
      <c r="W1235" s="1067"/>
      <c r="X1235" s="1067"/>
      <c r="Y1235" s="1067"/>
      <c r="Z1235" s="1067"/>
      <c r="AA1235" s="1067"/>
      <c r="AB1235" s="1067"/>
      <c r="AC1235" s="1067"/>
      <c r="AD1235" s="1067"/>
      <c r="AE1235" s="1067"/>
      <c r="AF1235" s="1067"/>
    </row>
    <row r="1236" spans="1:32">
      <c r="A1236" s="1067"/>
      <c r="B1236" s="1067"/>
      <c r="C1236" s="1067"/>
      <c r="D1236" s="1067"/>
      <c r="E1236" s="1067"/>
      <c r="F1236" s="1067"/>
      <c r="G1236" s="1067"/>
      <c r="H1236" s="1067"/>
      <c r="I1236" s="1067"/>
      <c r="J1236" s="1067"/>
      <c r="K1236" s="1067"/>
      <c r="L1236" s="1067"/>
      <c r="M1236" s="1067"/>
      <c r="N1236" s="1067"/>
      <c r="O1236" s="1067"/>
      <c r="P1236" s="1067"/>
      <c r="Q1236" s="1067"/>
      <c r="R1236" s="1067"/>
      <c r="S1236" s="1067"/>
      <c r="T1236" s="1067"/>
      <c r="U1236" s="1067"/>
      <c r="V1236" s="1067"/>
      <c r="W1236" s="1067"/>
      <c r="X1236" s="1067"/>
      <c r="Y1236" s="1067"/>
      <c r="Z1236" s="1067"/>
      <c r="AA1236" s="1067"/>
      <c r="AB1236" s="1067"/>
      <c r="AC1236" s="1067"/>
      <c r="AD1236" s="1067"/>
      <c r="AE1236" s="1067"/>
      <c r="AF1236" s="1067"/>
    </row>
    <row r="1237" spans="1:32">
      <c r="A1237" s="1067"/>
      <c r="B1237" s="1067"/>
      <c r="C1237" s="1067"/>
      <c r="D1237" s="1067"/>
      <c r="E1237" s="1067"/>
      <c r="F1237" s="1067"/>
      <c r="G1237" s="1067"/>
      <c r="H1237" s="1067"/>
      <c r="I1237" s="1067"/>
      <c r="J1237" s="1067"/>
      <c r="K1237" s="1067"/>
      <c r="L1237" s="1067"/>
      <c r="M1237" s="1067"/>
      <c r="N1237" s="1067"/>
      <c r="O1237" s="1067"/>
      <c r="P1237" s="1067"/>
      <c r="Q1237" s="1067"/>
      <c r="R1237" s="1067"/>
      <c r="S1237" s="1067"/>
      <c r="T1237" s="1067"/>
      <c r="U1237" s="1067"/>
      <c r="V1237" s="1067"/>
      <c r="W1237" s="1067"/>
      <c r="X1237" s="1067"/>
      <c r="Y1237" s="1067"/>
      <c r="Z1237" s="1067"/>
      <c r="AA1237" s="1067"/>
      <c r="AB1237" s="1067"/>
      <c r="AC1237" s="1067"/>
      <c r="AD1237" s="1067"/>
      <c r="AE1237" s="1067"/>
      <c r="AF1237" s="1067"/>
    </row>
    <row r="1238" spans="1:32">
      <c r="A1238" s="1067"/>
      <c r="B1238" s="1067"/>
      <c r="C1238" s="1067"/>
      <c r="D1238" s="1067"/>
      <c r="E1238" s="1067"/>
      <c r="F1238" s="1067"/>
      <c r="G1238" s="1067"/>
      <c r="H1238" s="1067"/>
      <c r="I1238" s="1067"/>
      <c r="J1238" s="1067"/>
      <c r="K1238" s="1067"/>
      <c r="L1238" s="1067"/>
      <c r="M1238" s="1067"/>
      <c r="N1238" s="1067"/>
      <c r="O1238" s="1067"/>
      <c r="P1238" s="1067"/>
      <c r="Q1238" s="1067"/>
      <c r="R1238" s="1067"/>
      <c r="S1238" s="1067"/>
      <c r="T1238" s="1067"/>
      <c r="U1238" s="1067"/>
      <c r="V1238" s="1067"/>
      <c r="W1238" s="1067"/>
      <c r="X1238" s="1067"/>
      <c r="Y1238" s="1067"/>
      <c r="Z1238" s="1067"/>
      <c r="AA1238" s="1067"/>
      <c r="AB1238" s="1067"/>
      <c r="AC1238" s="1067"/>
      <c r="AD1238" s="1067"/>
      <c r="AE1238" s="1067"/>
      <c r="AF1238" s="1067"/>
    </row>
    <row r="1239" spans="1:32">
      <c r="A1239" s="1067"/>
      <c r="B1239" s="1067"/>
      <c r="C1239" s="1067"/>
      <c r="D1239" s="1067"/>
      <c r="E1239" s="1067"/>
      <c r="F1239" s="1067"/>
      <c r="G1239" s="1067"/>
      <c r="H1239" s="1067"/>
      <c r="I1239" s="1067"/>
      <c r="J1239" s="1067"/>
      <c r="K1239" s="1067"/>
      <c r="L1239" s="1067"/>
      <c r="M1239" s="1067"/>
      <c r="N1239" s="1067"/>
      <c r="O1239" s="1067"/>
      <c r="P1239" s="1067"/>
      <c r="Q1239" s="1067"/>
      <c r="R1239" s="1067"/>
      <c r="S1239" s="1067"/>
      <c r="T1239" s="1067"/>
      <c r="U1239" s="1067"/>
      <c r="V1239" s="1067"/>
      <c r="W1239" s="1067"/>
      <c r="X1239" s="1067"/>
      <c r="Y1239" s="1067"/>
      <c r="Z1239" s="1067"/>
      <c r="AA1239" s="1067"/>
      <c r="AB1239" s="1067"/>
      <c r="AC1239" s="1067"/>
      <c r="AD1239" s="1067"/>
      <c r="AE1239" s="1067"/>
      <c r="AF1239" s="1067"/>
    </row>
    <row r="1240" spans="1:32">
      <c r="A1240" s="1067"/>
      <c r="B1240" s="1067"/>
      <c r="C1240" s="1067"/>
      <c r="D1240" s="1067"/>
      <c r="E1240" s="1067"/>
      <c r="F1240" s="1067"/>
      <c r="G1240" s="1067"/>
      <c r="H1240" s="1067"/>
      <c r="I1240" s="1067"/>
      <c r="J1240" s="1067"/>
      <c r="K1240" s="1067"/>
      <c r="L1240" s="1067"/>
      <c r="M1240" s="1067"/>
      <c r="N1240" s="1067"/>
      <c r="O1240" s="1067"/>
      <c r="P1240" s="1067"/>
      <c r="Q1240" s="1067"/>
      <c r="R1240" s="1067"/>
      <c r="S1240" s="1067"/>
      <c r="T1240" s="1067"/>
      <c r="U1240" s="1067"/>
      <c r="V1240" s="1067"/>
      <c r="W1240" s="1067"/>
      <c r="X1240" s="1067"/>
      <c r="Y1240" s="1067"/>
      <c r="Z1240" s="1067"/>
      <c r="AA1240" s="1067"/>
      <c r="AB1240" s="1067"/>
      <c r="AC1240" s="1067"/>
      <c r="AD1240" s="1067"/>
      <c r="AE1240" s="1067"/>
      <c r="AF1240" s="1067"/>
    </row>
    <row r="1241" spans="1:32">
      <c r="A1241" s="1067"/>
      <c r="B1241" s="1067"/>
      <c r="C1241" s="1067"/>
      <c r="D1241" s="1067"/>
      <c r="E1241" s="1067"/>
      <c r="F1241" s="1067"/>
      <c r="G1241" s="1067"/>
      <c r="H1241" s="1067"/>
      <c r="I1241" s="1067"/>
      <c r="J1241" s="1067"/>
      <c r="K1241" s="1067"/>
      <c r="L1241" s="1067"/>
      <c r="M1241" s="1067"/>
      <c r="N1241" s="1067"/>
      <c r="O1241" s="1067"/>
      <c r="P1241" s="1067"/>
      <c r="Q1241" s="1067"/>
      <c r="R1241" s="1067"/>
      <c r="S1241" s="1067"/>
      <c r="T1241" s="1067"/>
      <c r="U1241" s="1067"/>
      <c r="V1241" s="1067"/>
      <c r="W1241" s="1067"/>
      <c r="X1241" s="1067"/>
      <c r="Y1241" s="1067"/>
      <c r="Z1241" s="1067"/>
      <c r="AA1241" s="1067"/>
      <c r="AB1241" s="1067"/>
      <c r="AC1241" s="1067"/>
      <c r="AD1241" s="1067"/>
      <c r="AE1241" s="1067"/>
      <c r="AF1241" s="1067"/>
    </row>
    <row r="1242" spans="1:32">
      <c r="A1242" s="1067"/>
      <c r="B1242" s="1067"/>
      <c r="C1242" s="1067"/>
      <c r="D1242" s="1067"/>
      <c r="E1242" s="1067"/>
      <c r="F1242" s="1067"/>
      <c r="G1242" s="1067"/>
      <c r="H1242" s="1067"/>
      <c r="I1242" s="1067"/>
      <c r="J1242" s="1067"/>
      <c r="K1242" s="1067"/>
      <c r="L1242" s="1067"/>
      <c r="M1242" s="1067"/>
      <c r="N1242" s="1067"/>
      <c r="O1242" s="1067"/>
      <c r="P1242" s="1067"/>
      <c r="Q1242" s="1067"/>
      <c r="R1242" s="1067"/>
      <c r="S1242" s="1067"/>
      <c r="T1242" s="1067"/>
      <c r="U1242" s="1067"/>
      <c r="V1242" s="1067"/>
      <c r="W1242" s="1067"/>
      <c r="X1242" s="1067"/>
      <c r="Y1242" s="1067"/>
      <c r="Z1242" s="1067"/>
      <c r="AA1242" s="1067"/>
      <c r="AB1242" s="1067"/>
      <c r="AC1242" s="1067"/>
      <c r="AD1242" s="1067"/>
      <c r="AE1242" s="1067"/>
      <c r="AF1242" s="1067"/>
    </row>
    <row r="1243" spans="1:32">
      <c r="A1243" s="1067"/>
      <c r="B1243" s="1067"/>
      <c r="C1243" s="1067"/>
      <c r="D1243" s="1067"/>
      <c r="E1243" s="1067"/>
      <c r="F1243" s="1067"/>
      <c r="G1243" s="1067"/>
      <c r="H1243" s="1067"/>
      <c r="I1243" s="1067"/>
      <c r="J1243" s="1067"/>
      <c r="K1243" s="1067"/>
      <c r="L1243" s="1067"/>
      <c r="M1243" s="1067"/>
      <c r="N1243" s="1067"/>
      <c r="O1243" s="1067"/>
      <c r="P1243" s="1067"/>
      <c r="Q1243" s="1067"/>
      <c r="R1243" s="1067"/>
      <c r="S1243" s="1067"/>
      <c r="T1243" s="1067"/>
      <c r="U1243" s="1067"/>
      <c r="V1243" s="1067"/>
      <c r="W1243" s="1067"/>
      <c r="X1243" s="1067"/>
      <c r="Y1243" s="1067"/>
      <c r="Z1243" s="1067"/>
      <c r="AA1243" s="1067"/>
      <c r="AB1243" s="1067"/>
      <c r="AC1243" s="1067"/>
      <c r="AD1243" s="1067"/>
      <c r="AE1243" s="1067"/>
      <c r="AF1243" s="1067"/>
    </row>
    <row r="1244" spans="1:32">
      <c r="A1244" s="1067"/>
      <c r="B1244" s="1067"/>
      <c r="C1244" s="1067"/>
      <c r="D1244" s="1067"/>
      <c r="E1244" s="1067"/>
      <c r="F1244" s="1067"/>
      <c r="G1244" s="1067"/>
      <c r="H1244" s="1067"/>
      <c r="I1244" s="1067"/>
      <c r="J1244" s="1067"/>
      <c r="K1244" s="1067"/>
      <c r="L1244" s="1067"/>
      <c r="M1244" s="1067"/>
      <c r="N1244" s="1067"/>
      <c r="O1244" s="1067"/>
      <c r="P1244" s="1067"/>
      <c r="Q1244" s="1067"/>
      <c r="R1244" s="1067"/>
      <c r="S1244" s="1067"/>
      <c r="T1244" s="1067"/>
      <c r="U1244" s="1067"/>
      <c r="V1244" s="1067"/>
      <c r="W1244" s="1067"/>
      <c r="X1244" s="1067"/>
      <c r="Y1244" s="1067"/>
      <c r="Z1244" s="1067"/>
      <c r="AA1244" s="1067"/>
      <c r="AB1244" s="1067"/>
      <c r="AC1244" s="1067"/>
      <c r="AD1244" s="1067"/>
      <c r="AE1244" s="1067"/>
      <c r="AF1244" s="1067"/>
    </row>
    <row r="1245" spans="1:32">
      <c r="A1245" s="1067"/>
      <c r="B1245" s="1067"/>
      <c r="C1245" s="1067"/>
      <c r="D1245" s="1067"/>
      <c r="E1245" s="1067"/>
      <c r="F1245" s="1067"/>
      <c r="G1245" s="1067"/>
      <c r="H1245" s="1067"/>
      <c r="I1245" s="1067"/>
      <c r="J1245" s="1067"/>
      <c r="K1245" s="1067"/>
      <c r="L1245" s="1067"/>
      <c r="M1245" s="1067"/>
      <c r="N1245" s="1067"/>
      <c r="O1245" s="1067"/>
      <c r="P1245" s="1067"/>
      <c r="Q1245" s="1067"/>
      <c r="R1245" s="1067"/>
      <c r="S1245" s="1067"/>
      <c r="T1245" s="1067"/>
      <c r="U1245" s="1067"/>
      <c r="V1245" s="1067"/>
      <c r="W1245" s="1067"/>
      <c r="X1245" s="1067"/>
      <c r="Y1245" s="1067"/>
      <c r="Z1245" s="1067"/>
      <c r="AA1245" s="1067"/>
      <c r="AB1245" s="1067"/>
      <c r="AC1245" s="1067"/>
      <c r="AD1245" s="1067"/>
      <c r="AE1245" s="1067"/>
      <c r="AF1245" s="1067"/>
    </row>
    <row r="1246" spans="1:32">
      <c r="A1246" s="1067"/>
      <c r="B1246" s="1067"/>
      <c r="C1246" s="1067"/>
      <c r="D1246" s="1067"/>
      <c r="E1246" s="1067"/>
      <c r="F1246" s="1067"/>
      <c r="G1246" s="1067"/>
      <c r="H1246" s="1067"/>
      <c r="I1246" s="1067"/>
      <c r="J1246" s="1067"/>
      <c r="K1246" s="1067"/>
      <c r="L1246" s="1067"/>
      <c r="M1246" s="1067"/>
      <c r="N1246" s="1067"/>
      <c r="O1246" s="1067"/>
      <c r="P1246" s="1067"/>
      <c r="Q1246" s="1067"/>
      <c r="R1246" s="1067"/>
      <c r="S1246" s="1067"/>
      <c r="T1246" s="1067"/>
      <c r="U1246" s="1067"/>
      <c r="V1246" s="1067"/>
      <c r="W1246" s="1067"/>
      <c r="X1246" s="1067"/>
      <c r="Y1246" s="1067"/>
      <c r="Z1246" s="1067"/>
      <c r="AA1246" s="1067"/>
      <c r="AB1246" s="1067"/>
      <c r="AC1246" s="1067"/>
      <c r="AD1246" s="1067"/>
      <c r="AE1246" s="1067"/>
      <c r="AF1246" s="1067"/>
    </row>
    <row r="1247" spans="1:32">
      <c r="A1247" s="1067"/>
      <c r="B1247" s="1067"/>
      <c r="C1247" s="1067"/>
      <c r="D1247" s="1067"/>
      <c r="E1247" s="1067"/>
      <c r="F1247" s="1067"/>
      <c r="G1247" s="1067"/>
      <c r="H1247" s="1067"/>
      <c r="I1247" s="1067"/>
      <c r="J1247" s="1067"/>
      <c r="K1247" s="1067"/>
      <c r="L1247" s="1067"/>
      <c r="M1247" s="1067"/>
      <c r="N1247" s="1067"/>
      <c r="O1247" s="1067"/>
      <c r="P1247" s="1067"/>
      <c r="Q1247" s="1067"/>
      <c r="R1247" s="1067"/>
      <c r="S1247" s="1067"/>
      <c r="T1247" s="1067"/>
      <c r="U1247" s="1067"/>
      <c r="V1247" s="1067"/>
      <c r="W1247" s="1067"/>
      <c r="X1247" s="1067"/>
      <c r="Y1247" s="1067"/>
      <c r="Z1247" s="1067"/>
      <c r="AA1247" s="1067"/>
      <c r="AB1247" s="1067"/>
      <c r="AC1247" s="1067"/>
      <c r="AD1247" s="1067"/>
      <c r="AE1247" s="1067"/>
      <c r="AF1247" s="1067"/>
    </row>
    <row r="1248" spans="1:32">
      <c r="A1248" s="1067"/>
      <c r="B1248" s="1067"/>
      <c r="C1248" s="1067"/>
      <c r="D1248" s="1067"/>
      <c r="E1248" s="1067"/>
      <c r="F1248" s="1067"/>
      <c r="G1248" s="1067"/>
      <c r="H1248" s="1067"/>
      <c r="I1248" s="1067"/>
      <c r="J1248" s="1067"/>
      <c r="K1248" s="1067"/>
      <c r="L1248" s="1067"/>
      <c r="M1248" s="1067"/>
      <c r="N1248" s="1067"/>
      <c r="O1248" s="1067"/>
      <c r="P1248" s="1067"/>
      <c r="Q1248" s="1067"/>
      <c r="R1248" s="1067"/>
      <c r="S1248" s="1067"/>
      <c r="T1248" s="1067"/>
      <c r="U1248" s="1067"/>
      <c r="V1248" s="1067"/>
      <c r="W1248" s="1067"/>
      <c r="X1248" s="1067"/>
      <c r="Y1248" s="1067"/>
      <c r="Z1248" s="1067"/>
      <c r="AA1248" s="1067"/>
      <c r="AB1248" s="1067"/>
      <c r="AC1248" s="1067"/>
      <c r="AD1248" s="1067"/>
      <c r="AE1248" s="1067"/>
      <c r="AF1248" s="1067"/>
    </row>
    <row r="1249" spans="1:32">
      <c r="A1249" s="1067"/>
      <c r="B1249" s="1067"/>
      <c r="C1249" s="1067"/>
      <c r="D1249" s="1067"/>
      <c r="E1249" s="1067"/>
      <c r="F1249" s="1067"/>
      <c r="G1249" s="1067"/>
      <c r="H1249" s="1067"/>
      <c r="I1249" s="1067"/>
      <c r="J1249" s="1067"/>
      <c r="K1249" s="1067"/>
      <c r="L1249" s="1067"/>
      <c r="M1249" s="1067"/>
      <c r="N1249" s="1067"/>
      <c r="O1249" s="1067"/>
      <c r="P1249" s="1067"/>
      <c r="Q1249" s="1067"/>
      <c r="R1249" s="1067"/>
      <c r="S1249" s="1067"/>
      <c r="T1249" s="1067"/>
      <c r="U1249" s="1067"/>
      <c r="V1249" s="1067"/>
      <c r="W1249" s="1067"/>
      <c r="X1249" s="1067"/>
      <c r="Y1249" s="1067"/>
      <c r="Z1249" s="1067"/>
      <c r="AA1249" s="1067"/>
      <c r="AB1249" s="1067"/>
      <c r="AC1249" s="1067"/>
      <c r="AD1249" s="1067"/>
      <c r="AE1249" s="1067"/>
      <c r="AF1249" s="1067"/>
    </row>
    <row r="1250" spans="1:32">
      <c r="A1250" s="1067"/>
      <c r="B1250" s="1067"/>
      <c r="C1250" s="1067"/>
      <c r="D1250" s="1067"/>
      <c r="E1250" s="1067"/>
      <c r="F1250" s="1067"/>
      <c r="G1250" s="1067"/>
      <c r="H1250" s="1067"/>
      <c r="I1250" s="1067"/>
      <c r="J1250" s="1067"/>
      <c r="K1250" s="1067"/>
      <c r="L1250" s="1067"/>
      <c r="M1250" s="1067"/>
      <c r="N1250" s="1067"/>
      <c r="O1250" s="1067"/>
      <c r="P1250" s="1067"/>
      <c r="Q1250" s="1067"/>
      <c r="R1250" s="1067"/>
      <c r="S1250" s="1067"/>
      <c r="T1250" s="1067"/>
      <c r="U1250" s="1067"/>
      <c r="V1250" s="1067"/>
      <c r="W1250" s="1067"/>
      <c r="X1250" s="1067"/>
      <c r="Y1250" s="1067"/>
      <c r="Z1250" s="1067"/>
      <c r="AA1250" s="1067"/>
      <c r="AB1250" s="1067"/>
      <c r="AC1250" s="1067"/>
      <c r="AD1250" s="1067"/>
      <c r="AE1250" s="1067"/>
      <c r="AF1250" s="1067"/>
    </row>
    <row r="1251" spans="1:32">
      <c r="A1251" s="1067"/>
      <c r="B1251" s="1067"/>
      <c r="C1251" s="1067"/>
      <c r="D1251" s="1067"/>
      <c r="E1251" s="1067"/>
      <c r="F1251" s="1067"/>
      <c r="G1251" s="1067"/>
      <c r="H1251" s="1067"/>
      <c r="I1251" s="1067"/>
      <c r="J1251" s="1067"/>
      <c r="K1251" s="1067"/>
      <c r="L1251" s="1067"/>
      <c r="M1251" s="1067"/>
      <c r="N1251" s="1067"/>
      <c r="O1251" s="1067"/>
      <c r="P1251" s="1067"/>
      <c r="Q1251" s="1067"/>
      <c r="R1251" s="1067"/>
      <c r="S1251" s="1067"/>
      <c r="T1251" s="1067"/>
      <c r="U1251" s="1067"/>
      <c r="V1251" s="1067"/>
      <c r="W1251" s="1067"/>
      <c r="X1251" s="1067"/>
      <c r="Y1251" s="1067"/>
      <c r="Z1251" s="1067"/>
      <c r="AA1251" s="1067"/>
      <c r="AB1251" s="1067"/>
      <c r="AC1251" s="1067"/>
      <c r="AD1251" s="1067"/>
      <c r="AE1251" s="1067"/>
      <c r="AF1251" s="1067"/>
    </row>
    <row r="1252" spans="1:32">
      <c r="A1252" s="1067"/>
      <c r="B1252" s="1067"/>
      <c r="C1252" s="1067"/>
      <c r="D1252" s="1067"/>
      <c r="E1252" s="1067"/>
      <c r="F1252" s="1067"/>
      <c r="G1252" s="1067"/>
      <c r="H1252" s="1067"/>
      <c r="I1252" s="1067"/>
      <c r="J1252" s="1067"/>
      <c r="K1252" s="1067"/>
      <c r="L1252" s="1067"/>
      <c r="M1252" s="1067"/>
      <c r="N1252" s="1067"/>
      <c r="O1252" s="1067"/>
      <c r="P1252" s="1067"/>
      <c r="Q1252" s="1067"/>
      <c r="R1252" s="1067"/>
      <c r="S1252" s="1067"/>
      <c r="T1252" s="1067"/>
      <c r="U1252" s="1067"/>
      <c r="V1252" s="1067"/>
      <c r="W1252" s="1067"/>
      <c r="X1252" s="1067"/>
      <c r="Y1252" s="1067"/>
      <c r="Z1252" s="1067"/>
      <c r="AA1252" s="1067"/>
      <c r="AB1252" s="1067"/>
      <c r="AC1252" s="1067"/>
      <c r="AD1252" s="1067"/>
      <c r="AE1252" s="1067"/>
      <c r="AF1252" s="1067"/>
    </row>
    <row r="1253" spans="1:32">
      <c r="A1253" s="1067"/>
      <c r="B1253" s="1067"/>
      <c r="C1253" s="1067"/>
      <c r="D1253" s="1067"/>
      <c r="E1253" s="1067"/>
      <c r="F1253" s="1067"/>
      <c r="G1253" s="1067"/>
      <c r="H1253" s="1067"/>
      <c r="I1253" s="1067"/>
      <c r="J1253" s="1067"/>
      <c r="K1253" s="1067"/>
      <c r="L1253" s="1067"/>
      <c r="M1253" s="1067"/>
      <c r="N1253" s="1067"/>
      <c r="O1253" s="1067"/>
      <c r="P1253" s="1067"/>
      <c r="Q1253" s="1067"/>
      <c r="R1253" s="1067"/>
      <c r="S1253" s="1067"/>
      <c r="T1253" s="1067"/>
      <c r="U1253" s="1067"/>
      <c r="V1253" s="1067"/>
      <c r="W1253" s="1067"/>
      <c r="X1253" s="1067"/>
      <c r="Y1253" s="1067"/>
      <c r="Z1253" s="1067"/>
      <c r="AA1253" s="1067"/>
      <c r="AB1253" s="1067"/>
      <c r="AC1253" s="1067"/>
      <c r="AD1253" s="1067"/>
      <c r="AE1253" s="1067"/>
      <c r="AF1253" s="1067"/>
    </row>
    <row r="1254" spans="1:32">
      <c r="A1254" s="1067"/>
      <c r="B1254" s="1067"/>
      <c r="C1254" s="1067"/>
      <c r="D1254" s="1067"/>
      <c r="E1254" s="1067"/>
      <c r="F1254" s="1067"/>
      <c r="G1254" s="1067"/>
      <c r="H1254" s="1067"/>
      <c r="I1254" s="1067"/>
      <c r="J1254" s="1067"/>
      <c r="K1254" s="1067"/>
      <c r="L1254" s="1067"/>
      <c r="M1254" s="1067"/>
      <c r="N1254" s="1067"/>
      <c r="O1254" s="1067"/>
      <c r="P1254" s="1067"/>
      <c r="Q1254" s="1067"/>
      <c r="R1254" s="1067"/>
      <c r="S1254" s="1067"/>
      <c r="T1254" s="1067"/>
      <c r="U1254" s="1067"/>
      <c r="V1254" s="1067"/>
      <c r="W1254" s="1067"/>
      <c r="X1254" s="1067"/>
      <c r="Y1254" s="1067"/>
      <c r="Z1254" s="1067"/>
      <c r="AA1254" s="1067"/>
      <c r="AB1254" s="1067"/>
      <c r="AC1254" s="1067"/>
      <c r="AD1254" s="1067"/>
      <c r="AE1254" s="1067"/>
      <c r="AF1254" s="1067"/>
    </row>
    <row r="1255" spans="1:32">
      <c r="A1255" s="1067"/>
      <c r="B1255" s="1067"/>
      <c r="C1255" s="1067"/>
      <c r="D1255" s="1067"/>
      <c r="E1255" s="1067"/>
      <c r="F1255" s="1067"/>
      <c r="G1255" s="1067"/>
      <c r="H1255" s="1067"/>
      <c r="I1255" s="1067"/>
      <c r="J1255" s="1067"/>
      <c r="K1255" s="1067"/>
      <c r="L1255" s="1067"/>
      <c r="M1255" s="1067"/>
      <c r="N1255" s="1067"/>
      <c r="O1255" s="1067"/>
      <c r="P1255" s="1067"/>
      <c r="Q1255" s="1067"/>
      <c r="R1255" s="1067"/>
      <c r="S1255" s="1067"/>
      <c r="T1255" s="1067"/>
      <c r="U1255" s="1067"/>
      <c r="V1255" s="1067"/>
      <c r="W1255" s="1067"/>
      <c r="X1255" s="1067"/>
      <c r="Y1255" s="1067"/>
      <c r="Z1255" s="1067"/>
      <c r="AA1255" s="1067"/>
      <c r="AB1255" s="1067"/>
      <c r="AC1255" s="1067"/>
      <c r="AD1255" s="1067"/>
      <c r="AE1255" s="1067"/>
      <c r="AF1255" s="1067"/>
    </row>
    <row r="1256" spans="1:32">
      <c r="A1256" s="1067"/>
      <c r="B1256" s="1067"/>
      <c r="C1256" s="1067"/>
      <c r="D1256" s="1067"/>
      <c r="E1256" s="1067"/>
      <c r="F1256" s="1067"/>
      <c r="G1256" s="1067"/>
      <c r="H1256" s="1067"/>
      <c r="I1256" s="1067"/>
      <c r="J1256" s="1067"/>
      <c r="K1256" s="1067"/>
      <c r="L1256" s="1067"/>
      <c r="M1256" s="1067"/>
      <c r="N1256" s="1067"/>
      <c r="O1256" s="1067"/>
      <c r="P1256" s="1067"/>
      <c r="Q1256" s="1067"/>
      <c r="R1256" s="1067"/>
      <c r="S1256" s="1067"/>
      <c r="T1256" s="1067"/>
      <c r="U1256" s="1067"/>
      <c r="V1256" s="1067"/>
      <c r="W1256" s="1067"/>
      <c r="X1256" s="1067"/>
      <c r="Y1256" s="1067"/>
      <c r="Z1256" s="1067"/>
      <c r="AA1256" s="1067"/>
      <c r="AB1256" s="1067"/>
      <c r="AC1256" s="1067"/>
      <c r="AD1256" s="1067"/>
      <c r="AE1256" s="1067"/>
      <c r="AF1256" s="1067"/>
    </row>
    <row r="1257" spans="1:32">
      <c r="A1257" s="1067"/>
      <c r="B1257" s="1067"/>
      <c r="C1257" s="1067"/>
      <c r="D1257" s="1067"/>
      <c r="E1257" s="1067"/>
      <c r="F1257" s="1067"/>
      <c r="G1257" s="1067"/>
      <c r="H1257" s="1067"/>
      <c r="I1257" s="1067"/>
      <c r="J1257" s="1067"/>
      <c r="K1257" s="1067"/>
      <c r="L1257" s="1067"/>
      <c r="M1257" s="1067"/>
      <c r="N1257" s="1067"/>
      <c r="O1257" s="1067"/>
      <c r="P1257" s="1067"/>
      <c r="Q1257" s="1067"/>
      <c r="R1257" s="1067"/>
      <c r="S1257" s="1067"/>
      <c r="T1257" s="1067"/>
      <c r="U1257" s="1067"/>
      <c r="V1257" s="1067"/>
      <c r="W1257" s="1067"/>
      <c r="X1257" s="1067"/>
      <c r="Y1257" s="1067"/>
      <c r="Z1257" s="1067"/>
      <c r="AA1257" s="1067"/>
      <c r="AB1257" s="1067"/>
      <c r="AC1257" s="1067"/>
      <c r="AD1257" s="1067"/>
      <c r="AE1257" s="1067"/>
      <c r="AF1257" s="1067"/>
    </row>
    <row r="1258" spans="1:32">
      <c r="A1258" s="1067"/>
      <c r="B1258" s="1067"/>
      <c r="C1258" s="1067"/>
      <c r="D1258" s="1067"/>
      <c r="E1258" s="1067"/>
      <c r="F1258" s="1067"/>
      <c r="G1258" s="1067"/>
      <c r="H1258" s="1067"/>
      <c r="I1258" s="1067"/>
      <c r="J1258" s="1067"/>
      <c r="K1258" s="1067"/>
      <c r="L1258" s="1067"/>
      <c r="M1258" s="1067"/>
      <c r="N1258" s="1067"/>
      <c r="O1258" s="1067"/>
      <c r="P1258" s="1067"/>
      <c r="Q1258" s="1067"/>
      <c r="R1258" s="1067"/>
      <c r="S1258" s="1067"/>
      <c r="T1258" s="1067"/>
      <c r="U1258" s="1067"/>
      <c r="V1258" s="1067"/>
      <c r="W1258" s="1067"/>
      <c r="X1258" s="1067"/>
      <c r="Y1258" s="1067"/>
      <c r="Z1258" s="1067"/>
      <c r="AA1258" s="1067"/>
      <c r="AB1258" s="1067"/>
      <c r="AC1258" s="1067"/>
      <c r="AD1258" s="1067"/>
      <c r="AE1258" s="1067"/>
      <c r="AF1258" s="1067"/>
    </row>
    <row r="1259" spans="1:32">
      <c r="A1259" s="1067"/>
      <c r="B1259" s="1067"/>
      <c r="C1259" s="1067"/>
      <c r="D1259" s="1067"/>
      <c r="E1259" s="1067"/>
      <c r="F1259" s="1067"/>
      <c r="G1259" s="1067"/>
      <c r="H1259" s="1067"/>
      <c r="I1259" s="1067"/>
      <c r="J1259" s="1067"/>
      <c r="K1259" s="1067"/>
      <c r="L1259" s="1067"/>
      <c r="M1259" s="1067"/>
      <c r="N1259" s="1067"/>
      <c r="O1259" s="1067"/>
      <c r="P1259" s="1067"/>
      <c r="Q1259" s="1067"/>
      <c r="R1259" s="1067"/>
      <c r="S1259" s="1067"/>
      <c r="T1259" s="1067"/>
      <c r="U1259" s="1067"/>
      <c r="V1259" s="1067"/>
      <c r="W1259" s="1067"/>
      <c r="X1259" s="1067"/>
      <c r="Y1259" s="1067"/>
      <c r="Z1259" s="1067"/>
      <c r="AA1259" s="1067"/>
      <c r="AB1259" s="1067"/>
      <c r="AC1259" s="1067"/>
      <c r="AD1259" s="1067"/>
      <c r="AE1259" s="1067"/>
      <c r="AF1259" s="1067"/>
    </row>
    <row r="1260" spans="1:32">
      <c r="A1260" s="1067"/>
      <c r="B1260" s="1067"/>
      <c r="C1260" s="1067"/>
      <c r="D1260" s="1067"/>
      <c r="E1260" s="1067"/>
      <c r="F1260" s="1067"/>
      <c r="G1260" s="1067"/>
      <c r="H1260" s="1067"/>
      <c r="I1260" s="1067"/>
      <c r="J1260" s="1067"/>
      <c r="K1260" s="1067"/>
      <c r="L1260" s="1067"/>
      <c r="M1260" s="1067"/>
      <c r="N1260" s="1067"/>
      <c r="O1260" s="1067"/>
      <c r="P1260" s="1067"/>
      <c r="Q1260" s="1067"/>
      <c r="R1260" s="1067"/>
      <c r="S1260" s="1067"/>
      <c r="T1260" s="1067"/>
      <c r="U1260" s="1067"/>
      <c r="V1260" s="1067"/>
      <c r="W1260" s="1067"/>
      <c r="X1260" s="1067"/>
      <c r="Y1260" s="1067"/>
      <c r="Z1260" s="1067"/>
      <c r="AA1260" s="1067"/>
      <c r="AB1260" s="1067"/>
      <c r="AC1260" s="1067"/>
      <c r="AD1260" s="1067"/>
      <c r="AE1260" s="1067"/>
      <c r="AF1260" s="1067"/>
    </row>
    <row r="1261" spans="1:32">
      <c r="A1261" s="1067"/>
      <c r="B1261" s="1067"/>
      <c r="C1261" s="1067"/>
      <c r="D1261" s="1067"/>
      <c r="E1261" s="1067"/>
      <c r="F1261" s="1067"/>
      <c r="G1261" s="1067"/>
      <c r="H1261" s="1067"/>
      <c r="I1261" s="1067"/>
      <c r="J1261" s="1067"/>
      <c r="K1261" s="1067"/>
      <c r="L1261" s="1067"/>
      <c r="M1261" s="1067"/>
      <c r="N1261" s="1067"/>
      <c r="O1261" s="1067"/>
      <c r="P1261" s="1067"/>
      <c r="Q1261" s="1067"/>
      <c r="R1261" s="1067"/>
      <c r="S1261" s="1067"/>
      <c r="T1261" s="1067"/>
      <c r="U1261" s="1067"/>
      <c r="V1261" s="1067"/>
      <c r="W1261" s="1067"/>
      <c r="X1261" s="1067"/>
      <c r="Y1261" s="1067"/>
      <c r="Z1261" s="1067"/>
      <c r="AA1261" s="1067"/>
      <c r="AB1261" s="1067"/>
      <c r="AC1261" s="1067"/>
      <c r="AD1261" s="1067"/>
      <c r="AE1261" s="1067"/>
      <c r="AF1261" s="1067"/>
    </row>
    <row r="1262" spans="1:32">
      <c r="A1262" s="1067"/>
      <c r="B1262" s="1067"/>
      <c r="C1262" s="1067"/>
      <c r="D1262" s="1067"/>
      <c r="E1262" s="1067"/>
      <c r="F1262" s="1067"/>
      <c r="G1262" s="1067"/>
      <c r="H1262" s="1067"/>
      <c r="I1262" s="1067"/>
      <c r="J1262" s="1067"/>
      <c r="K1262" s="1067"/>
      <c r="L1262" s="1067"/>
      <c r="M1262" s="1067"/>
      <c r="N1262" s="1067"/>
      <c r="O1262" s="1067"/>
      <c r="P1262" s="1067"/>
      <c r="Q1262" s="1067"/>
      <c r="R1262" s="1067"/>
      <c r="S1262" s="1067"/>
      <c r="T1262" s="1067"/>
      <c r="U1262" s="1067"/>
      <c r="V1262" s="1067"/>
      <c r="W1262" s="1067"/>
      <c r="X1262" s="1067"/>
      <c r="Y1262" s="1067"/>
      <c r="Z1262" s="1067"/>
      <c r="AA1262" s="1067"/>
      <c r="AB1262" s="1067"/>
      <c r="AC1262" s="1067"/>
      <c r="AD1262" s="1067"/>
      <c r="AE1262" s="1067"/>
      <c r="AF1262" s="1067"/>
    </row>
    <row r="1263" spans="1:32">
      <c r="A1263" s="1067"/>
      <c r="B1263" s="1067"/>
      <c r="C1263" s="1067"/>
      <c r="D1263" s="1067"/>
      <c r="E1263" s="1067"/>
      <c r="F1263" s="1067"/>
      <c r="G1263" s="1067"/>
      <c r="H1263" s="1067"/>
      <c r="I1263" s="1067"/>
      <c r="J1263" s="1067"/>
      <c r="K1263" s="1067"/>
      <c r="L1263" s="1067"/>
      <c r="M1263" s="1067"/>
      <c r="N1263" s="1067"/>
      <c r="O1263" s="1067"/>
      <c r="P1263" s="1067"/>
      <c r="Q1263" s="1067"/>
      <c r="R1263" s="1067"/>
      <c r="S1263" s="1067"/>
      <c r="T1263" s="1067"/>
      <c r="U1263" s="1067"/>
      <c r="V1263" s="1067"/>
      <c r="W1263" s="1067"/>
      <c r="X1263" s="1067"/>
      <c r="Y1263" s="1067"/>
      <c r="Z1263" s="1067"/>
      <c r="AA1263" s="1067"/>
      <c r="AB1263" s="1067"/>
      <c r="AC1263" s="1067"/>
      <c r="AD1263" s="1067"/>
      <c r="AE1263" s="1067"/>
      <c r="AF1263" s="1067"/>
    </row>
    <row r="1264" spans="1:32">
      <c r="A1264" s="1067"/>
      <c r="B1264" s="1067"/>
      <c r="C1264" s="1067"/>
      <c r="D1264" s="1067"/>
      <c r="E1264" s="1067"/>
      <c r="F1264" s="1067"/>
      <c r="G1264" s="1067"/>
      <c r="H1264" s="1067"/>
      <c r="I1264" s="1067"/>
      <c r="J1264" s="1067"/>
      <c r="K1264" s="1067"/>
      <c r="L1264" s="1067"/>
      <c r="M1264" s="1067"/>
      <c r="N1264" s="1067"/>
      <c r="O1264" s="1067"/>
      <c r="P1264" s="1067"/>
      <c r="Q1264" s="1067"/>
      <c r="R1264" s="1067"/>
      <c r="S1264" s="1067"/>
      <c r="T1264" s="1067"/>
      <c r="U1264" s="1067"/>
      <c r="V1264" s="1067"/>
      <c r="W1264" s="1067"/>
      <c r="X1264" s="1067"/>
      <c r="Y1264" s="1067"/>
      <c r="Z1264" s="1067"/>
      <c r="AA1264" s="1067"/>
      <c r="AB1264" s="1067"/>
      <c r="AC1264" s="1067"/>
      <c r="AD1264" s="1067"/>
      <c r="AE1264" s="1067"/>
      <c r="AF1264" s="1067"/>
    </row>
    <row r="1265" spans="1:32">
      <c r="A1265" s="1067"/>
      <c r="B1265" s="1067"/>
      <c r="C1265" s="1067"/>
      <c r="D1265" s="1067"/>
      <c r="E1265" s="1067"/>
      <c r="F1265" s="1067"/>
      <c r="G1265" s="1067"/>
      <c r="H1265" s="1067"/>
      <c r="I1265" s="1067"/>
      <c r="J1265" s="1067"/>
      <c r="K1265" s="1067"/>
      <c r="L1265" s="1067"/>
      <c r="M1265" s="1067"/>
      <c r="N1265" s="1067"/>
      <c r="O1265" s="1067"/>
      <c r="P1265" s="1067"/>
      <c r="Q1265" s="1067"/>
      <c r="R1265" s="1067"/>
      <c r="S1265" s="1067"/>
      <c r="T1265" s="1067"/>
      <c r="U1265" s="1067"/>
      <c r="V1265" s="1067"/>
      <c r="W1265" s="1067"/>
      <c r="X1265" s="1067"/>
      <c r="Y1265" s="1067"/>
      <c r="Z1265" s="1067"/>
      <c r="AA1265" s="1067"/>
      <c r="AB1265" s="1067"/>
      <c r="AC1265" s="1067"/>
      <c r="AD1265" s="1067"/>
      <c r="AE1265" s="1067"/>
      <c r="AF1265" s="1067"/>
    </row>
    <row r="1266" spans="1:32">
      <c r="A1266" s="1067"/>
      <c r="B1266" s="1067"/>
      <c r="C1266" s="1067"/>
      <c r="D1266" s="1067"/>
      <c r="E1266" s="1067"/>
      <c r="F1266" s="1067"/>
      <c r="G1266" s="1067"/>
      <c r="H1266" s="1067"/>
      <c r="I1266" s="1067"/>
      <c r="J1266" s="1067"/>
      <c r="K1266" s="1067"/>
      <c r="L1266" s="1067"/>
      <c r="M1266" s="1067"/>
      <c r="N1266" s="1067"/>
      <c r="O1266" s="1067"/>
      <c r="P1266" s="1067"/>
      <c r="Q1266" s="1067"/>
      <c r="R1266" s="1067"/>
      <c r="S1266" s="1067"/>
      <c r="T1266" s="1067"/>
      <c r="U1266" s="1067"/>
      <c r="V1266" s="1067"/>
      <c r="W1266" s="1067"/>
      <c r="X1266" s="1067"/>
      <c r="Y1266" s="1067"/>
      <c r="Z1266" s="1067"/>
      <c r="AA1266" s="1067"/>
      <c r="AB1266" s="1067"/>
      <c r="AC1266" s="1067"/>
      <c r="AD1266" s="1067"/>
      <c r="AE1266" s="1067"/>
      <c r="AF1266" s="1067"/>
    </row>
    <row r="1267" spans="1:32">
      <c r="A1267" s="1067"/>
      <c r="B1267" s="1067"/>
      <c r="C1267" s="1067"/>
      <c r="D1267" s="1067"/>
      <c r="E1267" s="1067"/>
      <c r="F1267" s="1067"/>
      <c r="G1267" s="1067"/>
      <c r="H1267" s="1067"/>
      <c r="I1267" s="1067"/>
      <c r="J1267" s="1067"/>
      <c r="K1267" s="1067"/>
      <c r="L1267" s="1067"/>
      <c r="M1267" s="1067"/>
      <c r="N1267" s="1067"/>
      <c r="O1267" s="1067"/>
      <c r="P1267" s="1067"/>
      <c r="Q1267" s="1067"/>
      <c r="R1267" s="1067"/>
      <c r="S1267" s="1067"/>
      <c r="T1267" s="1067"/>
      <c r="U1267" s="1067"/>
      <c r="V1267" s="1067"/>
      <c r="W1267" s="1067"/>
      <c r="X1267" s="1067"/>
      <c r="Y1267" s="1067"/>
      <c r="Z1267" s="1067"/>
      <c r="AA1267" s="1067"/>
      <c r="AB1267" s="1067"/>
      <c r="AC1267" s="1067"/>
      <c r="AD1267" s="1067"/>
      <c r="AE1267" s="1067"/>
      <c r="AF1267" s="1067"/>
    </row>
    <row r="1268" spans="1:32">
      <c r="A1268" s="1067"/>
      <c r="B1268" s="1067"/>
      <c r="C1268" s="1067"/>
      <c r="D1268" s="1067"/>
      <c r="E1268" s="1067"/>
      <c r="F1268" s="1067"/>
      <c r="G1268" s="1067"/>
      <c r="H1268" s="1067"/>
      <c r="I1268" s="1067"/>
      <c r="J1268" s="1067"/>
      <c r="K1268" s="1067"/>
      <c r="L1268" s="1067"/>
      <c r="M1268" s="1067"/>
      <c r="N1268" s="1067"/>
      <c r="O1268" s="1067"/>
      <c r="P1268" s="1067"/>
      <c r="Q1268" s="1067"/>
      <c r="R1268" s="1067"/>
      <c r="S1268" s="1067"/>
      <c r="T1268" s="1067"/>
      <c r="U1268" s="1067"/>
      <c r="V1268" s="1067"/>
      <c r="W1268" s="1067"/>
      <c r="X1268" s="1067"/>
      <c r="Y1268" s="1067"/>
      <c r="Z1268" s="1067"/>
      <c r="AA1268" s="1067"/>
      <c r="AB1268" s="1067"/>
      <c r="AC1268" s="1067"/>
      <c r="AD1268" s="1067"/>
      <c r="AE1268" s="1067"/>
      <c r="AF1268" s="1067"/>
    </row>
    <row r="1269" spans="1:32">
      <c r="A1269" s="1067"/>
      <c r="B1269" s="1067"/>
      <c r="C1269" s="1067"/>
      <c r="D1269" s="1067"/>
      <c r="E1269" s="1067"/>
      <c r="F1269" s="1067"/>
      <c r="G1269" s="1067"/>
      <c r="H1269" s="1067"/>
      <c r="I1269" s="1067"/>
      <c r="J1269" s="1067"/>
      <c r="K1269" s="1067"/>
      <c r="L1269" s="1067"/>
      <c r="M1269" s="1067"/>
      <c r="N1269" s="1067"/>
      <c r="O1269" s="1067"/>
      <c r="P1269" s="1067"/>
      <c r="Q1269" s="1067"/>
      <c r="R1269" s="1067"/>
      <c r="S1269" s="1067"/>
      <c r="T1269" s="1067"/>
      <c r="U1269" s="1067"/>
      <c r="V1269" s="1067"/>
      <c r="W1269" s="1067"/>
      <c r="X1269" s="1067"/>
      <c r="Y1269" s="1067"/>
      <c r="Z1269" s="1067"/>
      <c r="AA1269" s="1067"/>
      <c r="AB1269" s="1067"/>
      <c r="AC1269" s="1067"/>
      <c r="AD1269" s="1067"/>
      <c r="AE1269" s="1067"/>
      <c r="AF1269" s="1067"/>
    </row>
    <row r="1270" spans="1:32">
      <c r="A1270" s="1067"/>
      <c r="B1270" s="1067"/>
      <c r="C1270" s="1067"/>
      <c r="D1270" s="1067"/>
      <c r="E1270" s="1067"/>
      <c r="F1270" s="1067"/>
      <c r="G1270" s="1067"/>
      <c r="H1270" s="1067"/>
      <c r="I1270" s="1067"/>
      <c r="J1270" s="1067"/>
      <c r="K1270" s="1067"/>
      <c r="L1270" s="1067"/>
      <c r="M1270" s="1067"/>
      <c r="N1270" s="1067"/>
      <c r="O1270" s="1067"/>
      <c r="P1270" s="1067"/>
      <c r="Q1270" s="1067"/>
      <c r="R1270" s="1067"/>
      <c r="S1270" s="1067"/>
      <c r="T1270" s="1067"/>
      <c r="U1270" s="1067"/>
      <c r="V1270" s="1067"/>
      <c r="W1270" s="1067"/>
      <c r="X1270" s="1067"/>
      <c r="Y1270" s="1067"/>
      <c r="Z1270" s="1067"/>
      <c r="AA1270" s="1067"/>
      <c r="AB1270" s="1067"/>
      <c r="AC1270" s="1067"/>
      <c r="AD1270" s="1067"/>
      <c r="AE1270" s="1067"/>
      <c r="AF1270" s="1067"/>
    </row>
    <row r="1271" spans="1:32">
      <c r="A1271" s="1067"/>
      <c r="B1271" s="1067"/>
      <c r="C1271" s="1067"/>
      <c r="D1271" s="1067"/>
      <c r="E1271" s="1067"/>
      <c r="F1271" s="1067"/>
      <c r="G1271" s="1067"/>
      <c r="H1271" s="1067"/>
      <c r="I1271" s="1067"/>
      <c r="J1271" s="1067"/>
      <c r="K1271" s="1067"/>
      <c r="L1271" s="1067"/>
      <c r="M1271" s="1067"/>
      <c r="N1271" s="1067"/>
      <c r="O1271" s="1067"/>
      <c r="P1271" s="1067"/>
      <c r="Q1271" s="1067"/>
      <c r="R1271" s="1067"/>
      <c r="S1271" s="1067"/>
      <c r="T1271" s="1067"/>
      <c r="U1271" s="1067"/>
      <c r="V1271" s="1067"/>
      <c r="W1271" s="1067"/>
      <c r="X1271" s="1067"/>
      <c r="Y1271" s="1067"/>
      <c r="Z1271" s="1067"/>
      <c r="AA1271" s="1067"/>
      <c r="AB1271" s="1067"/>
      <c r="AC1271" s="1067"/>
      <c r="AD1271" s="1067"/>
      <c r="AE1271" s="1067"/>
      <c r="AF1271" s="1067"/>
    </row>
    <row r="1272" spans="1:32">
      <c r="A1272" s="1067"/>
      <c r="B1272" s="1067"/>
      <c r="C1272" s="1067"/>
      <c r="D1272" s="1067"/>
      <c r="E1272" s="1067"/>
      <c r="F1272" s="1067"/>
      <c r="G1272" s="1067"/>
      <c r="H1272" s="1067"/>
      <c r="I1272" s="1067"/>
      <c r="J1272" s="1067"/>
      <c r="K1272" s="1067"/>
      <c r="L1272" s="1067"/>
      <c r="M1272" s="1067"/>
      <c r="N1272" s="1067"/>
      <c r="O1272" s="1067"/>
      <c r="P1272" s="1067"/>
      <c r="Q1272" s="1067"/>
      <c r="R1272" s="1067"/>
      <c r="S1272" s="1067"/>
      <c r="T1272" s="1067"/>
      <c r="U1272" s="1067"/>
      <c r="V1272" s="1067"/>
      <c r="W1272" s="1067"/>
      <c r="X1272" s="1067"/>
      <c r="Y1272" s="1067"/>
      <c r="Z1272" s="1067"/>
      <c r="AA1272" s="1067"/>
      <c r="AB1272" s="1067"/>
      <c r="AC1272" s="1067"/>
      <c r="AD1272" s="1067"/>
      <c r="AE1272" s="1067"/>
      <c r="AF1272" s="1067"/>
    </row>
    <row r="1273" spans="1:32">
      <c r="A1273" s="1067"/>
      <c r="B1273" s="1067"/>
      <c r="C1273" s="1067"/>
      <c r="D1273" s="1067"/>
      <c r="E1273" s="1067"/>
      <c r="F1273" s="1067"/>
      <c r="G1273" s="1067"/>
      <c r="H1273" s="1067"/>
      <c r="I1273" s="1067"/>
      <c r="J1273" s="1067"/>
      <c r="K1273" s="1067"/>
      <c r="L1273" s="1067"/>
      <c r="M1273" s="1067"/>
      <c r="N1273" s="1067"/>
      <c r="O1273" s="1067"/>
      <c r="P1273" s="1067"/>
      <c r="Q1273" s="1067"/>
      <c r="R1273" s="1067"/>
      <c r="S1273" s="1067"/>
      <c r="T1273" s="1067"/>
      <c r="U1273" s="1067"/>
      <c r="V1273" s="1067"/>
      <c r="W1273" s="1067"/>
      <c r="X1273" s="1067"/>
      <c r="Y1273" s="1067"/>
      <c r="Z1273" s="1067"/>
      <c r="AA1273" s="1067"/>
      <c r="AB1273" s="1067"/>
      <c r="AC1273" s="1067"/>
      <c r="AD1273" s="1067"/>
      <c r="AE1273" s="1067"/>
      <c r="AF1273" s="1067"/>
    </row>
    <row r="1274" spans="1:32">
      <c r="A1274" s="1067"/>
      <c r="B1274" s="1067"/>
      <c r="C1274" s="1067"/>
      <c r="D1274" s="1067"/>
      <c r="E1274" s="1067"/>
      <c r="F1274" s="1067"/>
      <c r="G1274" s="1067"/>
      <c r="H1274" s="1067"/>
      <c r="I1274" s="1067"/>
      <c r="J1274" s="1067"/>
      <c r="K1274" s="1067"/>
      <c r="L1274" s="1067"/>
      <c r="M1274" s="1067"/>
      <c r="N1274" s="1067"/>
      <c r="O1274" s="1067"/>
      <c r="P1274" s="1067"/>
      <c r="Q1274" s="1067"/>
      <c r="R1274" s="1067"/>
      <c r="S1274" s="1067"/>
      <c r="T1274" s="1067"/>
      <c r="U1274" s="1067"/>
      <c r="V1274" s="1067"/>
      <c r="W1274" s="1067"/>
      <c r="X1274" s="1067"/>
      <c r="Y1274" s="1067"/>
      <c r="Z1274" s="1067"/>
      <c r="AA1274" s="1067"/>
      <c r="AB1274" s="1067"/>
      <c r="AC1274" s="1067"/>
      <c r="AD1274" s="1067"/>
      <c r="AE1274" s="1067"/>
      <c r="AF1274" s="1067"/>
    </row>
    <row r="1275" spans="1:32">
      <c r="A1275" s="1067"/>
      <c r="B1275" s="1067"/>
      <c r="C1275" s="1067"/>
      <c r="D1275" s="1067"/>
      <c r="E1275" s="1067"/>
      <c r="F1275" s="1067"/>
      <c r="G1275" s="1067"/>
      <c r="H1275" s="1067"/>
      <c r="I1275" s="1067"/>
      <c r="J1275" s="1067"/>
      <c r="K1275" s="1067"/>
      <c r="L1275" s="1067"/>
      <c r="M1275" s="1067"/>
      <c r="N1275" s="1067"/>
      <c r="O1275" s="1067"/>
      <c r="P1275" s="1067"/>
      <c r="Q1275" s="1067"/>
      <c r="R1275" s="1067"/>
      <c r="S1275" s="1067"/>
      <c r="T1275" s="1067"/>
      <c r="U1275" s="1067"/>
      <c r="V1275" s="1067"/>
      <c r="W1275" s="1067"/>
      <c r="X1275" s="1067"/>
      <c r="Y1275" s="1067"/>
      <c r="Z1275" s="1067"/>
      <c r="AA1275" s="1067"/>
      <c r="AB1275" s="1067"/>
      <c r="AC1275" s="1067"/>
      <c r="AD1275" s="1067"/>
      <c r="AE1275" s="1067"/>
      <c r="AF1275" s="1067"/>
    </row>
    <row r="1276" spans="1:32">
      <c r="A1276" s="1067"/>
      <c r="B1276" s="1067"/>
      <c r="C1276" s="1067"/>
      <c r="D1276" s="1067"/>
      <c r="E1276" s="1067"/>
      <c r="F1276" s="1067"/>
      <c r="G1276" s="1067"/>
      <c r="H1276" s="1067"/>
      <c r="I1276" s="1067"/>
      <c r="J1276" s="1067"/>
      <c r="K1276" s="1067"/>
      <c r="L1276" s="1067"/>
      <c r="M1276" s="1067"/>
      <c r="N1276" s="1067"/>
      <c r="O1276" s="1067"/>
      <c r="P1276" s="1067"/>
      <c r="Q1276" s="1067"/>
      <c r="R1276" s="1067"/>
      <c r="S1276" s="1067"/>
      <c r="T1276" s="1067"/>
      <c r="U1276" s="1067"/>
      <c r="V1276" s="1067"/>
      <c r="W1276" s="1067"/>
      <c r="X1276" s="1067"/>
      <c r="Y1276" s="1067"/>
      <c r="Z1276" s="1067"/>
      <c r="AA1276" s="1067"/>
      <c r="AB1276" s="1067"/>
      <c r="AC1276" s="1067"/>
      <c r="AD1276" s="1067"/>
      <c r="AE1276" s="1067"/>
      <c r="AF1276" s="1067"/>
    </row>
    <row r="1277" spans="1:32">
      <c r="A1277" s="1067"/>
      <c r="B1277" s="1067"/>
      <c r="C1277" s="1067"/>
      <c r="D1277" s="1067"/>
      <c r="E1277" s="1067"/>
      <c r="F1277" s="1067"/>
      <c r="G1277" s="1067"/>
      <c r="H1277" s="1067"/>
      <c r="I1277" s="1067"/>
      <c r="J1277" s="1067"/>
      <c r="K1277" s="1067"/>
      <c r="L1277" s="1067"/>
      <c r="M1277" s="1067"/>
      <c r="N1277" s="1067"/>
      <c r="O1277" s="1067"/>
      <c r="P1277" s="1067"/>
      <c r="Q1277" s="1067"/>
      <c r="R1277" s="1067"/>
      <c r="S1277" s="1067"/>
      <c r="T1277" s="1067"/>
      <c r="U1277" s="1067"/>
      <c r="V1277" s="1067"/>
      <c r="W1277" s="1067"/>
      <c r="X1277" s="1067"/>
      <c r="Y1277" s="1067"/>
      <c r="Z1277" s="1067"/>
      <c r="AA1277" s="1067"/>
      <c r="AB1277" s="1067"/>
      <c r="AC1277" s="1067"/>
      <c r="AD1277" s="1067"/>
      <c r="AE1277" s="1067"/>
      <c r="AF1277" s="1067"/>
    </row>
    <row r="1278" spans="1:32">
      <c r="A1278" s="1067"/>
      <c r="B1278" s="1067"/>
      <c r="C1278" s="1067"/>
      <c r="D1278" s="1067"/>
      <c r="E1278" s="1067"/>
      <c r="F1278" s="1067"/>
      <c r="G1278" s="1067"/>
      <c r="H1278" s="1067"/>
      <c r="I1278" s="1067"/>
      <c r="J1278" s="1067"/>
      <c r="K1278" s="1067"/>
      <c r="L1278" s="1067"/>
      <c r="M1278" s="1067"/>
      <c r="N1278" s="1067"/>
      <c r="O1278" s="1067"/>
      <c r="P1278" s="1067"/>
      <c r="Q1278" s="1067"/>
      <c r="R1278" s="1067"/>
      <c r="S1278" s="1067"/>
      <c r="T1278" s="1067"/>
      <c r="U1278" s="1067"/>
      <c r="V1278" s="1067"/>
      <c r="W1278" s="1067"/>
      <c r="X1278" s="1067"/>
      <c r="Y1278" s="1067"/>
      <c r="Z1278" s="1067"/>
      <c r="AA1278" s="1067"/>
      <c r="AB1278" s="1067"/>
      <c r="AC1278" s="1067"/>
      <c r="AD1278" s="1067"/>
      <c r="AE1278" s="1067"/>
      <c r="AF1278" s="1067"/>
    </row>
    <row r="1279" spans="1:32">
      <c r="A1279" s="1067"/>
      <c r="B1279" s="1067"/>
      <c r="C1279" s="1067"/>
      <c r="D1279" s="1067"/>
      <c r="E1279" s="1067"/>
      <c r="F1279" s="1067"/>
      <c r="G1279" s="1067"/>
      <c r="H1279" s="1067"/>
      <c r="I1279" s="1067"/>
      <c r="J1279" s="1067"/>
      <c r="K1279" s="1067"/>
      <c r="L1279" s="1067"/>
      <c r="M1279" s="1067"/>
      <c r="N1279" s="1067"/>
      <c r="O1279" s="1067"/>
      <c r="P1279" s="1067"/>
      <c r="Q1279" s="1067"/>
      <c r="R1279" s="1067"/>
      <c r="S1279" s="1067"/>
      <c r="T1279" s="1067"/>
      <c r="U1279" s="1067"/>
      <c r="V1279" s="1067"/>
      <c r="W1279" s="1067"/>
      <c r="X1279" s="1067"/>
      <c r="Y1279" s="1067"/>
      <c r="Z1279" s="1067"/>
      <c r="AA1279" s="1067"/>
      <c r="AB1279" s="1067"/>
      <c r="AC1279" s="1067"/>
      <c r="AD1279" s="1067"/>
      <c r="AE1279" s="1067"/>
      <c r="AF1279" s="1067"/>
    </row>
    <row r="1280" spans="1:32">
      <c r="A1280" s="1067"/>
      <c r="B1280" s="1067"/>
      <c r="C1280" s="1067"/>
      <c r="D1280" s="1067"/>
      <c r="E1280" s="1067"/>
      <c r="F1280" s="1067"/>
      <c r="G1280" s="1067"/>
      <c r="H1280" s="1067"/>
      <c r="I1280" s="1067"/>
      <c r="J1280" s="1067"/>
      <c r="K1280" s="1067"/>
      <c r="L1280" s="1067"/>
      <c r="M1280" s="1067"/>
      <c r="N1280" s="1067"/>
      <c r="O1280" s="1067"/>
      <c r="P1280" s="1067"/>
      <c r="Q1280" s="1067"/>
      <c r="R1280" s="1067"/>
      <c r="S1280" s="1067"/>
      <c r="T1280" s="1067"/>
      <c r="U1280" s="1067"/>
      <c r="V1280" s="1067"/>
      <c r="W1280" s="1067"/>
      <c r="X1280" s="1067"/>
      <c r="Y1280" s="1067"/>
      <c r="Z1280" s="1067"/>
      <c r="AA1280" s="1067"/>
      <c r="AB1280" s="1067"/>
      <c r="AC1280" s="1067"/>
      <c r="AD1280" s="1067"/>
      <c r="AE1280" s="1067"/>
      <c r="AF1280" s="1067"/>
    </row>
    <row r="1281" spans="1:32">
      <c r="A1281" s="1067"/>
      <c r="B1281" s="1067"/>
      <c r="C1281" s="1067"/>
      <c r="D1281" s="1067"/>
      <c r="E1281" s="1067"/>
      <c r="F1281" s="1067"/>
      <c r="G1281" s="1067"/>
      <c r="H1281" s="1067"/>
      <c r="I1281" s="1067"/>
      <c r="J1281" s="1067"/>
      <c r="K1281" s="1067"/>
      <c r="L1281" s="1067"/>
      <c r="M1281" s="1067"/>
      <c r="N1281" s="1067"/>
      <c r="O1281" s="1067"/>
      <c r="P1281" s="1067"/>
      <c r="Q1281" s="1067"/>
      <c r="R1281" s="1067"/>
      <c r="S1281" s="1067"/>
      <c r="T1281" s="1067"/>
      <c r="U1281" s="1067"/>
      <c r="V1281" s="1067"/>
      <c r="W1281" s="1067"/>
      <c r="X1281" s="1067"/>
      <c r="Y1281" s="1067"/>
      <c r="Z1281" s="1067"/>
      <c r="AA1281" s="1067"/>
      <c r="AB1281" s="1067"/>
      <c r="AC1281" s="1067"/>
      <c r="AD1281" s="1067"/>
      <c r="AE1281" s="1067"/>
      <c r="AF1281" s="1067"/>
    </row>
    <row r="1282" spans="1:32">
      <c r="A1282" s="1067"/>
      <c r="B1282" s="1067"/>
      <c r="C1282" s="1067"/>
      <c r="D1282" s="1067"/>
      <c r="E1282" s="1067"/>
      <c r="F1282" s="1067"/>
      <c r="G1282" s="1067"/>
      <c r="H1282" s="1067"/>
      <c r="I1282" s="1067"/>
      <c r="J1282" s="1067"/>
      <c r="K1282" s="1067"/>
      <c r="L1282" s="1067"/>
      <c r="M1282" s="1067"/>
      <c r="N1282" s="1067"/>
      <c r="O1282" s="1067"/>
      <c r="P1282" s="1067"/>
      <c r="Q1282" s="1067"/>
      <c r="R1282" s="1067"/>
      <c r="S1282" s="1067"/>
      <c r="T1282" s="1067"/>
      <c r="U1282" s="1067"/>
      <c r="V1282" s="1067"/>
      <c r="W1282" s="1067"/>
      <c r="X1282" s="1067"/>
      <c r="Y1282" s="1067"/>
      <c r="Z1282" s="1067"/>
      <c r="AA1282" s="1067"/>
      <c r="AB1282" s="1067"/>
      <c r="AC1282" s="1067"/>
      <c r="AD1282" s="1067"/>
      <c r="AE1282" s="1067"/>
      <c r="AF1282" s="1067"/>
    </row>
    <row r="1283" spans="1:32">
      <c r="A1283" s="1067"/>
      <c r="B1283" s="1067"/>
      <c r="C1283" s="1067"/>
      <c r="D1283" s="1067"/>
      <c r="E1283" s="1067"/>
      <c r="F1283" s="1067"/>
      <c r="G1283" s="1067"/>
      <c r="H1283" s="1067"/>
      <c r="I1283" s="1067"/>
      <c r="J1283" s="1067"/>
      <c r="K1283" s="1067"/>
      <c r="L1283" s="1067"/>
      <c r="M1283" s="1067"/>
      <c r="N1283" s="1067"/>
      <c r="O1283" s="1067"/>
      <c r="P1283" s="1067"/>
      <c r="Q1283" s="1067"/>
      <c r="R1283" s="1067"/>
      <c r="S1283" s="1067"/>
      <c r="T1283" s="1067"/>
      <c r="U1283" s="1067"/>
      <c r="V1283" s="1067"/>
      <c r="W1283" s="1067"/>
      <c r="X1283" s="1067"/>
      <c r="Y1283" s="1067"/>
      <c r="Z1283" s="1067"/>
      <c r="AA1283" s="1067"/>
      <c r="AB1283" s="1067"/>
      <c r="AC1283" s="1067"/>
      <c r="AD1283" s="1067"/>
      <c r="AE1283" s="1067"/>
      <c r="AF1283" s="1067"/>
    </row>
    <row r="1284" spans="1:32">
      <c r="A1284" s="1067"/>
      <c r="B1284" s="1067"/>
      <c r="C1284" s="1067"/>
      <c r="D1284" s="1067"/>
      <c r="E1284" s="1067"/>
      <c r="F1284" s="1067"/>
      <c r="G1284" s="1067"/>
      <c r="H1284" s="1067"/>
      <c r="I1284" s="1067"/>
      <c r="J1284" s="1067"/>
      <c r="K1284" s="1067"/>
      <c r="L1284" s="1067"/>
      <c r="M1284" s="1067"/>
      <c r="N1284" s="1067"/>
      <c r="O1284" s="1067"/>
      <c r="P1284" s="1067"/>
      <c r="Q1284" s="1067"/>
      <c r="R1284" s="1067"/>
      <c r="S1284" s="1067"/>
      <c r="T1284" s="1067"/>
      <c r="U1284" s="1067"/>
      <c r="V1284" s="1067"/>
      <c r="W1284" s="1067"/>
      <c r="X1284" s="1067"/>
      <c r="Y1284" s="1067"/>
      <c r="Z1284" s="1067"/>
      <c r="AA1284" s="1067"/>
      <c r="AB1284" s="1067"/>
      <c r="AC1284" s="1067"/>
      <c r="AD1284" s="1067"/>
      <c r="AE1284" s="1067"/>
      <c r="AF1284" s="1067"/>
    </row>
    <row r="1285" spans="1:32">
      <c r="A1285" s="1067"/>
      <c r="B1285" s="1067"/>
      <c r="C1285" s="1067"/>
      <c r="D1285" s="1067"/>
      <c r="E1285" s="1067"/>
      <c r="F1285" s="1067"/>
      <c r="G1285" s="1067"/>
      <c r="H1285" s="1067"/>
      <c r="I1285" s="1067"/>
      <c r="J1285" s="1067"/>
      <c r="K1285" s="1067"/>
      <c r="L1285" s="1067"/>
      <c r="M1285" s="1067"/>
      <c r="N1285" s="1067"/>
      <c r="O1285" s="1067"/>
      <c r="P1285" s="1067"/>
      <c r="Q1285" s="1067"/>
      <c r="R1285" s="1067"/>
      <c r="S1285" s="1067"/>
      <c r="T1285" s="1067"/>
      <c r="U1285" s="1067"/>
      <c r="V1285" s="1067"/>
      <c r="W1285" s="1067"/>
      <c r="X1285" s="1067"/>
      <c r="Y1285" s="1067"/>
      <c r="Z1285" s="1067"/>
      <c r="AA1285" s="1067"/>
      <c r="AB1285" s="1067"/>
      <c r="AC1285" s="1067"/>
      <c r="AD1285" s="1067"/>
      <c r="AE1285" s="1067"/>
      <c r="AF1285" s="1067"/>
    </row>
    <row r="1286" spans="1:32">
      <c r="A1286" s="1067"/>
      <c r="B1286" s="1067"/>
      <c r="C1286" s="1067"/>
      <c r="D1286" s="1067"/>
      <c r="E1286" s="1067"/>
      <c r="F1286" s="1067"/>
      <c r="G1286" s="1067"/>
      <c r="H1286" s="1067"/>
      <c r="I1286" s="1067"/>
      <c r="J1286" s="1067"/>
      <c r="K1286" s="1067"/>
      <c r="L1286" s="1067"/>
      <c r="M1286" s="1067"/>
      <c r="N1286" s="1067"/>
      <c r="O1286" s="1067"/>
      <c r="P1286" s="1067"/>
      <c r="Q1286" s="1067"/>
      <c r="R1286" s="1067"/>
      <c r="S1286" s="1067"/>
      <c r="T1286" s="1067"/>
      <c r="U1286" s="1067"/>
      <c r="V1286" s="1067"/>
      <c r="W1286" s="1067"/>
      <c r="X1286" s="1067"/>
      <c r="Y1286" s="1067"/>
      <c r="Z1286" s="1067"/>
      <c r="AA1286" s="1067"/>
      <c r="AB1286" s="1067"/>
      <c r="AC1286" s="1067"/>
      <c r="AD1286" s="1067"/>
      <c r="AE1286" s="1067"/>
      <c r="AF1286" s="1067"/>
    </row>
    <row r="1287" spans="1:32">
      <c r="A1287" s="1067"/>
      <c r="B1287" s="1067"/>
      <c r="C1287" s="1067"/>
      <c r="D1287" s="1067"/>
      <c r="E1287" s="1067"/>
      <c r="F1287" s="1067"/>
      <c r="G1287" s="1067"/>
      <c r="H1287" s="1067"/>
      <c r="I1287" s="1067"/>
      <c r="J1287" s="1067"/>
      <c r="K1287" s="1067"/>
      <c r="L1287" s="1067"/>
      <c r="M1287" s="1067"/>
      <c r="N1287" s="1067"/>
      <c r="O1287" s="1067"/>
      <c r="P1287" s="1067"/>
      <c r="Q1287" s="1067"/>
      <c r="R1287" s="1067"/>
      <c r="S1287" s="1067"/>
      <c r="T1287" s="1067"/>
      <c r="U1287" s="1067"/>
      <c r="V1287" s="1067"/>
      <c r="W1287" s="1067"/>
      <c r="X1287" s="1067"/>
      <c r="Y1287" s="1067"/>
      <c r="Z1287" s="1067"/>
      <c r="AA1287" s="1067"/>
      <c r="AB1287" s="1067"/>
      <c r="AC1287" s="1067"/>
      <c r="AD1287" s="1067"/>
      <c r="AE1287" s="1067"/>
      <c r="AF1287" s="1067"/>
    </row>
    <row r="1288" spans="1:32">
      <c r="A1288" s="1067"/>
      <c r="B1288" s="1067"/>
      <c r="C1288" s="1067"/>
      <c r="D1288" s="1067"/>
      <c r="E1288" s="1067"/>
      <c r="F1288" s="1067"/>
      <c r="G1288" s="1067"/>
      <c r="H1288" s="1067"/>
      <c r="I1288" s="1067"/>
      <c r="J1288" s="1067"/>
      <c r="K1288" s="1067"/>
      <c r="L1288" s="1067"/>
      <c r="M1288" s="1067"/>
      <c r="N1288" s="1067"/>
      <c r="O1288" s="1067"/>
      <c r="P1288" s="1067"/>
      <c r="Q1288" s="1067"/>
      <c r="R1288" s="1067"/>
      <c r="S1288" s="1067"/>
      <c r="T1288" s="1067"/>
      <c r="U1288" s="1067"/>
      <c r="V1288" s="1067"/>
      <c r="W1288" s="1067"/>
      <c r="X1288" s="1067"/>
      <c r="Y1288" s="1067"/>
      <c r="Z1288" s="1067"/>
      <c r="AA1288" s="1067"/>
      <c r="AB1288" s="1067"/>
      <c r="AC1288" s="1067"/>
      <c r="AD1288" s="1067"/>
      <c r="AE1288" s="1067"/>
      <c r="AF1288" s="1067"/>
    </row>
    <row r="1289" spans="1:32">
      <c r="A1289" s="1067"/>
      <c r="B1289" s="1067"/>
      <c r="C1289" s="1067"/>
      <c r="D1289" s="1067"/>
      <c r="E1289" s="1067"/>
      <c r="F1289" s="1067"/>
      <c r="G1289" s="1067"/>
      <c r="H1289" s="1067"/>
      <c r="I1289" s="1067"/>
      <c r="J1289" s="1067"/>
      <c r="K1289" s="1067"/>
      <c r="L1289" s="1067"/>
      <c r="M1289" s="1067"/>
      <c r="N1289" s="1067"/>
      <c r="O1289" s="1067"/>
      <c r="P1289" s="1067"/>
      <c r="Q1289" s="1067"/>
      <c r="R1289" s="1067"/>
      <c r="S1289" s="1067"/>
      <c r="T1289" s="1067"/>
      <c r="U1289" s="1067"/>
      <c r="V1289" s="1067"/>
      <c r="W1289" s="1067"/>
      <c r="X1289" s="1067"/>
      <c r="Y1289" s="1067"/>
      <c r="Z1289" s="1067"/>
      <c r="AA1289" s="1067"/>
      <c r="AB1289" s="1067"/>
      <c r="AC1289" s="1067"/>
      <c r="AD1289" s="1067"/>
      <c r="AE1289" s="1067"/>
      <c r="AF1289" s="1067"/>
    </row>
    <row r="1290" spans="1:32">
      <c r="A1290" s="1067"/>
      <c r="B1290" s="1067"/>
      <c r="C1290" s="1067"/>
      <c r="D1290" s="1067"/>
      <c r="E1290" s="1067"/>
      <c r="F1290" s="1067"/>
      <c r="G1290" s="1067"/>
      <c r="H1290" s="1067"/>
      <c r="I1290" s="1067"/>
      <c r="J1290" s="1067"/>
      <c r="K1290" s="1067"/>
      <c r="L1290" s="1067"/>
      <c r="M1290" s="1067"/>
      <c r="N1290" s="1067"/>
      <c r="O1290" s="1067"/>
      <c r="P1290" s="1067"/>
      <c r="Q1290" s="1067"/>
      <c r="R1290" s="1067"/>
      <c r="S1290" s="1067"/>
      <c r="T1290" s="1067"/>
      <c r="U1290" s="1067"/>
      <c r="V1290" s="1067"/>
      <c r="W1290" s="1067"/>
      <c r="X1290" s="1067"/>
      <c r="Y1290" s="1067"/>
      <c r="Z1290" s="1067"/>
      <c r="AA1290" s="1067"/>
      <c r="AB1290" s="1067"/>
      <c r="AC1290" s="1067"/>
      <c r="AD1290" s="1067"/>
      <c r="AE1290" s="1067"/>
      <c r="AF1290" s="1067"/>
    </row>
    <row r="1291" spans="1:32">
      <c r="A1291" s="1067"/>
      <c r="B1291" s="1067"/>
      <c r="C1291" s="1067"/>
      <c r="D1291" s="1067"/>
      <c r="E1291" s="1067"/>
      <c r="F1291" s="1067"/>
      <c r="G1291" s="1067"/>
      <c r="H1291" s="1067"/>
      <c r="I1291" s="1067"/>
      <c r="J1291" s="1067"/>
      <c r="K1291" s="1067"/>
      <c r="L1291" s="1067"/>
      <c r="M1291" s="1067"/>
      <c r="N1291" s="1067"/>
      <c r="O1291" s="1067"/>
      <c r="P1291" s="1067"/>
      <c r="Q1291" s="1067"/>
      <c r="R1291" s="1067"/>
      <c r="S1291" s="1067"/>
      <c r="T1291" s="1067"/>
      <c r="U1291" s="1067"/>
      <c r="V1291" s="1067"/>
      <c r="W1291" s="1067"/>
      <c r="X1291" s="1067"/>
      <c r="Y1291" s="1067"/>
      <c r="Z1291" s="1067"/>
      <c r="AA1291" s="1067"/>
      <c r="AB1291" s="1067"/>
      <c r="AC1291" s="1067"/>
      <c r="AD1291" s="1067"/>
      <c r="AE1291" s="1067"/>
      <c r="AF1291" s="1067"/>
    </row>
    <row r="1292" spans="1:32">
      <c r="A1292" s="1067"/>
      <c r="B1292" s="1067"/>
      <c r="C1292" s="1067"/>
      <c r="D1292" s="1067"/>
      <c r="E1292" s="1067"/>
      <c r="F1292" s="1067"/>
      <c r="G1292" s="1067"/>
      <c r="H1292" s="1067"/>
      <c r="I1292" s="1067"/>
      <c r="J1292" s="1067"/>
      <c r="K1292" s="1067"/>
      <c r="L1292" s="1067"/>
      <c r="M1292" s="1067"/>
      <c r="N1292" s="1067"/>
      <c r="O1292" s="1067"/>
      <c r="P1292" s="1067"/>
      <c r="Q1292" s="1067"/>
      <c r="R1292" s="1067"/>
      <c r="S1292" s="1067"/>
      <c r="T1292" s="1067"/>
      <c r="U1292" s="1067"/>
      <c r="V1292" s="1067"/>
      <c r="W1292" s="1067"/>
      <c r="X1292" s="1067"/>
      <c r="Y1292" s="1067"/>
      <c r="Z1292" s="1067"/>
      <c r="AA1292" s="1067"/>
      <c r="AB1292" s="1067"/>
      <c r="AC1292" s="1067"/>
      <c r="AD1292" s="1067"/>
      <c r="AE1292" s="1067"/>
      <c r="AF1292" s="1067"/>
    </row>
    <row r="1293" spans="1:32">
      <c r="A1293" s="1067"/>
      <c r="B1293" s="1067"/>
      <c r="C1293" s="1067"/>
      <c r="D1293" s="1067"/>
      <c r="E1293" s="1067"/>
      <c r="F1293" s="1067"/>
      <c r="G1293" s="1067"/>
      <c r="H1293" s="1067"/>
      <c r="I1293" s="1067"/>
      <c r="J1293" s="1067"/>
      <c r="K1293" s="1067"/>
      <c r="L1293" s="1067"/>
      <c r="M1293" s="1067"/>
      <c r="N1293" s="1067"/>
      <c r="O1293" s="1067"/>
      <c r="P1293" s="1067"/>
      <c r="Q1293" s="1067"/>
      <c r="R1293" s="1067"/>
      <c r="S1293" s="1067"/>
      <c r="T1293" s="1067"/>
      <c r="U1293" s="1067"/>
      <c r="V1293" s="1067"/>
      <c r="W1293" s="1067"/>
      <c r="X1293" s="1067"/>
      <c r="Y1293" s="1067"/>
      <c r="Z1293" s="1067"/>
      <c r="AA1293" s="1067"/>
      <c r="AB1293" s="1067"/>
      <c r="AC1293" s="1067"/>
      <c r="AD1293" s="1067"/>
      <c r="AE1293" s="1067"/>
      <c r="AF1293" s="1067"/>
    </row>
    <row r="1294" spans="1:32">
      <c r="A1294" s="1067"/>
      <c r="B1294" s="1067"/>
      <c r="C1294" s="1067"/>
      <c r="D1294" s="1067"/>
      <c r="E1294" s="1067"/>
      <c r="F1294" s="1067"/>
      <c r="G1294" s="1067"/>
      <c r="H1294" s="1067"/>
      <c r="I1294" s="1067"/>
      <c r="J1294" s="1067"/>
      <c r="K1294" s="1067"/>
      <c r="L1294" s="1067"/>
      <c r="M1294" s="1067"/>
      <c r="N1294" s="1067"/>
      <c r="O1294" s="1067"/>
      <c r="P1294" s="1067"/>
      <c r="Q1294" s="1067"/>
      <c r="R1294" s="1067"/>
      <c r="S1294" s="1067"/>
      <c r="T1294" s="1067"/>
      <c r="U1294" s="1067"/>
      <c r="V1294" s="1067"/>
      <c r="W1294" s="1067"/>
      <c r="X1294" s="1067"/>
      <c r="Y1294" s="1067"/>
      <c r="Z1294" s="1067"/>
      <c r="AA1294" s="1067"/>
      <c r="AB1294" s="1067"/>
      <c r="AC1294" s="1067"/>
      <c r="AD1294" s="1067"/>
      <c r="AE1294" s="1067"/>
      <c r="AF1294" s="1067"/>
    </row>
    <row r="1295" spans="1:32">
      <c r="A1295" s="1067"/>
      <c r="B1295" s="1067"/>
      <c r="C1295" s="1067"/>
      <c r="D1295" s="1067"/>
      <c r="E1295" s="1067"/>
      <c r="F1295" s="1067"/>
      <c r="G1295" s="1067"/>
      <c r="H1295" s="1067"/>
      <c r="I1295" s="1067"/>
      <c r="J1295" s="1067"/>
      <c r="K1295" s="1067"/>
      <c r="L1295" s="1067"/>
      <c r="M1295" s="1067"/>
      <c r="N1295" s="1067"/>
      <c r="O1295" s="1067"/>
      <c r="P1295" s="1067"/>
      <c r="Q1295" s="1067"/>
      <c r="R1295" s="1067"/>
      <c r="S1295" s="1067"/>
      <c r="T1295" s="1067"/>
      <c r="U1295" s="1067"/>
      <c r="V1295" s="1067"/>
      <c r="W1295" s="1067"/>
      <c r="X1295" s="1067"/>
      <c r="Y1295" s="1067"/>
      <c r="Z1295" s="1067"/>
      <c r="AA1295" s="1067"/>
      <c r="AB1295" s="1067"/>
      <c r="AC1295" s="1067"/>
      <c r="AD1295" s="1067"/>
      <c r="AE1295" s="1067"/>
      <c r="AF1295" s="1067"/>
    </row>
    <row r="1296" spans="1:32">
      <c r="A1296" s="1067"/>
      <c r="B1296" s="1067"/>
      <c r="C1296" s="1067"/>
      <c r="D1296" s="1067"/>
      <c r="E1296" s="1067"/>
      <c r="F1296" s="1067"/>
      <c r="G1296" s="1067"/>
      <c r="H1296" s="1067"/>
      <c r="I1296" s="1067"/>
      <c r="J1296" s="1067"/>
      <c r="K1296" s="1067"/>
      <c r="L1296" s="1067"/>
      <c r="M1296" s="1067"/>
      <c r="N1296" s="1067"/>
      <c r="O1296" s="1067"/>
      <c r="P1296" s="1067"/>
      <c r="Q1296" s="1067"/>
      <c r="R1296" s="1067"/>
      <c r="S1296" s="1067"/>
      <c r="T1296" s="1067"/>
      <c r="U1296" s="1067"/>
      <c r="V1296" s="1067"/>
      <c r="W1296" s="1067"/>
      <c r="X1296" s="1067"/>
      <c r="Y1296" s="1067"/>
      <c r="Z1296" s="1067"/>
      <c r="AA1296" s="1067"/>
      <c r="AB1296" s="1067"/>
      <c r="AC1296" s="1067"/>
      <c r="AD1296" s="1067"/>
      <c r="AE1296" s="1067"/>
      <c r="AF1296" s="1067"/>
    </row>
    <row r="1297" spans="1:32">
      <c r="A1297" s="1067"/>
      <c r="B1297" s="1067"/>
      <c r="C1297" s="1067"/>
      <c r="D1297" s="1067"/>
      <c r="E1297" s="1067"/>
      <c r="F1297" s="1067"/>
      <c r="G1297" s="1067"/>
      <c r="H1297" s="1067"/>
      <c r="I1297" s="1067"/>
      <c r="J1297" s="1067"/>
      <c r="K1297" s="1067"/>
      <c r="L1297" s="1067"/>
      <c r="M1297" s="1067"/>
      <c r="N1297" s="1067"/>
      <c r="O1297" s="1067"/>
      <c r="P1297" s="1067"/>
      <c r="Q1297" s="1067"/>
      <c r="R1297" s="1067"/>
      <c r="S1297" s="1067"/>
      <c r="T1297" s="1067"/>
      <c r="U1297" s="1067"/>
      <c r="V1297" s="1067"/>
      <c r="W1297" s="1067"/>
      <c r="X1297" s="1067"/>
      <c r="Y1297" s="1067"/>
      <c r="Z1297" s="1067"/>
      <c r="AA1297" s="1067"/>
      <c r="AB1297" s="1067"/>
      <c r="AC1297" s="1067"/>
      <c r="AD1297" s="1067"/>
      <c r="AE1297" s="1067"/>
      <c r="AF1297" s="1067"/>
    </row>
    <row r="1298" spans="1:32">
      <c r="A1298" s="1067"/>
      <c r="B1298" s="1067"/>
      <c r="C1298" s="1067"/>
      <c r="D1298" s="1067"/>
      <c r="E1298" s="1067"/>
      <c r="F1298" s="1067"/>
      <c r="G1298" s="1067"/>
      <c r="H1298" s="1067"/>
      <c r="I1298" s="1067"/>
      <c r="J1298" s="1067"/>
      <c r="K1298" s="1067"/>
      <c r="L1298" s="1067"/>
      <c r="M1298" s="1067"/>
      <c r="N1298" s="1067"/>
      <c r="O1298" s="1067"/>
      <c r="P1298" s="1067"/>
      <c r="Q1298" s="1067"/>
      <c r="R1298" s="1067"/>
      <c r="S1298" s="1067"/>
      <c r="T1298" s="1067"/>
      <c r="U1298" s="1067"/>
      <c r="V1298" s="1067"/>
      <c r="W1298" s="1067"/>
      <c r="X1298" s="1067"/>
      <c r="Y1298" s="1067"/>
      <c r="Z1298" s="1067"/>
      <c r="AA1298" s="1067"/>
      <c r="AB1298" s="1067"/>
      <c r="AC1298" s="1067"/>
      <c r="AD1298" s="1067"/>
      <c r="AE1298" s="1067"/>
      <c r="AF1298" s="1067"/>
    </row>
    <row r="1299" spans="1:32">
      <c r="A1299" s="1067"/>
      <c r="B1299" s="1067"/>
      <c r="C1299" s="1067"/>
      <c r="D1299" s="1067"/>
      <c r="E1299" s="1067"/>
      <c r="F1299" s="1067"/>
      <c r="G1299" s="1067"/>
      <c r="H1299" s="1067"/>
      <c r="I1299" s="1067"/>
      <c r="J1299" s="1067"/>
      <c r="K1299" s="1067"/>
      <c r="L1299" s="1067"/>
      <c r="M1299" s="1067"/>
      <c r="N1299" s="1067"/>
      <c r="O1299" s="1067"/>
      <c r="P1299" s="1067"/>
      <c r="Q1299" s="1067"/>
      <c r="R1299" s="1067"/>
      <c r="S1299" s="1067"/>
      <c r="T1299" s="1067"/>
      <c r="U1299" s="1067"/>
      <c r="V1299" s="1067"/>
      <c r="W1299" s="1067"/>
      <c r="X1299" s="1067"/>
      <c r="Y1299" s="1067"/>
      <c r="Z1299" s="1067"/>
      <c r="AA1299" s="1067"/>
      <c r="AB1299" s="1067"/>
      <c r="AC1299" s="1067"/>
      <c r="AD1299" s="1067"/>
      <c r="AE1299" s="1067"/>
      <c r="AF1299" s="1067"/>
    </row>
    <row r="1300" spans="1:32">
      <c r="A1300" s="1067"/>
      <c r="B1300" s="1067"/>
      <c r="C1300" s="1067"/>
      <c r="D1300" s="1067"/>
      <c r="E1300" s="1067"/>
      <c r="F1300" s="1067"/>
      <c r="G1300" s="1067"/>
      <c r="H1300" s="1067"/>
      <c r="I1300" s="1067"/>
      <c r="J1300" s="1067"/>
      <c r="K1300" s="1067"/>
      <c r="L1300" s="1067"/>
      <c r="M1300" s="1067"/>
      <c r="N1300" s="1067"/>
      <c r="O1300" s="1067"/>
      <c r="P1300" s="1067"/>
      <c r="Q1300" s="1067"/>
      <c r="R1300" s="1067"/>
      <c r="S1300" s="1067"/>
      <c r="T1300" s="1067"/>
      <c r="U1300" s="1067"/>
      <c r="V1300" s="1067"/>
      <c r="W1300" s="1067"/>
      <c r="X1300" s="1067"/>
      <c r="Y1300" s="1067"/>
      <c r="Z1300" s="1067"/>
      <c r="AA1300" s="1067"/>
      <c r="AB1300" s="1067"/>
      <c r="AC1300" s="1067"/>
      <c r="AD1300" s="1067"/>
      <c r="AE1300" s="1067"/>
      <c r="AF1300" s="1067"/>
    </row>
    <row r="1301" spans="1:32">
      <c r="A1301" s="1067"/>
      <c r="B1301" s="1067"/>
      <c r="C1301" s="1067"/>
      <c r="D1301" s="1067"/>
      <c r="E1301" s="1067"/>
      <c r="F1301" s="1067"/>
      <c r="G1301" s="1067"/>
      <c r="H1301" s="1067"/>
      <c r="I1301" s="1067"/>
      <c r="J1301" s="1067"/>
      <c r="K1301" s="1067"/>
      <c r="L1301" s="1067"/>
      <c r="M1301" s="1067"/>
      <c r="N1301" s="1067"/>
      <c r="O1301" s="1067"/>
      <c r="P1301" s="1067"/>
      <c r="Q1301" s="1067"/>
      <c r="R1301" s="1067"/>
      <c r="S1301" s="1067"/>
      <c r="T1301" s="1067"/>
      <c r="U1301" s="1067"/>
      <c r="V1301" s="1067"/>
      <c r="W1301" s="1067"/>
      <c r="X1301" s="1067"/>
      <c r="Y1301" s="1067"/>
      <c r="Z1301" s="1067"/>
      <c r="AA1301" s="1067"/>
      <c r="AB1301" s="1067"/>
      <c r="AC1301" s="1067"/>
      <c r="AD1301" s="1067"/>
      <c r="AE1301" s="1067"/>
      <c r="AF1301" s="1067"/>
    </row>
    <row r="1302" spans="1:32">
      <c r="A1302" s="1067"/>
      <c r="B1302" s="1067"/>
      <c r="C1302" s="1067"/>
      <c r="D1302" s="1067"/>
      <c r="E1302" s="1067"/>
      <c r="F1302" s="1067"/>
      <c r="G1302" s="1067"/>
      <c r="H1302" s="1067"/>
      <c r="I1302" s="1067"/>
      <c r="J1302" s="1067"/>
      <c r="K1302" s="1067"/>
      <c r="L1302" s="1067"/>
      <c r="M1302" s="1067"/>
      <c r="N1302" s="1067"/>
      <c r="O1302" s="1067"/>
      <c r="P1302" s="1067"/>
      <c r="Q1302" s="1067"/>
      <c r="R1302" s="1067"/>
      <c r="S1302" s="1067"/>
      <c r="T1302" s="1067"/>
      <c r="U1302" s="1067"/>
      <c r="V1302" s="1067"/>
      <c r="W1302" s="1067"/>
      <c r="X1302" s="1067"/>
      <c r="Y1302" s="1067"/>
      <c r="Z1302" s="1067"/>
      <c r="AA1302" s="1067"/>
      <c r="AB1302" s="1067"/>
      <c r="AC1302" s="1067"/>
      <c r="AD1302" s="1067"/>
      <c r="AE1302" s="1067"/>
      <c r="AF1302" s="1067"/>
    </row>
    <row r="1303" spans="1:32">
      <c r="A1303" s="1067"/>
      <c r="B1303" s="1067"/>
      <c r="C1303" s="1067"/>
      <c r="D1303" s="1067"/>
      <c r="E1303" s="1067"/>
      <c r="F1303" s="1067"/>
      <c r="G1303" s="1067"/>
      <c r="H1303" s="1067"/>
      <c r="I1303" s="1067"/>
      <c r="J1303" s="1067"/>
      <c r="K1303" s="1067"/>
      <c r="L1303" s="1067"/>
      <c r="M1303" s="1067"/>
      <c r="N1303" s="1067"/>
      <c r="O1303" s="1067"/>
      <c r="P1303" s="1067"/>
      <c r="Q1303" s="1067"/>
      <c r="R1303" s="1067"/>
      <c r="S1303" s="1067"/>
      <c r="T1303" s="1067"/>
      <c r="U1303" s="1067"/>
      <c r="V1303" s="1067"/>
      <c r="W1303" s="1067"/>
      <c r="X1303" s="1067"/>
      <c r="Y1303" s="1067"/>
      <c r="Z1303" s="1067"/>
      <c r="AA1303" s="1067"/>
      <c r="AB1303" s="1067"/>
      <c r="AC1303" s="1067"/>
      <c r="AD1303" s="1067"/>
      <c r="AE1303" s="1067"/>
      <c r="AF1303" s="1067"/>
    </row>
    <row r="1304" spans="1:32">
      <c r="A1304" s="1067"/>
      <c r="B1304" s="1067"/>
      <c r="C1304" s="1067"/>
      <c r="D1304" s="1067"/>
      <c r="E1304" s="1067"/>
      <c r="F1304" s="1067"/>
      <c r="G1304" s="1067"/>
      <c r="H1304" s="1067"/>
      <c r="I1304" s="1067"/>
      <c r="J1304" s="1067"/>
      <c r="K1304" s="1067"/>
      <c r="L1304" s="1067"/>
      <c r="M1304" s="1067"/>
      <c r="N1304" s="1067"/>
      <c r="O1304" s="1067"/>
      <c r="P1304" s="1067"/>
      <c r="Q1304" s="1067"/>
      <c r="R1304" s="1067"/>
      <c r="S1304" s="1067"/>
      <c r="T1304" s="1067"/>
      <c r="U1304" s="1067"/>
      <c r="V1304" s="1067"/>
      <c r="W1304" s="1067"/>
      <c r="X1304" s="1067"/>
      <c r="Y1304" s="1067"/>
      <c r="Z1304" s="1067"/>
      <c r="AA1304" s="1067"/>
      <c r="AB1304" s="1067"/>
      <c r="AC1304" s="1067"/>
      <c r="AD1304" s="1067"/>
      <c r="AE1304" s="1067"/>
      <c r="AF1304" s="1067"/>
    </row>
    <row r="1305" spans="1:32">
      <c r="A1305" s="1067"/>
      <c r="B1305" s="1067"/>
      <c r="C1305" s="1067"/>
      <c r="D1305" s="1067"/>
      <c r="E1305" s="1067"/>
      <c r="F1305" s="1067"/>
      <c r="G1305" s="1067"/>
      <c r="H1305" s="1067"/>
      <c r="I1305" s="1067"/>
      <c r="J1305" s="1067"/>
      <c r="K1305" s="1067"/>
      <c r="L1305" s="1067"/>
      <c r="M1305" s="1067"/>
      <c r="N1305" s="1067"/>
      <c r="O1305" s="1067"/>
      <c r="P1305" s="1067"/>
      <c r="Q1305" s="1067"/>
      <c r="R1305" s="1067"/>
      <c r="S1305" s="1067"/>
      <c r="T1305" s="1067"/>
      <c r="U1305" s="1067"/>
      <c r="V1305" s="1067"/>
      <c r="W1305" s="1067"/>
      <c r="X1305" s="1067"/>
      <c r="Y1305" s="1067"/>
      <c r="Z1305" s="1067"/>
      <c r="AA1305" s="1067"/>
      <c r="AB1305" s="1067"/>
      <c r="AC1305" s="1067"/>
      <c r="AD1305" s="1067"/>
      <c r="AE1305" s="1067"/>
      <c r="AF1305" s="1067"/>
    </row>
    <row r="1306" spans="1:32">
      <c r="A1306" s="1067"/>
      <c r="B1306" s="1067"/>
      <c r="C1306" s="1067"/>
      <c r="D1306" s="1067"/>
      <c r="E1306" s="1067"/>
      <c r="F1306" s="1067"/>
      <c r="G1306" s="1067"/>
      <c r="H1306" s="1067"/>
      <c r="I1306" s="1067"/>
      <c r="J1306" s="1067"/>
      <c r="K1306" s="1067"/>
      <c r="L1306" s="1067"/>
      <c r="M1306" s="1067"/>
      <c r="N1306" s="1067"/>
      <c r="O1306" s="1067"/>
      <c r="P1306" s="1067"/>
      <c r="Q1306" s="1067"/>
      <c r="R1306" s="1067"/>
      <c r="S1306" s="1067"/>
      <c r="T1306" s="1067"/>
      <c r="U1306" s="1067"/>
      <c r="V1306" s="1067"/>
      <c r="W1306" s="1067"/>
      <c r="X1306" s="1067"/>
      <c r="Y1306" s="1067"/>
      <c r="Z1306" s="1067"/>
      <c r="AA1306" s="1067"/>
      <c r="AB1306" s="1067"/>
      <c r="AC1306" s="1067"/>
      <c r="AD1306" s="1067"/>
      <c r="AE1306" s="1067"/>
      <c r="AF1306" s="1067"/>
    </row>
    <row r="1307" spans="1:32">
      <c r="A1307" s="1067"/>
      <c r="B1307" s="1067"/>
      <c r="C1307" s="1067"/>
      <c r="D1307" s="1067"/>
      <c r="E1307" s="1067"/>
      <c r="F1307" s="1067"/>
      <c r="G1307" s="1067"/>
      <c r="H1307" s="1067"/>
      <c r="I1307" s="1067"/>
      <c r="J1307" s="1067"/>
      <c r="K1307" s="1067"/>
      <c r="L1307" s="1067"/>
      <c r="M1307" s="1067"/>
      <c r="N1307" s="1067"/>
      <c r="O1307" s="1067"/>
      <c r="P1307" s="1067"/>
      <c r="Q1307" s="1067"/>
      <c r="R1307" s="1067"/>
      <c r="S1307" s="1067"/>
      <c r="T1307" s="1067"/>
      <c r="U1307" s="1067"/>
      <c r="V1307" s="1067"/>
      <c r="W1307" s="1067"/>
      <c r="X1307" s="1067"/>
      <c r="Y1307" s="1067"/>
      <c r="Z1307" s="1067"/>
      <c r="AA1307" s="1067"/>
      <c r="AB1307" s="1067"/>
      <c r="AC1307" s="1067"/>
      <c r="AD1307" s="1067"/>
      <c r="AE1307" s="1067"/>
      <c r="AF1307" s="1067"/>
    </row>
    <row r="1308" spans="1:32">
      <c r="A1308" s="1067"/>
      <c r="B1308" s="1067"/>
      <c r="C1308" s="1067"/>
      <c r="D1308" s="1067"/>
      <c r="E1308" s="1067"/>
      <c r="F1308" s="1067"/>
      <c r="G1308" s="1067"/>
      <c r="H1308" s="1067"/>
      <c r="I1308" s="1067"/>
      <c r="J1308" s="1067"/>
      <c r="K1308" s="1067"/>
      <c r="L1308" s="1067"/>
      <c r="M1308" s="1067"/>
      <c r="N1308" s="1067"/>
      <c r="O1308" s="1067"/>
      <c r="P1308" s="1067"/>
      <c r="Q1308" s="1067"/>
      <c r="R1308" s="1067"/>
      <c r="S1308" s="1067"/>
      <c r="T1308" s="1067"/>
      <c r="U1308" s="1067"/>
      <c r="V1308" s="1067"/>
      <c r="W1308" s="1067"/>
      <c r="X1308" s="1067"/>
      <c r="Y1308" s="1067"/>
      <c r="Z1308" s="1067"/>
      <c r="AA1308" s="1067"/>
      <c r="AB1308" s="1067"/>
      <c r="AC1308" s="1067"/>
      <c r="AD1308" s="1067"/>
      <c r="AE1308" s="1067"/>
      <c r="AF1308" s="1067"/>
    </row>
    <row r="1309" spans="1:32">
      <c r="A1309" s="1067"/>
      <c r="B1309" s="1067"/>
      <c r="C1309" s="1067"/>
      <c r="D1309" s="1067"/>
      <c r="E1309" s="1067"/>
      <c r="F1309" s="1067"/>
      <c r="G1309" s="1067"/>
      <c r="H1309" s="1067"/>
      <c r="I1309" s="1067"/>
      <c r="J1309" s="1067"/>
      <c r="K1309" s="1067"/>
      <c r="L1309" s="1067"/>
      <c r="M1309" s="1067"/>
      <c r="N1309" s="1067"/>
      <c r="O1309" s="1067"/>
      <c r="P1309" s="1067"/>
      <c r="Q1309" s="1067"/>
      <c r="R1309" s="1067"/>
      <c r="S1309" s="1067"/>
      <c r="T1309" s="1067"/>
      <c r="U1309" s="1067"/>
      <c r="V1309" s="1067"/>
      <c r="W1309" s="1067"/>
      <c r="X1309" s="1067"/>
      <c r="Y1309" s="1067"/>
      <c r="Z1309" s="1067"/>
      <c r="AA1309" s="1067"/>
      <c r="AB1309" s="1067"/>
      <c r="AC1309" s="1067"/>
      <c r="AD1309" s="1067"/>
      <c r="AE1309" s="1067"/>
      <c r="AF1309" s="1067"/>
    </row>
    <row r="1310" spans="1:32">
      <c r="A1310" s="1067"/>
      <c r="B1310" s="1067"/>
      <c r="C1310" s="1067"/>
      <c r="D1310" s="1067"/>
      <c r="E1310" s="1067"/>
      <c r="F1310" s="1067"/>
      <c r="G1310" s="1067"/>
      <c r="H1310" s="1067"/>
      <c r="I1310" s="1067"/>
      <c r="J1310" s="1067"/>
      <c r="K1310" s="1067"/>
      <c r="L1310" s="1067"/>
      <c r="M1310" s="1067"/>
      <c r="N1310" s="1067"/>
      <c r="O1310" s="1067"/>
      <c r="P1310" s="1067"/>
      <c r="Q1310" s="1067"/>
      <c r="R1310" s="1067"/>
      <c r="S1310" s="1067"/>
      <c r="T1310" s="1067"/>
      <c r="U1310" s="1067"/>
      <c r="V1310" s="1067"/>
      <c r="W1310" s="1067"/>
      <c r="X1310" s="1067"/>
      <c r="Y1310" s="1067"/>
      <c r="Z1310" s="1067"/>
      <c r="AA1310" s="1067"/>
      <c r="AB1310" s="1067"/>
      <c r="AC1310" s="1067"/>
      <c r="AD1310" s="1067"/>
      <c r="AE1310" s="1067"/>
      <c r="AF1310" s="1067"/>
    </row>
    <row r="1311" spans="1:32">
      <c r="A1311" s="1067"/>
      <c r="B1311" s="1067"/>
      <c r="C1311" s="1067"/>
      <c r="D1311" s="1067"/>
      <c r="E1311" s="1067"/>
      <c r="F1311" s="1067"/>
      <c r="G1311" s="1067"/>
      <c r="H1311" s="1067"/>
      <c r="I1311" s="1067"/>
      <c r="J1311" s="1067"/>
      <c r="K1311" s="1067"/>
      <c r="L1311" s="1067"/>
      <c r="M1311" s="1067"/>
      <c r="N1311" s="1067"/>
      <c r="O1311" s="1067"/>
      <c r="P1311" s="1067"/>
      <c r="Q1311" s="1067"/>
      <c r="R1311" s="1067"/>
      <c r="S1311" s="1067"/>
      <c r="T1311" s="1067"/>
      <c r="U1311" s="1067"/>
      <c r="V1311" s="1067"/>
      <c r="W1311" s="1067"/>
      <c r="X1311" s="1067"/>
      <c r="Y1311" s="1067"/>
      <c r="Z1311" s="1067"/>
      <c r="AA1311" s="1067"/>
      <c r="AB1311" s="1067"/>
      <c r="AC1311" s="1067"/>
      <c r="AD1311" s="1067"/>
      <c r="AE1311" s="1067"/>
      <c r="AF1311" s="1067"/>
    </row>
    <row r="1312" spans="1:32">
      <c r="A1312" s="1067"/>
      <c r="B1312" s="1067"/>
      <c r="C1312" s="1067"/>
      <c r="D1312" s="1067"/>
      <c r="E1312" s="1067"/>
      <c r="F1312" s="1067"/>
      <c r="G1312" s="1067"/>
      <c r="H1312" s="1067"/>
      <c r="I1312" s="1067"/>
      <c r="J1312" s="1067"/>
      <c r="K1312" s="1067"/>
      <c r="L1312" s="1067"/>
      <c r="M1312" s="1067"/>
      <c r="N1312" s="1067"/>
      <c r="O1312" s="1067"/>
      <c r="P1312" s="1067"/>
      <c r="Q1312" s="1067"/>
      <c r="R1312" s="1067"/>
      <c r="S1312" s="1067"/>
      <c r="T1312" s="1067"/>
      <c r="U1312" s="1067"/>
      <c r="V1312" s="1067"/>
      <c r="W1312" s="1067"/>
      <c r="X1312" s="1067"/>
      <c r="Y1312" s="1067"/>
      <c r="Z1312" s="1067"/>
      <c r="AA1312" s="1067"/>
      <c r="AB1312" s="1067"/>
      <c r="AC1312" s="1067"/>
      <c r="AD1312" s="1067"/>
      <c r="AE1312" s="1067"/>
      <c r="AF1312" s="1067"/>
    </row>
    <row r="1313" spans="1:32">
      <c r="A1313" s="1067"/>
      <c r="B1313" s="1067"/>
      <c r="C1313" s="1067"/>
      <c r="D1313" s="1067"/>
      <c r="E1313" s="1067"/>
      <c r="F1313" s="1067"/>
      <c r="G1313" s="1067"/>
      <c r="H1313" s="1067"/>
      <c r="I1313" s="1067"/>
      <c r="J1313" s="1067"/>
      <c r="K1313" s="1067"/>
      <c r="L1313" s="1067"/>
      <c r="M1313" s="1067"/>
      <c r="N1313" s="1067"/>
      <c r="O1313" s="1067"/>
      <c r="P1313" s="1067"/>
      <c r="Q1313" s="1067"/>
      <c r="R1313" s="1067"/>
      <c r="S1313" s="1067"/>
      <c r="T1313" s="1067"/>
      <c r="U1313" s="1067"/>
      <c r="V1313" s="1067"/>
      <c r="W1313" s="1067"/>
      <c r="X1313" s="1067"/>
      <c r="Y1313" s="1067"/>
      <c r="Z1313" s="1067"/>
      <c r="AA1313" s="1067"/>
      <c r="AB1313" s="1067"/>
      <c r="AC1313" s="1067"/>
      <c r="AD1313" s="1067"/>
      <c r="AE1313" s="1067"/>
      <c r="AF1313" s="1067"/>
    </row>
    <row r="1314" spans="1:32">
      <c r="A1314" s="1067"/>
      <c r="B1314" s="1067"/>
      <c r="C1314" s="1067"/>
      <c r="D1314" s="1067"/>
      <c r="E1314" s="1067"/>
      <c r="F1314" s="1067"/>
      <c r="G1314" s="1067"/>
      <c r="H1314" s="1067"/>
      <c r="I1314" s="1067"/>
      <c r="J1314" s="1067"/>
      <c r="K1314" s="1067"/>
      <c r="L1314" s="1067"/>
      <c r="M1314" s="1067"/>
      <c r="N1314" s="1067"/>
      <c r="O1314" s="1067"/>
      <c r="P1314" s="1067"/>
      <c r="Q1314" s="1067"/>
      <c r="R1314" s="1067"/>
      <c r="S1314" s="1067"/>
      <c r="T1314" s="1067"/>
      <c r="U1314" s="1067"/>
      <c r="V1314" s="1067"/>
      <c r="W1314" s="1067"/>
      <c r="X1314" s="1067"/>
      <c r="Y1314" s="1067"/>
      <c r="Z1314" s="1067"/>
      <c r="AA1314" s="1067"/>
      <c r="AB1314" s="1067"/>
      <c r="AC1314" s="1067"/>
      <c r="AD1314" s="1067"/>
      <c r="AE1314" s="1067"/>
      <c r="AF1314" s="1067"/>
    </row>
    <row r="1315" spans="1:32">
      <c r="A1315" s="1067"/>
      <c r="B1315" s="1067"/>
      <c r="C1315" s="1067"/>
      <c r="D1315" s="1067"/>
      <c r="E1315" s="1067"/>
      <c r="F1315" s="1067"/>
      <c r="G1315" s="1067"/>
      <c r="H1315" s="1067"/>
      <c r="I1315" s="1067"/>
      <c r="J1315" s="1067"/>
      <c r="K1315" s="1067"/>
      <c r="L1315" s="1067"/>
      <c r="M1315" s="1067"/>
      <c r="N1315" s="1067"/>
      <c r="O1315" s="1067"/>
      <c r="P1315" s="1067"/>
      <c r="Q1315" s="1067"/>
      <c r="R1315" s="1067"/>
      <c r="S1315" s="1067"/>
      <c r="T1315" s="1067"/>
      <c r="U1315" s="1067"/>
      <c r="V1315" s="1067"/>
      <c r="W1315" s="1067"/>
      <c r="X1315" s="1067"/>
      <c r="Y1315" s="1067"/>
      <c r="Z1315" s="1067"/>
      <c r="AA1315" s="1067"/>
      <c r="AB1315" s="1067"/>
      <c r="AC1315" s="1067"/>
      <c r="AD1315" s="1067"/>
      <c r="AE1315" s="1067"/>
      <c r="AF1315" s="1067"/>
    </row>
    <row r="1316" spans="1:32">
      <c r="A1316" s="1067"/>
      <c r="B1316" s="1067"/>
      <c r="C1316" s="1067"/>
      <c r="D1316" s="1067"/>
      <c r="E1316" s="1067"/>
      <c r="F1316" s="1067"/>
      <c r="G1316" s="1067"/>
      <c r="H1316" s="1067"/>
      <c r="I1316" s="1067"/>
      <c r="J1316" s="1067"/>
      <c r="K1316" s="1067"/>
      <c r="L1316" s="1067"/>
      <c r="M1316" s="1067"/>
      <c r="N1316" s="1067"/>
      <c r="O1316" s="1067"/>
      <c r="P1316" s="1067"/>
      <c r="Q1316" s="1067"/>
      <c r="R1316" s="1067"/>
      <c r="S1316" s="1067"/>
      <c r="T1316" s="1067"/>
      <c r="U1316" s="1067"/>
      <c r="V1316" s="1067"/>
      <c r="W1316" s="1067"/>
      <c r="X1316" s="1067"/>
      <c r="Y1316" s="1067"/>
      <c r="Z1316" s="1067"/>
      <c r="AA1316" s="1067"/>
      <c r="AB1316" s="1067"/>
      <c r="AC1316" s="1067"/>
      <c r="AD1316" s="1067"/>
      <c r="AE1316" s="1067"/>
      <c r="AF1316" s="1067"/>
    </row>
    <row r="1317" spans="1:32">
      <c r="A1317" s="1067"/>
      <c r="B1317" s="1067"/>
      <c r="C1317" s="1067"/>
      <c r="D1317" s="1067"/>
      <c r="E1317" s="1067"/>
      <c r="F1317" s="1067"/>
      <c r="G1317" s="1067"/>
      <c r="H1317" s="1067"/>
      <c r="I1317" s="1067"/>
      <c r="J1317" s="1067"/>
      <c r="K1317" s="1067"/>
      <c r="L1317" s="1067"/>
      <c r="M1317" s="1067"/>
      <c r="N1317" s="1067"/>
      <c r="O1317" s="1067"/>
      <c r="P1317" s="1067"/>
      <c r="Q1317" s="1067"/>
      <c r="R1317" s="1067"/>
      <c r="S1317" s="1067"/>
      <c r="T1317" s="1067"/>
      <c r="U1317" s="1067"/>
      <c r="V1317" s="1067"/>
      <c r="W1317" s="1067"/>
      <c r="X1317" s="1067"/>
      <c r="Y1317" s="1067"/>
      <c r="Z1317" s="1067"/>
      <c r="AA1317" s="1067"/>
      <c r="AB1317" s="1067"/>
      <c r="AC1317" s="1067"/>
      <c r="AD1317" s="1067"/>
      <c r="AE1317" s="1067"/>
      <c r="AF1317" s="1067"/>
    </row>
    <row r="1318" spans="1:32">
      <c r="A1318" s="1067"/>
      <c r="B1318" s="1067"/>
      <c r="C1318" s="1067"/>
      <c r="D1318" s="1067"/>
      <c r="E1318" s="1067"/>
      <c r="F1318" s="1067"/>
      <c r="G1318" s="1067"/>
      <c r="H1318" s="1067"/>
      <c r="I1318" s="1067"/>
      <c r="J1318" s="1067"/>
      <c r="K1318" s="1067"/>
      <c r="L1318" s="1067"/>
      <c r="M1318" s="1067"/>
      <c r="N1318" s="1067"/>
      <c r="O1318" s="1067"/>
      <c r="P1318" s="1067"/>
      <c r="Q1318" s="1067"/>
      <c r="R1318" s="1067"/>
      <c r="S1318" s="1067"/>
      <c r="T1318" s="1067"/>
      <c r="U1318" s="1067"/>
      <c r="V1318" s="1067"/>
      <c r="W1318" s="1067"/>
      <c r="X1318" s="1067"/>
      <c r="Y1318" s="1067"/>
      <c r="Z1318" s="1067"/>
      <c r="AA1318" s="1067"/>
      <c r="AB1318" s="1067"/>
      <c r="AC1318" s="1067"/>
      <c r="AD1318" s="1067"/>
      <c r="AE1318" s="1067"/>
      <c r="AF1318" s="1067"/>
    </row>
    <row r="1319" spans="1:32">
      <c r="A1319" s="1067"/>
      <c r="B1319" s="1067"/>
      <c r="C1319" s="1067"/>
      <c r="D1319" s="1067"/>
      <c r="E1319" s="1067"/>
      <c r="F1319" s="1067"/>
      <c r="G1319" s="1067"/>
      <c r="H1319" s="1067"/>
      <c r="I1319" s="1067"/>
      <c r="J1319" s="1067"/>
      <c r="K1319" s="1067"/>
      <c r="L1319" s="1067"/>
      <c r="M1319" s="1067"/>
      <c r="N1319" s="1067"/>
      <c r="O1319" s="1067"/>
      <c r="P1319" s="1067"/>
      <c r="Q1319" s="1067"/>
      <c r="R1319" s="1067"/>
      <c r="S1319" s="1067"/>
      <c r="T1319" s="1067"/>
      <c r="U1319" s="1067"/>
      <c r="V1319" s="1067"/>
      <c r="W1319" s="1067"/>
      <c r="X1319" s="1067"/>
      <c r="Y1319" s="1067"/>
      <c r="Z1319" s="1067"/>
      <c r="AA1319" s="1067"/>
      <c r="AB1319" s="1067"/>
      <c r="AC1319" s="1067"/>
      <c r="AD1319" s="1067"/>
      <c r="AE1319" s="1067"/>
      <c r="AF1319" s="1067"/>
    </row>
    <row r="1320" spans="1:32">
      <c r="A1320" s="1067"/>
      <c r="B1320" s="1067"/>
      <c r="C1320" s="1067"/>
      <c r="D1320" s="1067"/>
      <c r="E1320" s="1067"/>
      <c r="F1320" s="1067"/>
      <c r="G1320" s="1067"/>
      <c r="H1320" s="1067"/>
      <c r="I1320" s="1067"/>
      <c r="J1320" s="1067"/>
      <c r="K1320" s="1067"/>
      <c r="L1320" s="1067"/>
      <c r="M1320" s="1067"/>
      <c r="N1320" s="1067"/>
      <c r="O1320" s="1067"/>
      <c r="P1320" s="1067"/>
      <c r="Q1320" s="1067"/>
      <c r="R1320" s="1067"/>
      <c r="S1320" s="1067"/>
      <c r="T1320" s="1067"/>
      <c r="U1320" s="1067"/>
      <c r="V1320" s="1067"/>
      <c r="W1320" s="1067"/>
      <c r="X1320" s="1067"/>
      <c r="Y1320" s="1067"/>
      <c r="Z1320" s="1067"/>
      <c r="AA1320" s="1067"/>
      <c r="AB1320" s="1067"/>
      <c r="AC1320" s="1067"/>
      <c r="AD1320" s="1067"/>
      <c r="AE1320" s="1067"/>
      <c r="AF1320" s="1067"/>
    </row>
    <row r="1321" spans="1:32">
      <c r="A1321" s="1067"/>
      <c r="B1321" s="1067"/>
      <c r="C1321" s="1067"/>
      <c r="D1321" s="1067"/>
      <c r="E1321" s="1067"/>
      <c r="F1321" s="1067"/>
      <c r="G1321" s="1067"/>
      <c r="H1321" s="1067"/>
      <c r="I1321" s="1067"/>
      <c r="J1321" s="1067"/>
      <c r="K1321" s="1067"/>
      <c r="L1321" s="1067"/>
      <c r="M1321" s="1067"/>
      <c r="N1321" s="1067"/>
      <c r="O1321" s="1067"/>
      <c r="P1321" s="1067"/>
      <c r="Q1321" s="1067"/>
      <c r="R1321" s="1067"/>
      <c r="S1321" s="1067"/>
      <c r="T1321" s="1067"/>
      <c r="U1321" s="1067"/>
      <c r="V1321" s="1067"/>
      <c r="W1321" s="1067"/>
      <c r="X1321" s="1067"/>
      <c r="Y1321" s="1067"/>
      <c r="Z1321" s="1067"/>
      <c r="AA1321" s="1067"/>
      <c r="AB1321" s="1067"/>
      <c r="AC1321" s="1067"/>
      <c r="AD1321" s="1067"/>
      <c r="AE1321" s="1067"/>
      <c r="AF1321" s="1067"/>
    </row>
    <row r="1322" spans="1:32">
      <c r="A1322" s="1067"/>
      <c r="B1322" s="1067"/>
      <c r="C1322" s="1067"/>
      <c r="D1322" s="1067"/>
      <c r="E1322" s="1067"/>
      <c r="F1322" s="1067"/>
      <c r="G1322" s="1067"/>
      <c r="H1322" s="1067"/>
      <c r="I1322" s="1067"/>
      <c r="J1322" s="1067"/>
      <c r="K1322" s="1067"/>
      <c r="L1322" s="1067"/>
      <c r="M1322" s="1067"/>
      <c r="N1322" s="1067"/>
      <c r="O1322" s="1067"/>
      <c r="P1322" s="1067"/>
      <c r="Q1322" s="1067"/>
      <c r="R1322" s="1067"/>
      <c r="S1322" s="1067"/>
      <c r="T1322" s="1067"/>
      <c r="U1322" s="1067"/>
      <c r="V1322" s="1067"/>
      <c r="W1322" s="1067"/>
      <c r="X1322" s="1067"/>
      <c r="Y1322" s="1067"/>
      <c r="Z1322" s="1067"/>
      <c r="AA1322" s="1067"/>
      <c r="AB1322" s="1067"/>
      <c r="AC1322" s="1067"/>
      <c r="AD1322" s="1067"/>
      <c r="AE1322" s="1067"/>
      <c r="AF1322" s="1067"/>
    </row>
    <row r="1323" spans="1:32">
      <c r="A1323" s="1067"/>
      <c r="B1323" s="1067"/>
      <c r="C1323" s="1067"/>
      <c r="D1323" s="1067"/>
      <c r="E1323" s="1067"/>
      <c r="F1323" s="1067"/>
      <c r="G1323" s="1067"/>
      <c r="H1323" s="1067"/>
      <c r="I1323" s="1067"/>
      <c r="J1323" s="1067"/>
      <c r="K1323" s="1067"/>
      <c r="L1323" s="1067"/>
      <c r="M1323" s="1067"/>
      <c r="N1323" s="1067"/>
      <c r="O1323" s="1067"/>
      <c r="P1323" s="1067"/>
      <c r="Q1323" s="1067"/>
      <c r="R1323" s="1067"/>
      <c r="S1323" s="1067"/>
      <c r="T1323" s="1067"/>
      <c r="U1323" s="1067"/>
      <c r="V1323" s="1067"/>
      <c r="W1323" s="1067"/>
      <c r="X1323" s="1067"/>
      <c r="Y1323" s="1067"/>
      <c r="Z1323" s="1067"/>
      <c r="AA1323" s="1067"/>
      <c r="AB1323" s="1067"/>
      <c r="AC1323" s="1067"/>
      <c r="AD1323" s="1067"/>
      <c r="AE1323" s="1067"/>
      <c r="AF1323" s="1067"/>
    </row>
    <row r="1324" spans="1:32">
      <c r="A1324" s="1067"/>
      <c r="B1324" s="1067"/>
      <c r="C1324" s="1067"/>
      <c r="D1324" s="1067"/>
      <c r="E1324" s="1067"/>
      <c r="F1324" s="1067"/>
      <c r="G1324" s="1067"/>
      <c r="H1324" s="1067"/>
      <c r="I1324" s="1067"/>
      <c r="J1324" s="1067"/>
      <c r="K1324" s="1067"/>
      <c r="L1324" s="1067"/>
      <c r="M1324" s="1067"/>
      <c r="N1324" s="1067"/>
      <c r="O1324" s="1067"/>
      <c r="P1324" s="1067"/>
      <c r="Q1324" s="1067"/>
      <c r="R1324" s="1067"/>
      <c r="S1324" s="1067"/>
      <c r="T1324" s="1067"/>
      <c r="U1324" s="1067"/>
      <c r="V1324" s="1067"/>
      <c r="W1324" s="1067"/>
      <c r="X1324" s="1067"/>
      <c r="Y1324" s="1067"/>
      <c r="Z1324" s="1067"/>
      <c r="AA1324" s="1067"/>
      <c r="AB1324" s="1067"/>
      <c r="AC1324" s="1067"/>
      <c r="AD1324" s="1067"/>
      <c r="AE1324" s="1067"/>
      <c r="AF1324" s="1067"/>
    </row>
    <row r="1325" spans="1:32">
      <c r="A1325" s="1067"/>
      <c r="B1325" s="1067"/>
      <c r="C1325" s="1067"/>
      <c r="D1325" s="1067"/>
      <c r="E1325" s="1067"/>
      <c r="F1325" s="1067"/>
      <c r="G1325" s="1067"/>
      <c r="H1325" s="1067"/>
      <c r="I1325" s="1067"/>
      <c r="J1325" s="1067"/>
      <c r="K1325" s="1067"/>
      <c r="L1325" s="1067"/>
      <c r="M1325" s="1067"/>
      <c r="N1325" s="1067"/>
      <c r="O1325" s="1067"/>
      <c r="P1325" s="1067"/>
      <c r="Q1325" s="1067"/>
      <c r="R1325" s="1067"/>
      <c r="S1325" s="1067"/>
      <c r="T1325" s="1067"/>
      <c r="U1325" s="1067"/>
      <c r="V1325" s="1067"/>
      <c r="W1325" s="1067"/>
      <c r="X1325" s="1067"/>
      <c r="Y1325" s="1067"/>
      <c r="Z1325" s="1067"/>
      <c r="AA1325" s="1067"/>
      <c r="AB1325" s="1067"/>
      <c r="AC1325" s="1067"/>
      <c r="AD1325" s="1067"/>
      <c r="AE1325" s="1067"/>
      <c r="AF1325" s="1067"/>
    </row>
    <row r="1326" spans="1:32">
      <c r="A1326" s="1067"/>
      <c r="B1326" s="1067"/>
      <c r="C1326" s="1067"/>
      <c r="D1326" s="1067"/>
      <c r="E1326" s="1067"/>
      <c r="F1326" s="1067"/>
      <c r="G1326" s="1067"/>
      <c r="H1326" s="1067"/>
      <c r="I1326" s="1067"/>
      <c r="J1326" s="1067"/>
      <c r="K1326" s="1067"/>
      <c r="L1326" s="1067"/>
      <c r="M1326" s="1067"/>
      <c r="N1326" s="1067"/>
      <c r="O1326" s="1067"/>
      <c r="P1326" s="1067"/>
      <c r="Q1326" s="1067"/>
      <c r="R1326" s="1067"/>
      <c r="S1326" s="1067"/>
      <c r="T1326" s="1067"/>
      <c r="U1326" s="1067"/>
      <c r="V1326" s="1067"/>
      <c r="W1326" s="1067"/>
      <c r="X1326" s="1067"/>
      <c r="Y1326" s="1067"/>
      <c r="Z1326" s="1067"/>
      <c r="AA1326" s="1067"/>
      <c r="AB1326" s="1067"/>
      <c r="AC1326" s="1067"/>
      <c r="AD1326" s="1067"/>
      <c r="AE1326" s="1067"/>
      <c r="AF1326" s="1067"/>
    </row>
    <row r="1327" spans="1:32">
      <c r="A1327" s="1067"/>
      <c r="B1327" s="1067"/>
      <c r="C1327" s="1067"/>
      <c r="D1327" s="1067"/>
      <c r="E1327" s="1067"/>
      <c r="F1327" s="1067"/>
      <c r="G1327" s="1067"/>
      <c r="H1327" s="1067"/>
      <c r="I1327" s="1067"/>
      <c r="J1327" s="1067"/>
      <c r="K1327" s="1067"/>
      <c r="L1327" s="1067"/>
      <c r="M1327" s="1067"/>
      <c r="N1327" s="1067"/>
      <c r="O1327" s="1067"/>
      <c r="P1327" s="1067"/>
      <c r="Q1327" s="1067"/>
      <c r="R1327" s="1067"/>
      <c r="S1327" s="1067"/>
      <c r="T1327" s="1067"/>
      <c r="U1327" s="1067"/>
      <c r="V1327" s="1067"/>
      <c r="W1327" s="1067"/>
      <c r="X1327" s="1067"/>
      <c r="Y1327" s="1067"/>
      <c r="Z1327" s="1067"/>
      <c r="AA1327" s="1067"/>
      <c r="AB1327" s="1067"/>
      <c r="AC1327" s="1067"/>
      <c r="AD1327" s="1067"/>
      <c r="AE1327" s="1067"/>
      <c r="AF1327" s="1067"/>
    </row>
    <row r="1328" spans="1:32">
      <c r="A1328" s="1067"/>
      <c r="B1328" s="1067"/>
      <c r="C1328" s="1067"/>
      <c r="D1328" s="1067"/>
      <c r="E1328" s="1067"/>
      <c r="F1328" s="1067"/>
      <c r="G1328" s="1067"/>
      <c r="H1328" s="1067"/>
      <c r="I1328" s="1067"/>
      <c r="J1328" s="1067"/>
      <c r="K1328" s="1067"/>
      <c r="L1328" s="1067"/>
      <c r="M1328" s="1067"/>
      <c r="N1328" s="1067"/>
      <c r="O1328" s="1067"/>
      <c r="P1328" s="1067"/>
      <c r="Q1328" s="1067"/>
      <c r="R1328" s="1067"/>
      <c r="S1328" s="1067"/>
      <c r="T1328" s="1067"/>
      <c r="U1328" s="1067"/>
      <c r="V1328" s="1067"/>
      <c r="W1328" s="1067"/>
      <c r="X1328" s="1067"/>
      <c r="Y1328" s="1067"/>
      <c r="Z1328" s="1067"/>
      <c r="AA1328" s="1067"/>
      <c r="AB1328" s="1067"/>
      <c r="AC1328" s="1067"/>
      <c r="AD1328" s="1067"/>
      <c r="AE1328" s="1067"/>
      <c r="AF1328" s="1067"/>
    </row>
    <row r="1329" spans="1:32">
      <c r="A1329" s="1067"/>
      <c r="B1329" s="1067"/>
      <c r="C1329" s="1067"/>
      <c r="D1329" s="1067"/>
      <c r="E1329" s="1067"/>
      <c r="F1329" s="1067"/>
      <c r="G1329" s="1067"/>
      <c r="H1329" s="1067"/>
      <c r="I1329" s="1067"/>
      <c r="J1329" s="1067"/>
      <c r="K1329" s="1067"/>
      <c r="L1329" s="1067"/>
      <c r="M1329" s="1067"/>
      <c r="N1329" s="1067"/>
      <c r="O1329" s="1067"/>
      <c r="P1329" s="1067"/>
      <c r="Q1329" s="1067"/>
      <c r="R1329" s="1067"/>
      <c r="S1329" s="1067"/>
      <c r="T1329" s="1067"/>
      <c r="U1329" s="1067"/>
      <c r="V1329" s="1067"/>
      <c r="W1329" s="1067"/>
      <c r="X1329" s="1067"/>
      <c r="Y1329" s="1067"/>
      <c r="Z1329" s="1067"/>
      <c r="AA1329" s="1067"/>
      <c r="AB1329" s="1067"/>
      <c r="AC1329" s="1067"/>
      <c r="AD1329" s="1067"/>
      <c r="AE1329" s="1067"/>
      <c r="AF1329" s="1067"/>
    </row>
    <row r="1330" spans="1:32">
      <c r="A1330" s="1067"/>
      <c r="B1330" s="1067"/>
      <c r="C1330" s="1067"/>
      <c r="D1330" s="1067"/>
      <c r="E1330" s="1067"/>
      <c r="F1330" s="1067"/>
      <c r="G1330" s="1067"/>
      <c r="H1330" s="1067"/>
      <c r="I1330" s="1067"/>
      <c r="J1330" s="1067"/>
      <c r="K1330" s="1067"/>
      <c r="L1330" s="1067"/>
      <c r="M1330" s="1067"/>
      <c r="N1330" s="1067"/>
      <c r="O1330" s="1067"/>
      <c r="P1330" s="1067"/>
      <c r="Q1330" s="1067"/>
      <c r="R1330" s="1067"/>
      <c r="S1330" s="1067"/>
      <c r="T1330" s="1067"/>
      <c r="U1330" s="1067"/>
      <c r="V1330" s="1067"/>
      <c r="W1330" s="1067"/>
      <c r="X1330" s="1067"/>
      <c r="Y1330" s="1067"/>
      <c r="Z1330" s="1067"/>
      <c r="AA1330" s="1067"/>
      <c r="AB1330" s="1067"/>
      <c r="AC1330" s="1067"/>
      <c r="AD1330" s="1067"/>
      <c r="AE1330" s="1067"/>
      <c r="AF1330" s="1067"/>
    </row>
    <row r="1331" spans="1:32">
      <c r="A1331" s="1067"/>
      <c r="B1331" s="1067"/>
      <c r="C1331" s="1067"/>
      <c r="D1331" s="1067"/>
      <c r="E1331" s="1067"/>
      <c r="F1331" s="1067"/>
      <c r="G1331" s="1067"/>
      <c r="H1331" s="1067"/>
      <c r="I1331" s="1067"/>
      <c r="J1331" s="1067"/>
      <c r="K1331" s="1067"/>
      <c r="L1331" s="1067"/>
      <c r="M1331" s="1067"/>
      <c r="N1331" s="1067"/>
      <c r="O1331" s="1067"/>
      <c r="P1331" s="1067"/>
      <c r="Q1331" s="1067"/>
      <c r="R1331" s="1067"/>
      <c r="S1331" s="1067"/>
      <c r="T1331" s="1067"/>
      <c r="U1331" s="1067"/>
      <c r="V1331" s="1067"/>
      <c r="W1331" s="1067"/>
      <c r="X1331" s="1067"/>
      <c r="Y1331" s="1067"/>
      <c r="Z1331" s="1067"/>
      <c r="AA1331" s="1067"/>
      <c r="AB1331" s="1067"/>
      <c r="AC1331" s="1067"/>
      <c r="AD1331" s="1067"/>
      <c r="AE1331" s="1067"/>
      <c r="AF1331" s="1067"/>
    </row>
    <row r="1332" spans="1:32">
      <c r="A1332" s="1067"/>
      <c r="B1332" s="1067"/>
      <c r="C1332" s="1067"/>
      <c r="D1332" s="1067"/>
      <c r="E1332" s="1067"/>
      <c r="F1332" s="1067"/>
      <c r="G1332" s="1067"/>
      <c r="H1332" s="1067"/>
      <c r="I1332" s="1067"/>
      <c r="J1332" s="1067"/>
      <c r="K1332" s="1067"/>
      <c r="L1332" s="1067"/>
      <c r="M1332" s="1067"/>
      <c r="N1332" s="1067"/>
      <c r="O1332" s="1067"/>
      <c r="P1332" s="1067"/>
      <c r="Q1332" s="1067"/>
      <c r="R1332" s="1067"/>
      <c r="S1332" s="1067"/>
      <c r="T1332" s="1067"/>
      <c r="U1332" s="1067"/>
      <c r="V1332" s="1067"/>
      <c r="W1332" s="1067"/>
      <c r="X1332" s="1067"/>
      <c r="Y1332" s="1067"/>
      <c r="Z1332" s="1067"/>
      <c r="AA1332" s="1067"/>
      <c r="AB1332" s="1067"/>
      <c r="AC1332" s="1067"/>
      <c r="AD1332" s="1067"/>
      <c r="AE1332" s="1067"/>
      <c r="AF1332" s="1067"/>
    </row>
    <row r="1333" spans="1:32">
      <c r="A1333" s="1067"/>
      <c r="B1333" s="1067"/>
      <c r="C1333" s="1067"/>
      <c r="D1333" s="1067"/>
      <c r="E1333" s="1067"/>
      <c r="F1333" s="1067"/>
      <c r="G1333" s="1067"/>
      <c r="H1333" s="1067"/>
      <c r="I1333" s="1067"/>
      <c r="J1333" s="1067"/>
      <c r="K1333" s="1067"/>
      <c r="L1333" s="1067"/>
      <c r="M1333" s="1067"/>
      <c r="N1333" s="1067"/>
      <c r="O1333" s="1067"/>
      <c r="P1333" s="1067"/>
      <c r="Q1333" s="1067"/>
      <c r="R1333" s="1067"/>
      <c r="S1333" s="1067"/>
      <c r="T1333" s="1067"/>
      <c r="U1333" s="1067"/>
      <c r="V1333" s="1067"/>
      <c r="W1333" s="1067"/>
      <c r="X1333" s="1067"/>
      <c r="Y1333" s="1067"/>
      <c r="Z1333" s="1067"/>
      <c r="AA1333" s="1067"/>
      <c r="AB1333" s="1067"/>
      <c r="AC1333" s="1067"/>
      <c r="AD1333" s="1067"/>
      <c r="AE1333" s="1067"/>
      <c r="AF1333" s="1067"/>
    </row>
    <row r="1334" spans="1:32">
      <c r="A1334" s="1067"/>
      <c r="B1334" s="1067"/>
      <c r="C1334" s="1067"/>
      <c r="D1334" s="1067"/>
      <c r="E1334" s="1067"/>
      <c r="F1334" s="1067"/>
      <c r="G1334" s="1067"/>
      <c r="H1334" s="1067"/>
      <c r="I1334" s="1067"/>
      <c r="J1334" s="1067"/>
      <c r="K1334" s="1067"/>
      <c r="L1334" s="1067"/>
      <c r="M1334" s="1067"/>
      <c r="N1334" s="1067"/>
      <c r="O1334" s="1067"/>
      <c r="P1334" s="1067"/>
      <c r="Q1334" s="1067"/>
      <c r="R1334" s="1067"/>
      <c r="S1334" s="1067"/>
      <c r="T1334" s="1067"/>
      <c r="U1334" s="1067"/>
      <c r="V1334" s="1067"/>
      <c r="W1334" s="1067"/>
      <c r="X1334" s="1067"/>
      <c r="Y1334" s="1067"/>
      <c r="Z1334" s="1067"/>
      <c r="AA1334" s="1067"/>
      <c r="AB1334" s="1067"/>
      <c r="AC1334" s="1067"/>
      <c r="AD1334" s="1067"/>
      <c r="AE1334" s="1067"/>
      <c r="AF1334" s="1067"/>
    </row>
    <row r="1335" spans="1:32">
      <c r="A1335" s="1067"/>
      <c r="B1335" s="1067"/>
      <c r="C1335" s="1067"/>
      <c r="D1335" s="1067"/>
      <c r="E1335" s="1067"/>
      <c r="F1335" s="1067"/>
      <c r="G1335" s="1067"/>
      <c r="H1335" s="1067"/>
      <c r="I1335" s="1067"/>
      <c r="J1335" s="1067"/>
      <c r="K1335" s="1067"/>
      <c r="L1335" s="1067"/>
      <c r="M1335" s="1067"/>
      <c r="N1335" s="1067"/>
      <c r="O1335" s="1067"/>
      <c r="P1335" s="1067"/>
      <c r="Q1335" s="1067"/>
      <c r="R1335" s="1067"/>
      <c r="S1335" s="1067"/>
      <c r="T1335" s="1067"/>
      <c r="U1335" s="1067"/>
      <c r="V1335" s="1067"/>
      <c r="W1335" s="1067"/>
      <c r="X1335" s="1067"/>
      <c r="Y1335" s="1067"/>
      <c r="Z1335" s="1067"/>
      <c r="AA1335" s="1067"/>
      <c r="AB1335" s="1067"/>
      <c r="AC1335" s="1067"/>
      <c r="AD1335" s="1067"/>
      <c r="AE1335" s="1067"/>
      <c r="AF1335" s="1067"/>
    </row>
    <row r="1336" spans="1:32">
      <c r="A1336" s="1067"/>
      <c r="B1336" s="1067"/>
      <c r="C1336" s="1067"/>
      <c r="D1336" s="1067"/>
      <c r="E1336" s="1067"/>
      <c r="F1336" s="1067"/>
      <c r="G1336" s="1067"/>
      <c r="H1336" s="1067"/>
      <c r="I1336" s="1067"/>
      <c r="J1336" s="1067"/>
      <c r="K1336" s="1067"/>
      <c r="L1336" s="1067"/>
      <c r="M1336" s="1067"/>
      <c r="N1336" s="1067"/>
      <c r="O1336" s="1067"/>
      <c r="P1336" s="1067"/>
      <c r="Q1336" s="1067"/>
      <c r="R1336" s="1067"/>
      <c r="S1336" s="1067"/>
      <c r="T1336" s="1067"/>
      <c r="U1336" s="1067"/>
      <c r="V1336" s="1067"/>
      <c r="W1336" s="1067"/>
      <c r="X1336" s="1067"/>
      <c r="Y1336" s="1067"/>
      <c r="Z1336" s="1067"/>
      <c r="AA1336" s="1067"/>
      <c r="AB1336" s="1067"/>
      <c r="AC1336" s="1067"/>
      <c r="AD1336" s="1067"/>
      <c r="AE1336" s="1067"/>
      <c r="AF1336" s="1067"/>
    </row>
    <row r="1337" spans="1:32">
      <c r="A1337" s="1067"/>
      <c r="B1337" s="1067"/>
      <c r="C1337" s="1067"/>
      <c r="D1337" s="1067"/>
      <c r="E1337" s="1067"/>
      <c r="F1337" s="1067"/>
      <c r="G1337" s="1067"/>
      <c r="H1337" s="1067"/>
      <c r="I1337" s="1067"/>
      <c r="J1337" s="1067"/>
      <c r="K1337" s="1067"/>
      <c r="L1337" s="1067"/>
      <c r="M1337" s="1067"/>
      <c r="N1337" s="1067"/>
      <c r="O1337" s="1067"/>
      <c r="P1337" s="1067"/>
      <c r="Q1337" s="1067"/>
      <c r="R1337" s="1067"/>
      <c r="S1337" s="1067"/>
      <c r="T1337" s="1067"/>
      <c r="U1337" s="1067"/>
      <c r="V1337" s="1067"/>
      <c r="W1337" s="1067"/>
      <c r="X1337" s="1067"/>
      <c r="Y1337" s="1067"/>
      <c r="Z1337" s="1067"/>
      <c r="AA1337" s="1067"/>
      <c r="AB1337" s="1067"/>
      <c r="AC1337" s="1067"/>
      <c r="AD1337" s="1067"/>
      <c r="AE1337" s="1067"/>
      <c r="AF1337" s="1067"/>
    </row>
    <row r="1338" spans="1:32">
      <c r="A1338" s="1067"/>
      <c r="B1338" s="1067"/>
      <c r="C1338" s="1067"/>
      <c r="D1338" s="1067"/>
      <c r="E1338" s="1067"/>
      <c r="F1338" s="1067"/>
      <c r="G1338" s="1067"/>
      <c r="H1338" s="1067"/>
      <c r="I1338" s="1067"/>
      <c r="J1338" s="1067"/>
      <c r="K1338" s="1067"/>
      <c r="L1338" s="1067"/>
      <c r="M1338" s="1067"/>
      <c r="N1338" s="1067"/>
      <c r="O1338" s="1067"/>
      <c r="P1338" s="1067"/>
      <c r="Q1338" s="1067"/>
      <c r="R1338" s="1067"/>
      <c r="S1338" s="1067"/>
      <c r="T1338" s="1067"/>
      <c r="U1338" s="1067"/>
      <c r="V1338" s="1067"/>
      <c r="W1338" s="1067"/>
      <c r="X1338" s="1067"/>
      <c r="Y1338" s="1067"/>
      <c r="Z1338" s="1067"/>
      <c r="AA1338" s="1067"/>
      <c r="AB1338" s="1067"/>
      <c r="AC1338" s="1067"/>
      <c r="AD1338" s="1067"/>
      <c r="AE1338" s="1067"/>
      <c r="AF1338" s="1067"/>
    </row>
    <row r="1339" spans="1:32">
      <c r="A1339" s="1067"/>
      <c r="B1339" s="1067"/>
      <c r="C1339" s="1067"/>
      <c r="D1339" s="1067"/>
      <c r="E1339" s="1067"/>
      <c r="F1339" s="1067"/>
      <c r="G1339" s="1067"/>
      <c r="H1339" s="1067"/>
      <c r="I1339" s="1067"/>
      <c r="J1339" s="1067"/>
      <c r="K1339" s="1067"/>
      <c r="L1339" s="1067"/>
      <c r="M1339" s="1067"/>
      <c r="N1339" s="1067"/>
      <c r="O1339" s="1067"/>
      <c r="P1339" s="1067"/>
      <c r="Q1339" s="1067"/>
      <c r="R1339" s="1067"/>
      <c r="S1339" s="1067"/>
      <c r="T1339" s="1067"/>
      <c r="U1339" s="1067"/>
      <c r="V1339" s="1067"/>
      <c r="W1339" s="1067"/>
      <c r="X1339" s="1067"/>
      <c r="Y1339" s="1067"/>
      <c r="Z1339" s="1067"/>
      <c r="AA1339" s="1067"/>
      <c r="AB1339" s="1067"/>
      <c r="AC1339" s="1067"/>
      <c r="AD1339" s="1067"/>
      <c r="AE1339" s="1067"/>
      <c r="AF1339" s="1067"/>
    </row>
    <row r="1340" spans="1:32">
      <c r="A1340" s="1067"/>
      <c r="B1340" s="1067"/>
      <c r="C1340" s="1067"/>
      <c r="D1340" s="1067"/>
      <c r="E1340" s="1067"/>
      <c r="F1340" s="1067"/>
      <c r="G1340" s="1067"/>
      <c r="H1340" s="1067"/>
      <c r="I1340" s="1067"/>
      <c r="J1340" s="1067"/>
      <c r="K1340" s="1067"/>
      <c r="L1340" s="1067"/>
      <c r="M1340" s="1067"/>
      <c r="N1340" s="1067"/>
      <c r="O1340" s="1067"/>
      <c r="P1340" s="1067"/>
      <c r="Q1340" s="1067"/>
      <c r="R1340" s="1067"/>
      <c r="S1340" s="1067"/>
      <c r="T1340" s="1067"/>
      <c r="U1340" s="1067"/>
      <c r="V1340" s="1067"/>
      <c r="W1340" s="1067"/>
      <c r="X1340" s="1067"/>
      <c r="Y1340" s="1067"/>
      <c r="Z1340" s="1067"/>
      <c r="AA1340" s="1067"/>
      <c r="AB1340" s="1067"/>
      <c r="AC1340" s="1067"/>
      <c r="AD1340" s="1067"/>
      <c r="AE1340" s="1067"/>
      <c r="AF1340" s="1067"/>
    </row>
    <row r="1341" spans="1:32">
      <c r="A1341" s="1067"/>
      <c r="B1341" s="1067"/>
      <c r="C1341" s="1067"/>
      <c r="D1341" s="1067"/>
      <c r="E1341" s="1067"/>
      <c r="F1341" s="1067"/>
      <c r="G1341" s="1067"/>
      <c r="H1341" s="1067"/>
      <c r="I1341" s="1067"/>
      <c r="J1341" s="1067"/>
      <c r="K1341" s="1067"/>
      <c r="L1341" s="1067"/>
      <c r="M1341" s="1067"/>
      <c r="N1341" s="1067"/>
      <c r="O1341" s="1067"/>
      <c r="P1341" s="1067"/>
      <c r="Q1341" s="1067"/>
      <c r="R1341" s="1067"/>
      <c r="S1341" s="1067"/>
      <c r="T1341" s="1067"/>
      <c r="U1341" s="1067"/>
      <c r="V1341" s="1067"/>
      <c r="W1341" s="1067"/>
      <c r="X1341" s="1067"/>
      <c r="Y1341" s="1067"/>
      <c r="Z1341" s="1067"/>
      <c r="AA1341" s="1067"/>
      <c r="AB1341" s="1067"/>
      <c r="AC1341" s="1067"/>
      <c r="AD1341" s="1067"/>
      <c r="AE1341" s="1067"/>
      <c r="AF1341" s="1067"/>
    </row>
    <row r="1342" spans="1:32">
      <c r="A1342" s="1067"/>
      <c r="B1342" s="1067"/>
      <c r="C1342" s="1067"/>
      <c r="D1342" s="1067"/>
      <c r="E1342" s="1067"/>
      <c r="F1342" s="1067"/>
      <c r="G1342" s="1067"/>
      <c r="H1342" s="1067"/>
      <c r="I1342" s="1067"/>
      <c r="J1342" s="1067"/>
      <c r="K1342" s="1067"/>
      <c r="L1342" s="1067"/>
      <c r="M1342" s="1067"/>
      <c r="N1342" s="1067"/>
      <c r="O1342" s="1067"/>
      <c r="P1342" s="1067"/>
      <c r="Q1342" s="1067"/>
      <c r="R1342" s="1067"/>
      <c r="S1342" s="1067"/>
      <c r="T1342" s="1067"/>
      <c r="U1342" s="1067"/>
      <c r="V1342" s="1067"/>
      <c r="W1342" s="1067"/>
      <c r="X1342" s="1067"/>
      <c r="Y1342" s="1067"/>
      <c r="Z1342" s="1067"/>
      <c r="AA1342" s="1067"/>
      <c r="AB1342" s="1067"/>
      <c r="AC1342" s="1067"/>
      <c r="AD1342" s="1067"/>
      <c r="AE1342" s="1067"/>
      <c r="AF1342" s="1067"/>
    </row>
    <row r="1343" spans="1:32">
      <c r="A1343" s="1067"/>
      <c r="B1343" s="1067"/>
      <c r="C1343" s="1067"/>
      <c r="D1343" s="1067"/>
      <c r="E1343" s="1067"/>
      <c r="F1343" s="1067"/>
      <c r="G1343" s="1067"/>
      <c r="H1343" s="1067"/>
      <c r="I1343" s="1067"/>
      <c r="J1343" s="1067"/>
      <c r="K1343" s="1067"/>
      <c r="L1343" s="1067"/>
      <c r="M1343" s="1067"/>
      <c r="N1343" s="1067"/>
      <c r="O1343" s="1067"/>
      <c r="P1343" s="1067"/>
      <c r="Q1343" s="1067"/>
      <c r="R1343" s="1067"/>
      <c r="S1343" s="1067"/>
      <c r="T1343" s="1067"/>
      <c r="U1343" s="1067"/>
      <c r="V1343" s="1067"/>
      <c r="W1343" s="1067"/>
      <c r="X1343" s="1067"/>
      <c r="Y1343" s="1067"/>
      <c r="Z1343" s="1067"/>
      <c r="AA1343" s="1067"/>
      <c r="AB1343" s="1067"/>
      <c r="AC1343" s="1067"/>
      <c r="AD1343" s="1067"/>
      <c r="AE1343" s="1067"/>
      <c r="AF1343" s="1067"/>
    </row>
    <row r="1344" spans="1:32">
      <c r="A1344" s="1067"/>
      <c r="B1344" s="1067"/>
      <c r="C1344" s="1067"/>
      <c r="D1344" s="1067"/>
      <c r="E1344" s="1067"/>
      <c r="F1344" s="1067"/>
      <c r="G1344" s="1067"/>
      <c r="H1344" s="1067"/>
      <c r="I1344" s="1067"/>
      <c r="J1344" s="1067"/>
      <c r="K1344" s="1067"/>
      <c r="L1344" s="1067"/>
      <c r="M1344" s="1067"/>
      <c r="N1344" s="1067"/>
      <c r="O1344" s="1067"/>
      <c r="P1344" s="1067"/>
      <c r="Q1344" s="1067"/>
      <c r="R1344" s="1067"/>
      <c r="S1344" s="1067"/>
      <c r="T1344" s="1067"/>
      <c r="U1344" s="1067"/>
      <c r="V1344" s="1067"/>
      <c r="W1344" s="1067"/>
      <c r="X1344" s="1067"/>
      <c r="Y1344" s="1067"/>
      <c r="Z1344" s="1067"/>
      <c r="AA1344" s="1067"/>
      <c r="AB1344" s="1067"/>
      <c r="AC1344" s="1067"/>
      <c r="AD1344" s="1067"/>
      <c r="AE1344" s="1067"/>
      <c r="AF1344" s="1067"/>
    </row>
    <row r="1345" spans="1:32">
      <c r="A1345" s="1067"/>
      <c r="B1345" s="1067"/>
      <c r="C1345" s="1067"/>
      <c r="D1345" s="1067"/>
      <c r="E1345" s="1067"/>
      <c r="F1345" s="1067"/>
      <c r="G1345" s="1067"/>
      <c r="H1345" s="1067"/>
      <c r="I1345" s="1067"/>
      <c r="J1345" s="1067"/>
      <c r="K1345" s="1067"/>
      <c r="L1345" s="1067"/>
      <c r="M1345" s="1067"/>
      <c r="N1345" s="1067"/>
      <c r="O1345" s="1067"/>
      <c r="P1345" s="1067"/>
      <c r="Q1345" s="1067"/>
      <c r="R1345" s="1067"/>
      <c r="S1345" s="1067"/>
      <c r="T1345" s="1067"/>
      <c r="U1345" s="1067"/>
      <c r="V1345" s="1067"/>
      <c r="W1345" s="1067"/>
      <c r="X1345" s="1067"/>
      <c r="Y1345" s="1067"/>
      <c r="Z1345" s="1067"/>
      <c r="AA1345" s="1067"/>
      <c r="AB1345" s="1067"/>
      <c r="AC1345" s="1067"/>
      <c r="AD1345" s="1067"/>
      <c r="AE1345" s="1067"/>
      <c r="AF1345" s="1067"/>
    </row>
    <row r="1346" spans="1:32">
      <c r="A1346" s="1067"/>
      <c r="B1346" s="1067"/>
      <c r="C1346" s="1067"/>
      <c r="D1346" s="1067"/>
      <c r="E1346" s="1067"/>
      <c r="F1346" s="1067"/>
      <c r="G1346" s="1067"/>
      <c r="H1346" s="1067"/>
      <c r="I1346" s="1067"/>
      <c r="J1346" s="1067"/>
      <c r="K1346" s="1067"/>
      <c r="L1346" s="1067"/>
      <c r="M1346" s="1067"/>
      <c r="N1346" s="1067"/>
      <c r="O1346" s="1067"/>
      <c r="P1346" s="1067"/>
      <c r="Q1346" s="1067"/>
      <c r="R1346" s="1067"/>
      <c r="S1346" s="1067"/>
      <c r="T1346" s="1067"/>
      <c r="U1346" s="1067"/>
      <c r="V1346" s="1067"/>
      <c r="W1346" s="1067"/>
      <c r="X1346" s="1067"/>
      <c r="Y1346" s="1067"/>
      <c r="Z1346" s="1067"/>
      <c r="AA1346" s="1067"/>
      <c r="AB1346" s="1067"/>
      <c r="AC1346" s="1067"/>
      <c r="AD1346" s="1067"/>
      <c r="AE1346" s="1067"/>
      <c r="AF1346" s="1067"/>
    </row>
    <row r="1347" spans="1:32">
      <c r="A1347" s="1067"/>
      <c r="B1347" s="1067"/>
      <c r="C1347" s="1067"/>
      <c r="D1347" s="1067"/>
      <c r="E1347" s="1067"/>
      <c r="F1347" s="1067"/>
      <c r="G1347" s="1067"/>
      <c r="H1347" s="1067"/>
      <c r="I1347" s="1067"/>
      <c r="J1347" s="1067"/>
      <c r="K1347" s="1067"/>
      <c r="L1347" s="1067"/>
      <c r="M1347" s="1067"/>
      <c r="N1347" s="1067"/>
      <c r="O1347" s="1067"/>
      <c r="P1347" s="1067"/>
      <c r="Q1347" s="1067"/>
      <c r="R1347" s="1067"/>
      <c r="S1347" s="1067"/>
      <c r="T1347" s="1067"/>
      <c r="U1347" s="1067"/>
      <c r="V1347" s="1067"/>
      <c r="W1347" s="1067"/>
      <c r="X1347" s="1067"/>
      <c r="Y1347" s="1067"/>
      <c r="Z1347" s="1067"/>
      <c r="AA1347" s="1067"/>
      <c r="AB1347" s="1067"/>
      <c r="AC1347" s="1067"/>
      <c r="AD1347" s="1067"/>
      <c r="AE1347" s="1067"/>
      <c r="AF1347" s="1067"/>
    </row>
    <row r="1348" spans="1:32">
      <c r="A1348" s="1067"/>
      <c r="B1348" s="1067"/>
      <c r="C1348" s="1067"/>
      <c r="D1348" s="1067"/>
      <c r="E1348" s="1067"/>
      <c r="F1348" s="1067"/>
      <c r="G1348" s="1067"/>
      <c r="H1348" s="1067"/>
      <c r="I1348" s="1067"/>
      <c r="J1348" s="1067"/>
      <c r="K1348" s="1067"/>
      <c r="L1348" s="1067"/>
      <c r="M1348" s="1067"/>
      <c r="N1348" s="1067"/>
      <c r="O1348" s="1067"/>
      <c r="P1348" s="1067"/>
      <c r="Q1348" s="1067"/>
      <c r="R1348" s="1067"/>
      <c r="S1348" s="1067"/>
      <c r="T1348" s="1067"/>
      <c r="U1348" s="1067"/>
      <c r="V1348" s="1067"/>
      <c r="W1348" s="1067"/>
      <c r="X1348" s="1067"/>
      <c r="Y1348" s="1067"/>
      <c r="Z1348" s="1067"/>
      <c r="AA1348" s="1067"/>
      <c r="AB1348" s="1067"/>
      <c r="AC1348" s="1067"/>
      <c r="AD1348" s="1067"/>
      <c r="AE1348" s="1067"/>
      <c r="AF1348" s="1067"/>
    </row>
    <row r="1349" spans="1:32">
      <c r="A1349" s="1067"/>
      <c r="B1349" s="1067"/>
      <c r="C1349" s="1067"/>
      <c r="D1349" s="1067"/>
      <c r="E1349" s="1067"/>
      <c r="F1349" s="1067"/>
      <c r="G1349" s="1067"/>
      <c r="H1349" s="1067"/>
      <c r="I1349" s="1067"/>
      <c r="J1349" s="1067"/>
      <c r="K1349" s="1067"/>
      <c r="L1349" s="1067"/>
      <c r="M1349" s="1067"/>
      <c r="N1349" s="1067"/>
      <c r="O1349" s="1067"/>
      <c r="P1349" s="1067"/>
      <c r="Q1349" s="1067"/>
      <c r="R1349" s="1067"/>
      <c r="S1349" s="1067"/>
      <c r="T1349" s="1067"/>
      <c r="U1349" s="1067"/>
      <c r="V1349" s="1067"/>
      <c r="W1349" s="1067"/>
      <c r="X1349" s="1067"/>
      <c r="Y1349" s="1067"/>
      <c r="Z1349" s="1067"/>
      <c r="AA1349" s="1067"/>
      <c r="AB1349" s="1067"/>
      <c r="AC1349" s="1067"/>
      <c r="AD1349" s="1067"/>
      <c r="AE1349" s="1067"/>
      <c r="AF1349" s="1067"/>
    </row>
    <row r="1350" spans="1:32">
      <c r="A1350" s="1067"/>
      <c r="B1350" s="1067"/>
      <c r="C1350" s="1067"/>
      <c r="D1350" s="1067"/>
      <c r="E1350" s="1067"/>
      <c r="F1350" s="1067"/>
      <c r="G1350" s="1067"/>
      <c r="H1350" s="1067"/>
      <c r="I1350" s="1067"/>
      <c r="J1350" s="1067"/>
      <c r="K1350" s="1067"/>
      <c r="L1350" s="1067"/>
      <c r="M1350" s="1067"/>
      <c r="N1350" s="1067"/>
      <c r="O1350" s="1067"/>
      <c r="P1350" s="1067"/>
      <c r="Q1350" s="1067"/>
      <c r="R1350" s="1067"/>
      <c r="S1350" s="1067"/>
      <c r="T1350" s="1067"/>
      <c r="U1350" s="1067"/>
      <c r="V1350" s="1067"/>
      <c r="W1350" s="1067"/>
      <c r="X1350" s="1067"/>
      <c r="Y1350" s="1067"/>
      <c r="Z1350" s="1067"/>
      <c r="AA1350" s="1067"/>
      <c r="AB1350" s="1067"/>
      <c r="AC1350" s="1067"/>
      <c r="AD1350" s="1067"/>
      <c r="AE1350" s="1067"/>
      <c r="AF1350" s="1067"/>
    </row>
    <row r="1351" spans="1:32">
      <c r="A1351" s="1067"/>
      <c r="B1351" s="1067"/>
      <c r="C1351" s="1067"/>
      <c r="D1351" s="1067"/>
      <c r="E1351" s="1067"/>
      <c r="F1351" s="1067"/>
      <c r="G1351" s="1067"/>
      <c r="H1351" s="1067"/>
      <c r="I1351" s="1067"/>
      <c r="J1351" s="1067"/>
      <c r="K1351" s="1067"/>
      <c r="L1351" s="1067"/>
      <c r="M1351" s="1067"/>
      <c r="N1351" s="1067"/>
      <c r="O1351" s="1067"/>
      <c r="P1351" s="1067"/>
      <c r="Q1351" s="1067"/>
      <c r="R1351" s="1067"/>
      <c r="S1351" s="1067"/>
      <c r="T1351" s="1067"/>
      <c r="U1351" s="1067"/>
      <c r="V1351" s="1067"/>
      <c r="W1351" s="1067"/>
      <c r="X1351" s="1067"/>
      <c r="Y1351" s="1067"/>
      <c r="Z1351" s="1067"/>
      <c r="AA1351" s="1067"/>
      <c r="AB1351" s="1067"/>
      <c r="AC1351" s="1067"/>
      <c r="AD1351" s="1067"/>
      <c r="AE1351" s="1067"/>
      <c r="AF1351" s="1067"/>
    </row>
    <row r="1352" spans="1:32">
      <c r="A1352" s="1067"/>
      <c r="B1352" s="1067"/>
      <c r="C1352" s="1067"/>
      <c r="D1352" s="1067"/>
      <c r="E1352" s="1067"/>
      <c r="F1352" s="1067"/>
      <c r="G1352" s="1067"/>
      <c r="H1352" s="1067"/>
      <c r="I1352" s="1067"/>
      <c r="J1352" s="1067"/>
      <c r="K1352" s="1067"/>
      <c r="L1352" s="1067"/>
      <c r="M1352" s="1067"/>
      <c r="N1352" s="1067"/>
      <c r="O1352" s="1067"/>
      <c r="P1352" s="1067"/>
      <c r="Q1352" s="1067"/>
      <c r="R1352" s="1067"/>
      <c r="S1352" s="1067"/>
      <c r="T1352" s="1067"/>
      <c r="U1352" s="1067"/>
      <c r="V1352" s="1067"/>
      <c r="W1352" s="1067"/>
      <c r="X1352" s="1067"/>
      <c r="Y1352" s="1067"/>
      <c r="Z1352" s="1067"/>
      <c r="AA1352" s="1067"/>
      <c r="AB1352" s="1067"/>
      <c r="AC1352" s="1067"/>
      <c r="AD1352" s="1067"/>
      <c r="AE1352" s="1067"/>
      <c r="AF1352" s="1067"/>
    </row>
    <row r="1353" spans="1:32">
      <c r="A1353" s="1067"/>
      <c r="B1353" s="1067"/>
      <c r="C1353" s="1067"/>
      <c r="D1353" s="1067"/>
      <c r="E1353" s="1067"/>
      <c r="F1353" s="1067"/>
      <c r="G1353" s="1067"/>
      <c r="H1353" s="1067"/>
      <c r="I1353" s="1067"/>
      <c r="J1353" s="1067"/>
      <c r="K1353" s="1067"/>
      <c r="L1353" s="1067"/>
      <c r="M1353" s="1067"/>
      <c r="N1353" s="1067"/>
      <c r="O1353" s="1067"/>
      <c r="P1353" s="1067"/>
      <c r="Q1353" s="1067"/>
      <c r="R1353" s="1067"/>
      <c r="S1353" s="1067"/>
      <c r="T1353" s="1067"/>
      <c r="U1353" s="1067"/>
      <c r="V1353" s="1067"/>
      <c r="W1353" s="1067"/>
      <c r="X1353" s="1067"/>
      <c r="Y1353" s="1067"/>
      <c r="Z1353" s="1067"/>
      <c r="AA1353" s="1067"/>
      <c r="AB1353" s="1067"/>
      <c r="AC1353" s="1067"/>
      <c r="AD1353" s="1067"/>
      <c r="AE1353" s="1067"/>
      <c r="AF1353" s="1067"/>
    </row>
    <row r="1354" spans="1:32">
      <c r="A1354" s="1067"/>
      <c r="B1354" s="1067"/>
      <c r="C1354" s="1067"/>
      <c r="D1354" s="1067"/>
      <c r="E1354" s="1067"/>
      <c r="F1354" s="1067"/>
      <c r="G1354" s="1067"/>
      <c r="H1354" s="1067"/>
      <c r="I1354" s="1067"/>
      <c r="J1354" s="1067"/>
      <c r="K1354" s="1067"/>
      <c r="L1354" s="1067"/>
      <c r="M1354" s="1067"/>
      <c r="N1354" s="1067"/>
      <c r="O1354" s="1067"/>
      <c r="P1354" s="1067"/>
      <c r="Q1354" s="1067"/>
      <c r="R1354" s="1067"/>
      <c r="S1354" s="1067"/>
      <c r="T1354" s="1067"/>
      <c r="U1354" s="1067"/>
      <c r="V1354" s="1067"/>
      <c r="W1354" s="1067"/>
      <c r="X1354" s="1067"/>
      <c r="Y1354" s="1067"/>
      <c r="Z1354" s="1067"/>
      <c r="AA1354" s="1067"/>
      <c r="AB1354" s="1067"/>
      <c r="AC1354" s="1067"/>
      <c r="AD1354" s="1067"/>
      <c r="AE1354" s="1067"/>
      <c r="AF1354" s="1067"/>
    </row>
    <row r="1355" spans="1:32">
      <c r="A1355" s="1067"/>
      <c r="B1355" s="1067"/>
      <c r="C1355" s="1067"/>
      <c r="D1355" s="1067"/>
      <c r="E1355" s="1067"/>
      <c r="F1355" s="1067"/>
      <c r="G1355" s="1067"/>
      <c r="H1355" s="1067"/>
      <c r="I1355" s="1067"/>
      <c r="J1355" s="1067"/>
      <c r="K1355" s="1067"/>
      <c r="L1355" s="1067"/>
      <c r="M1355" s="1067"/>
      <c r="N1355" s="1067"/>
      <c r="O1355" s="1067"/>
      <c r="P1355" s="1067"/>
      <c r="Q1355" s="1067"/>
      <c r="R1355" s="1067"/>
      <c r="S1355" s="1067"/>
      <c r="T1355" s="1067"/>
      <c r="U1355" s="1067"/>
      <c r="V1355" s="1067"/>
      <c r="W1355" s="1067"/>
      <c r="X1355" s="1067"/>
      <c r="Y1355" s="1067"/>
      <c r="Z1355" s="1067"/>
      <c r="AA1355" s="1067"/>
      <c r="AB1355" s="1067"/>
      <c r="AC1355" s="1067"/>
      <c r="AD1355" s="1067"/>
      <c r="AE1355" s="1067"/>
      <c r="AF1355" s="1067"/>
    </row>
    <row r="1356" spans="1:32">
      <c r="A1356" s="1067"/>
      <c r="B1356" s="1067"/>
      <c r="C1356" s="1067"/>
      <c r="D1356" s="1067"/>
      <c r="E1356" s="1067"/>
      <c r="F1356" s="1067"/>
      <c r="G1356" s="1067"/>
      <c r="H1356" s="1067"/>
      <c r="I1356" s="1067"/>
      <c r="J1356" s="1067"/>
      <c r="K1356" s="1067"/>
      <c r="L1356" s="1067"/>
      <c r="M1356" s="1067"/>
      <c r="N1356" s="1067"/>
      <c r="O1356" s="1067"/>
      <c r="P1356" s="1067"/>
      <c r="Q1356" s="1067"/>
      <c r="R1356" s="1067"/>
      <c r="S1356" s="1067"/>
      <c r="T1356" s="1067"/>
      <c r="U1356" s="1067"/>
      <c r="V1356" s="1067"/>
      <c r="W1356" s="1067"/>
      <c r="X1356" s="1067"/>
      <c r="Y1356" s="1067"/>
      <c r="Z1356" s="1067"/>
      <c r="AA1356" s="1067"/>
      <c r="AB1356" s="1067"/>
      <c r="AC1356" s="1067"/>
      <c r="AD1356" s="1067"/>
      <c r="AE1356" s="1067"/>
      <c r="AF1356" s="1067"/>
    </row>
    <row r="1357" spans="1:32">
      <c r="A1357" s="1067"/>
      <c r="B1357" s="1067"/>
      <c r="C1357" s="1067"/>
      <c r="D1357" s="1067"/>
      <c r="E1357" s="1067"/>
      <c r="F1357" s="1067"/>
      <c r="G1357" s="1067"/>
      <c r="H1357" s="1067"/>
      <c r="I1357" s="1067"/>
      <c r="J1357" s="1067"/>
      <c r="K1357" s="1067"/>
      <c r="L1357" s="1067"/>
      <c r="M1357" s="1067"/>
      <c r="N1357" s="1067"/>
      <c r="O1357" s="1067"/>
      <c r="P1357" s="1067"/>
      <c r="Q1357" s="1067"/>
      <c r="R1357" s="1067"/>
      <c r="S1357" s="1067"/>
      <c r="T1357" s="1067"/>
      <c r="U1357" s="1067"/>
      <c r="V1357" s="1067"/>
      <c r="W1357" s="1067"/>
      <c r="X1357" s="1067"/>
      <c r="Y1357" s="1067"/>
      <c r="Z1357" s="1067"/>
      <c r="AA1357" s="1067"/>
      <c r="AB1357" s="1067"/>
      <c r="AC1357" s="1067"/>
      <c r="AD1357" s="1067"/>
      <c r="AE1357" s="1067"/>
      <c r="AF1357" s="1067"/>
    </row>
    <row r="1358" spans="1:32">
      <c r="A1358" s="1067"/>
      <c r="B1358" s="1067"/>
      <c r="C1358" s="1067"/>
      <c r="D1358" s="1067"/>
      <c r="E1358" s="1067"/>
      <c r="F1358" s="1067"/>
      <c r="G1358" s="1067"/>
      <c r="H1358" s="1067"/>
      <c r="I1358" s="1067"/>
      <c r="J1358" s="1067"/>
      <c r="K1358" s="1067"/>
      <c r="L1358" s="1067"/>
      <c r="M1358" s="1067"/>
      <c r="N1358" s="1067"/>
      <c r="O1358" s="1067"/>
      <c r="P1358" s="1067"/>
      <c r="Q1358" s="1067"/>
      <c r="R1358" s="1067"/>
      <c r="S1358" s="1067"/>
      <c r="T1358" s="1067"/>
      <c r="U1358" s="1067"/>
      <c r="V1358" s="1067"/>
      <c r="W1358" s="1067"/>
      <c r="X1358" s="1067"/>
      <c r="Y1358" s="1067"/>
      <c r="Z1358" s="1067"/>
      <c r="AA1358" s="1067"/>
      <c r="AB1358" s="1067"/>
      <c r="AC1358" s="1067"/>
      <c r="AD1358" s="1067"/>
      <c r="AE1358" s="1067"/>
      <c r="AF1358" s="1067"/>
    </row>
    <row r="1359" spans="1:32">
      <c r="A1359" s="1067"/>
      <c r="B1359" s="1067"/>
      <c r="C1359" s="1067"/>
      <c r="D1359" s="1067"/>
      <c r="E1359" s="1067"/>
      <c r="F1359" s="1067"/>
      <c r="G1359" s="1067"/>
      <c r="H1359" s="1067"/>
      <c r="I1359" s="1067"/>
      <c r="J1359" s="1067"/>
      <c r="K1359" s="1067"/>
      <c r="L1359" s="1067"/>
      <c r="M1359" s="1067"/>
      <c r="N1359" s="1067"/>
      <c r="O1359" s="1067"/>
      <c r="P1359" s="1067"/>
      <c r="Q1359" s="1067"/>
      <c r="R1359" s="1067"/>
      <c r="S1359" s="1067"/>
      <c r="T1359" s="1067"/>
      <c r="U1359" s="1067"/>
      <c r="V1359" s="1067"/>
      <c r="W1359" s="1067"/>
      <c r="X1359" s="1067"/>
      <c r="Y1359" s="1067"/>
      <c r="Z1359" s="1067"/>
      <c r="AA1359" s="1067"/>
      <c r="AB1359" s="1067"/>
      <c r="AC1359" s="1067"/>
      <c r="AD1359" s="1067"/>
      <c r="AE1359" s="1067"/>
      <c r="AF1359" s="1067"/>
    </row>
    <row r="1360" spans="1:32">
      <c r="A1360" s="1067"/>
      <c r="B1360" s="1067"/>
      <c r="C1360" s="1067"/>
      <c r="D1360" s="1067"/>
      <c r="E1360" s="1067"/>
      <c r="F1360" s="1067"/>
      <c r="G1360" s="1067"/>
      <c r="H1360" s="1067"/>
      <c r="I1360" s="1067"/>
      <c r="J1360" s="1067"/>
      <c r="K1360" s="1067"/>
      <c r="L1360" s="1067"/>
      <c r="M1360" s="1067"/>
      <c r="N1360" s="1067"/>
      <c r="O1360" s="1067"/>
      <c r="P1360" s="1067"/>
      <c r="Q1360" s="1067"/>
      <c r="R1360" s="1067"/>
      <c r="S1360" s="1067"/>
      <c r="T1360" s="1067"/>
      <c r="U1360" s="1067"/>
      <c r="V1360" s="1067"/>
      <c r="W1360" s="1067"/>
      <c r="X1360" s="1067"/>
      <c r="Y1360" s="1067"/>
      <c r="Z1360" s="1067"/>
      <c r="AA1360" s="1067"/>
      <c r="AB1360" s="1067"/>
      <c r="AC1360" s="1067"/>
      <c r="AD1360" s="1067"/>
      <c r="AE1360" s="1067"/>
      <c r="AF1360" s="1067"/>
    </row>
    <row r="1361" spans="1:32">
      <c r="A1361" s="1067"/>
      <c r="B1361" s="1067"/>
      <c r="C1361" s="1067"/>
      <c r="D1361" s="1067"/>
      <c r="E1361" s="1067"/>
      <c r="F1361" s="1067"/>
      <c r="G1361" s="1067"/>
      <c r="H1361" s="1067"/>
      <c r="I1361" s="1067"/>
      <c r="J1361" s="1067"/>
      <c r="K1361" s="1067"/>
      <c r="L1361" s="1067"/>
      <c r="M1361" s="1067"/>
      <c r="N1361" s="1067"/>
      <c r="O1361" s="1067"/>
      <c r="P1361" s="1067"/>
      <c r="Q1361" s="1067"/>
      <c r="R1361" s="1067"/>
      <c r="S1361" s="1067"/>
      <c r="T1361" s="1067"/>
      <c r="U1361" s="1067"/>
      <c r="V1361" s="1067"/>
      <c r="W1361" s="1067"/>
      <c r="X1361" s="1067"/>
      <c r="Y1361" s="1067"/>
      <c r="Z1361" s="1067"/>
      <c r="AA1361" s="1067"/>
      <c r="AB1361" s="1067"/>
      <c r="AC1361" s="1067"/>
      <c r="AD1361" s="1067"/>
      <c r="AE1361" s="1067"/>
      <c r="AF1361" s="1067"/>
    </row>
    <row r="1362" spans="1:32">
      <c r="A1362" s="1067"/>
      <c r="B1362" s="1067"/>
      <c r="C1362" s="1067"/>
      <c r="D1362" s="1067"/>
      <c r="E1362" s="1067"/>
      <c r="F1362" s="1067"/>
      <c r="G1362" s="1067"/>
      <c r="H1362" s="1067"/>
      <c r="I1362" s="1067"/>
      <c r="J1362" s="1067"/>
      <c r="K1362" s="1067"/>
      <c r="L1362" s="1067"/>
      <c r="M1362" s="1067"/>
      <c r="N1362" s="1067"/>
      <c r="O1362" s="1067"/>
      <c r="P1362" s="1067"/>
      <c r="Q1362" s="1067"/>
      <c r="R1362" s="1067"/>
      <c r="S1362" s="1067"/>
      <c r="T1362" s="1067"/>
      <c r="U1362" s="1067"/>
      <c r="V1362" s="1067"/>
      <c r="W1362" s="1067"/>
      <c r="X1362" s="1067"/>
      <c r="Y1362" s="1067"/>
      <c r="Z1362" s="1067"/>
      <c r="AA1362" s="1067"/>
      <c r="AB1362" s="1067"/>
      <c r="AC1362" s="1067"/>
      <c r="AD1362" s="1067"/>
      <c r="AE1362" s="1067"/>
      <c r="AF1362" s="1067"/>
    </row>
    <row r="1363" spans="1:32">
      <c r="A1363" s="1067"/>
      <c r="B1363" s="1067"/>
      <c r="C1363" s="1067"/>
      <c r="D1363" s="1067"/>
      <c r="E1363" s="1067"/>
      <c r="F1363" s="1067"/>
      <c r="G1363" s="1067"/>
      <c r="H1363" s="1067"/>
      <c r="I1363" s="1067"/>
      <c r="J1363" s="1067"/>
      <c r="K1363" s="1067"/>
      <c r="L1363" s="1067"/>
      <c r="M1363" s="1067"/>
      <c r="N1363" s="1067"/>
      <c r="O1363" s="1067"/>
      <c r="P1363" s="1067"/>
      <c r="Q1363" s="1067"/>
      <c r="R1363" s="1067"/>
      <c r="S1363" s="1067"/>
      <c r="T1363" s="1067"/>
      <c r="U1363" s="1067"/>
      <c r="V1363" s="1067"/>
      <c r="W1363" s="1067"/>
      <c r="X1363" s="1067"/>
      <c r="Y1363" s="1067"/>
      <c r="Z1363" s="1067"/>
      <c r="AA1363" s="1067"/>
      <c r="AB1363" s="1067"/>
      <c r="AC1363" s="1067"/>
      <c r="AD1363" s="1067"/>
      <c r="AE1363" s="1067"/>
      <c r="AF1363" s="1067"/>
    </row>
    <row r="1364" spans="1:32">
      <c r="A1364" s="1067"/>
      <c r="B1364" s="1067"/>
      <c r="C1364" s="1067"/>
      <c r="D1364" s="1067"/>
      <c r="E1364" s="1067"/>
      <c r="F1364" s="1067"/>
      <c r="G1364" s="1067"/>
      <c r="H1364" s="1067"/>
      <c r="I1364" s="1067"/>
      <c r="J1364" s="1067"/>
      <c r="K1364" s="1067"/>
      <c r="L1364" s="1067"/>
      <c r="M1364" s="1067"/>
      <c r="N1364" s="1067"/>
      <c r="O1364" s="1067"/>
      <c r="P1364" s="1067"/>
      <c r="Q1364" s="1067"/>
      <c r="R1364" s="1067"/>
      <c r="S1364" s="1067"/>
      <c r="T1364" s="1067"/>
      <c r="U1364" s="1067"/>
      <c r="V1364" s="1067"/>
      <c r="W1364" s="1067"/>
      <c r="X1364" s="1067"/>
      <c r="Y1364" s="1067"/>
      <c r="Z1364" s="1067"/>
      <c r="AA1364" s="1067"/>
      <c r="AB1364" s="1067"/>
      <c r="AC1364" s="1067"/>
      <c r="AD1364" s="1067"/>
      <c r="AE1364" s="1067"/>
      <c r="AF1364" s="1067"/>
    </row>
    <row r="1365" spans="1:32">
      <c r="A1365" s="1067"/>
      <c r="B1365" s="1067"/>
      <c r="C1365" s="1067"/>
      <c r="D1365" s="1067"/>
      <c r="E1365" s="1067"/>
      <c r="F1365" s="1067"/>
      <c r="G1365" s="1067"/>
      <c r="H1365" s="1067"/>
      <c r="I1365" s="1067"/>
      <c r="J1365" s="1067"/>
      <c r="K1365" s="1067"/>
      <c r="L1365" s="1067"/>
      <c r="M1365" s="1067"/>
      <c r="N1365" s="1067"/>
      <c r="O1365" s="1067"/>
      <c r="P1365" s="1067"/>
      <c r="Q1365" s="1067"/>
      <c r="R1365" s="1067"/>
      <c r="S1365" s="1067"/>
      <c r="T1365" s="1067"/>
      <c r="U1365" s="1067"/>
      <c r="V1365" s="1067"/>
      <c r="W1365" s="1067"/>
      <c r="X1365" s="1067"/>
      <c r="Y1365" s="1067"/>
      <c r="Z1365" s="1067"/>
      <c r="AA1365" s="1067"/>
      <c r="AB1365" s="1067"/>
      <c r="AC1365" s="1067"/>
      <c r="AD1365" s="1067"/>
      <c r="AE1365" s="1067"/>
      <c r="AF1365" s="1067"/>
    </row>
    <row r="1366" spans="1:32">
      <c r="A1366" s="1067"/>
      <c r="B1366" s="1067"/>
      <c r="C1366" s="1067"/>
      <c r="D1366" s="1067"/>
      <c r="E1366" s="1067"/>
      <c r="F1366" s="1067"/>
      <c r="G1366" s="1067"/>
      <c r="H1366" s="1067"/>
      <c r="I1366" s="1067"/>
      <c r="J1366" s="1067"/>
      <c r="K1366" s="1067"/>
      <c r="L1366" s="1067"/>
      <c r="M1366" s="1067"/>
      <c r="N1366" s="1067"/>
      <c r="O1366" s="1067"/>
      <c r="P1366" s="1067"/>
      <c r="Q1366" s="1067"/>
      <c r="R1366" s="1067"/>
      <c r="S1366" s="1067"/>
      <c r="T1366" s="1067"/>
      <c r="U1366" s="1067"/>
      <c r="V1366" s="1067"/>
      <c r="W1366" s="1067"/>
      <c r="X1366" s="1067"/>
      <c r="Y1366" s="1067"/>
      <c r="Z1366" s="1067"/>
      <c r="AA1366" s="1067"/>
      <c r="AB1366" s="1067"/>
      <c r="AC1366" s="1067"/>
      <c r="AD1366" s="1067"/>
      <c r="AE1366" s="1067"/>
      <c r="AF1366" s="1067"/>
    </row>
    <row r="1367" spans="1:32">
      <c r="A1367" s="1067"/>
      <c r="B1367" s="1067"/>
      <c r="C1367" s="1067"/>
      <c r="D1367" s="1067"/>
      <c r="E1367" s="1067"/>
      <c r="F1367" s="1067"/>
      <c r="G1367" s="1067"/>
      <c r="H1367" s="1067"/>
      <c r="I1367" s="1067"/>
      <c r="J1367" s="1067"/>
      <c r="K1367" s="1067"/>
      <c r="L1367" s="1067"/>
      <c r="M1367" s="1067"/>
      <c r="N1367" s="1067"/>
      <c r="O1367" s="1067"/>
      <c r="P1367" s="1067"/>
      <c r="Q1367" s="1067"/>
      <c r="R1367" s="1067"/>
      <c r="S1367" s="1067"/>
      <c r="T1367" s="1067"/>
      <c r="U1367" s="1067"/>
      <c r="V1367" s="1067"/>
      <c r="W1367" s="1067"/>
      <c r="X1367" s="1067"/>
      <c r="Y1367" s="1067"/>
      <c r="Z1367" s="1067"/>
      <c r="AA1367" s="1067"/>
      <c r="AB1367" s="1067"/>
      <c r="AC1367" s="1067"/>
      <c r="AD1367" s="1067"/>
      <c r="AE1367" s="1067"/>
      <c r="AF1367" s="1067"/>
    </row>
    <row r="1368" spans="1:32">
      <c r="A1368" s="1067"/>
      <c r="B1368" s="1067"/>
      <c r="C1368" s="1067"/>
      <c r="D1368" s="1067"/>
      <c r="E1368" s="1067"/>
      <c r="F1368" s="1067"/>
      <c r="G1368" s="1067"/>
      <c r="H1368" s="1067"/>
      <c r="I1368" s="1067"/>
      <c r="J1368" s="1067"/>
      <c r="K1368" s="1067"/>
      <c r="L1368" s="1067"/>
      <c r="M1368" s="1067"/>
      <c r="N1368" s="1067"/>
      <c r="O1368" s="1067"/>
      <c r="P1368" s="1067"/>
      <c r="Q1368" s="1067"/>
      <c r="R1368" s="1067"/>
      <c r="S1368" s="1067"/>
      <c r="T1368" s="1067"/>
      <c r="U1368" s="1067"/>
      <c r="V1368" s="1067"/>
      <c r="W1368" s="1067"/>
      <c r="X1368" s="1067"/>
      <c r="Y1368" s="1067"/>
      <c r="Z1368" s="1067"/>
      <c r="AA1368" s="1067"/>
      <c r="AB1368" s="1067"/>
      <c r="AC1368" s="1067"/>
      <c r="AD1368" s="1067"/>
      <c r="AE1368" s="1067"/>
      <c r="AF1368" s="1067"/>
    </row>
    <row r="1369" spans="1:32">
      <c r="A1369" s="1067"/>
      <c r="B1369" s="1067"/>
      <c r="C1369" s="1067"/>
      <c r="D1369" s="1067"/>
      <c r="E1369" s="1067"/>
      <c r="F1369" s="1067"/>
      <c r="G1369" s="1067"/>
      <c r="H1369" s="1067"/>
      <c r="I1369" s="1067"/>
      <c r="J1369" s="1067"/>
      <c r="K1369" s="1067"/>
      <c r="L1369" s="1067"/>
      <c r="M1369" s="1067"/>
      <c r="N1369" s="1067"/>
      <c r="O1369" s="1067"/>
      <c r="P1369" s="1067"/>
      <c r="Q1369" s="1067"/>
      <c r="R1369" s="1067"/>
      <c r="S1369" s="1067"/>
      <c r="T1369" s="1067"/>
      <c r="U1369" s="1067"/>
      <c r="V1369" s="1067"/>
      <c r="W1369" s="1067"/>
      <c r="X1369" s="1067"/>
      <c r="Y1369" s="1067"/>
      <c r="Z1369" s="1067"/>
      <c r="AA1369" s="1067"/>
      <c r="AB1369" s="1067"/>
      <c r="AC1369" s="1067"/>
      <c r="AD1369" s="1067"/>
      <c r="AE1369" s="1067"/>
      <c r="AF1369" s="1067"/>
    </row>
    <row r="1370" spans="1:32">
      <c r="A1370" s="1067"/>
      <c r="B1370" s="1067"/>
      <c r="C1370" s="1067"/>
      <c r="D1370" s="1067"/>
      <c r="E1370" s="1067"/>
      <c r="F1370" s="1067"/>
      <c r="G1370" s="1067"/>
      <c r="H1370" s="1067"/>
      <c r="I1370" s="1067"/>
      <c r="J1370" s="1067"/>
      <c r="K1370" s="1067"/>
      <c r="L1370" s="1067"/>
      <c r="M1370" s="1067"/>
      <c r="N1370" s="1067"/>
      <c r="O1370" s="1067"/>
      <c r="P1370" s="1067"/>
      <c r="Q1370" s="1067"/>
      <c r="R1370" s="1067"/>
      <c r="S1370" s="1067"/>
      <c r="T1370" s="1067"/>
      <c r="U1370" s="1067"/>
      <c r="V1370" s="1067"/>
      <c r="W1370" s="1067"/>
      <c r="X1370" s="1067"/>
      <c r="Y1370" s="1067"/>
      <c r="Z1370" s="1067"/>
      <c r="AA1370" s="1067"/>
      <c r="AB1370" s="1067"/>
      <c r="AC1370" s="1067"/>
      <c r="AD1370" s="1067"/>
      <c r="AE1370" s="1067"/>
      <c r="AF1370" s="1067"/>
    </row>
    <row r="1371" spans="1:32">
      <c r="A1371" s="1067"/>
      <c r="B1371" s="1067"/>
      <c r="C1371" s="1067"/>
      <c r="D1371" s="1067"/>
      <c r="E1371" s="1067"/>
      <c r="F1371" s="1067"/>
      <c r="G1371" s="1067"/>
      <c r="H1371" s="1067"/>
      <c r="I1371" s="1067"/>
      <c r="J1371" s="1067"/>
      <c r="K1371" s="1067"/>
      <c r="L1371" s="1067"/>
      <c r="M1371" s="1067"/>
      <c r="N1371" s="1067"/>
      <c r="O1371" s="1067"/>
      <c r="P1371" s="1067"/>
      <c r="Q1371" s="1067"/>
      <c r="R1371" s="1067"/>
      <c r="S1371" s="1067"/>
      <c r="T1371" s="1067"/>
      <c r="U1371" s="1067"/>
      <c r="V1371" s="1067"/>
      <c r="W1371" s="1067"/>
      <c r="X1371" s="1067"/>
      <c r="Y1371" s="1067"/>
      <c r="Z1371" s="1067"/>
      <c r="AA1371" s="1067"/>
      <c r="AB1371" s="1067"/>
      <c r="AC1371" s="1067"/>
      <c r="AD1371" s="1067"/>
      <c r="AE1371" s="1067"/>
      <c r="AF1371" s="1067"/>
    </row>
    <row r="1372" spans="1:32">
      <c r="A1372" s="1067"/>
      <c r="B1372" s="1067"/>
      <c r="C1372" s="1067"/>
      <c r="D1372" s="1067"/>
      <c r="E1372" s="1067"/>
      <c r="F1372" s="1067"/>
      <c r="G1372" s="1067"/>
      <c r="H1372" s="1067"/>
      <c r="I1372" s="1067"/>
      <c r="J1372" s="1067"/>
      <c r="K1372" s="1067"/>
      <c r="L1372" s="1067"/>
      <c r="M1372" s="1067"/>
      <c r="N1372" s="1067"/>
      <c r="O1372" s="1067"/>
      <c r="P1372" s="1067"/>
      <c r="Q1372" s="1067"/>
      <c r="R1372" s="1067"/>
      <c r="S1372" s="1067"/>
      <c r="T1372" s="1067"/>
      <c r="U1372" s="1067"/>
      <c r="V1372" s="1067"/>
      <c r="W1372" s="1067"/>
      <c r="X1372" s="1067"/>
      <c r="Y1372" s="1067"/>
      <c r="Z1372" s="1067"/>
      <c r="AA1372" s="1067"/>
      <c r="AB1372" s="1067"/>
      <c r="AC1372" s="1067"/>
      <c r="AD1372" s="1067"/>
      <c r="AE1372" s="1067"/>
      <c r="AF1372" s="1067"/>
    </row>
    <row r="1373" spans="1:32">
      <c r="A1373" s="1067"/>
      <c r="B1373" s="1067"/>
      <c r="C1373" s="1067"/>
      <c r="D1373" s="1067"/>
      <c r="E1373" s="1067"/>
      <c r="F1373" s="1067"/>
      <c r="G1373" s="1067"/>
      <c r="H1373" s="1067"/>
      <c r="I1373" s="1067"/>
      <c r="J1373" s="1067"/>
      <c r="K1373" s="1067"/>
      <c r="L1373" s="1067"/>
      <c r="M1373" s="1067"/>
      <c r="N1373" s="1067"/>
      <c r="O1373" s="1067"/>
      <c r="P1373" s="1067"/>
      <c r="Q1373" s="1067"/>
      <c r="R1373" s="1067"/>
      <c r="S1373" s="1067"/>
      <c r="T1373" s="1067"/>
      <c r="U1373" s="1067"/>
      <c r="V1373" s="1067"/>
      <c r="W1373" s="1067"/>
      <c r="X1373" s="1067"/>
      <c r="Y1373" s="1067"/>
      <c r="Z1373" s="1067"/>
      <c r="AA1373" s="1067"/>
      <c r="AB1373" s="1067"/>
      <c r="AC1373" s="1067"/>
      <c r="AD1373" s="1067"/>
      <c r="AE1373" s="1067"/>
      <c r="AF1373" s="1067"/>
    </row>
    <row r="1374" spans="1:32">
      <c r="A1374" s="1067"/>
      <c r="B1374" s="1067"/>
      <c r="C1374" s="1067"/>
      <c r="D1374" s="1067"/>
      <c r="E1374" s="1067"/>
      <c r="F1374" s="1067"/>
      <c r="G1374" s="1067"/>
      <c r="H1374" s="1067"/>
      <c r="I1374" s="1067"/>
      <c r="J1374" s="1067"/>
      <c r="K1374" s="1067"/>
      <c r="L1374" s="1067"/>
      <c r="M1374" s="1067"/>
      <c r="N1374" s="1067"/>
      <c r="O1374" s="1067"/>
      <c r="P1374" s="1067"/>
      <c r="Q1374" s="1067"/>
      <c r="R1374" s="1067"/>
      <c r="S1374" s="1067"/>
      <c r="T1374" s="1067"/>
      <c r="U1374" s="1067"/>
      <c r="V1374" s="1067"/>
      <c r="W1374" s="1067"/>
      <c r="X1374" s="1067"/>
      <c r="Y1374" s="1067"/>
      <c r="Z1374" s="1067"/>
      <c r="AA1374" s="1067"/>
      <c r="AB1374" s="1067"/>
      <c r="AC1374" s="1067"/>
      <c r="AD1374" s="1067"/>
      <c r="AE1374" s="1067"/>
      <c r="AF1374" s="1067"/>
    </row>
    <row r="1375" spans="1:32">
      <c r="A1375" s="1067"/>
      <c r="B1375" s="1067"/>
      <c r="C1375" s="1067"/>
      <c r="D1375" s="1067"/>
      <c r="E1375" s="1067"/>
      <c r="F1375" s="1067"/>
      <c r="G1375" s="1067"/>
      <c r="H1375" s="1067"/>
      <c r="I1375" s="1067"/>
      <c r="J1375" s="1067"/>
      <c r="K1375" s="1067"/>
      <c r="L1375" s="1067"/>
      <c r="M1375" s="1067"/>
      <c r="N1375" s="1067"/>
      <c r="O1375" s="1067"/>
      <c r="P1375" s="1067"/>
      <c r="Q1375" s="1067"/>
      <c r="R1375" s="1067"/>
      <c r="S1375" s="1067"/>
      <c r="T1375" s="1067"/>
      <c r="U1375" s="1067"/>
      <c r="V1375" s="1067"/>
      <c r="W1375" s="1067"/>
      <c r="X1375" s="1067"/>
      <c r="Y1375" s="1067"/>
      <c r="Z1375" s="1067"/>
      <c r="AA1375" s="1067"/>
      <c r="AB1375" s="1067"/>
      <c r="AC1375" s="1067"/>
      <c r="AD1375" s="1067"/>
      <c r="AE1375" s="1067"/>
      <c r="AF1375" s="1067"/>
    </row>
    <row r="1376" spans="1:32">
      <c r="A1376" s="1067"/>
      <c r="B1376" s="1067"/>
      <c r="C1376" s="1067"/>
      <c r="D1376" s="1067"/>
      <c r="E1376" s="1067"/>
      <c r="F1376" s="1067"/>
      <c r="G1376" s="1067"/>
      <c r="H1376" s="1067"/>
      <c r="I1376" s="1067"/>
      <c r="J1376" s="1067"/>
      <c r="K1376" s="1067"/>
      <c r="L1376" s="1067"/>
      <c r="M1376" s="1067"/>
      <c r="N1376" s="1067"/>
      <c r="O1376" s="1067"/>
      <c r="P1376" s="1067"/>
      <c r="Q1376" s="1067"/>
      <c r="R1376" s="1067"/>
      <c r="S1376" s="1067"/>
      <c r="T1376" s="1067"/>
      <c r="U1376" s="1067"/>
      <c r="V1376" s="1067"/>
      <c r="W1376" s="1067"/>
      <c r="X1376" s="1067"/>
      <c r="Y1376" s="1067"/>
      <c r="Z1376" s="1067"/>
      <c r="AA1376" s="1067"/>
      <c r="AB1376" s="1067"/>
      <c r="AC1376" s="1067"/>
      <c r="AD1376" s="1067"/>
      <c r="AE1376" s="1067"/>
      <c r="AF1376" s="1067"/>
    </row>
    <row r="1377" spans="1:32">
      <c r="A1377" s="1067"/>
      <c r="B1377" s="1067"/>
      <c r="C1377" s="1067"/>
      <c r="D1377" s="1067"/>
      <c r="E1377" s="1067"/>
      <c r="F1377" s="1067"/>
      <c r="G1377" s="1067"/>
      <c r="H1377" s="1067"/>
      <c r="I1377" s="1067"/>
      <c r="J1377" s="1067"/>
      <c r="K1377" s="1067"/>
      <c r="L1377" s="1067"/>
      <c r="M1377" s="1067"/>
      <c r="N1377" s="1067"/>
      <c r="O1377" s="1067"/>
      <c r="P1377" s="1067"/>
      <c r="Q1377" s="1067"/>
      <c r="R1377" s="1067"/>
      <c r="S1377" s="1067"/>
      <c r="T1377" s="1067"/>
      <c r="U1377" s="1067"/>
      <c r="V1377" s="1067"/>
      <c r="W1377" s="1067"/>
      <c r="X1377" s="1067"/>
      <c r="Y1377" s="1067"/>
      <c r="Z1377" s="1067"/>
      <c r="AA1377" s="1067"/>
      <c r="AB1377" s="1067"/>
      <c r="AC1377" s="1067"/>
      <c r="AD1377" s="1067"/>
      <c r="AE1377" s="1067"/>
      <c r="AF1377" s="1067"/>
    </row>
    <row r="1378" spans="1:32">
      <c r="A1378" s="1067"/>
      <c r="B1378" s="1067"/>
      <c r="C1378" s="1067"/>
      <c r="D1378" s="1067"/>
      <c r="E1378" s="1067"/>
      <c r="F1378" s="1067"/>
      <c r="G1378" s="1067"/>
      <c r="H1378" s="1067"/>
      <c r="I1378" s="1067"/>
      <c r="J1378" s="1067"/>
      <c r="K1378" s="1067"/>
      <c r="L1378" s="1067"/>
      <c r="M1378" s="1067"/>
      <c r="N1378" s="1067"/>
      <c r="O1378" s="1067"/>
      <c r="P1378" s="1067"/>
      <c r="Q1378" s="1067"/>
      <c r="R1378" s="1067"/>
      <c r="S1378" s="1067"/>
      <c r="T1378" s="1067"/>
      <c r="U1378" s="1067"/>
      <c r="V1378" s="1067"/>
      <c r="W1378" s="1067"/>
      <c r="X1378" s="1067"/>
      <c r="Y1378" s="1067"/>
      <c r="Z1378" s="1067"/>
      <c r="AA1378" s="1067"/>
      <c r="AB1378" s="1067"/>
      <c r="AC1378" s="1067"/>
      <c r="AD1378" s="1067"/>
      <c r="AE1378" s="1067"/>
      <c r="AF1378" s="1067"/>
    </row>
    <row r="1379" spans="1:32">
      <c r="A1379" s="1067"/>
      <c r="B1379" s="1067"/>
      <c r="C1379" s="1067"/>
      <c r="D1379" s="1067"/>
      <c r="E1379" s="1067"/>
      <c r="F1379" s="1067"/>
      <c r="G1379" s="1067"/>
      <c r="H1379" s="1067"/>
      <c r="I1379" s="1067"/>
      <c r="J1379" s="1067"/>
      <c r="K1379" s="1067"/>
      <c r="L1379" s="1067"/>
      <c r="M1379" s="1067"/>
      <c r="N1379" s="1067"/>
      <c r="O1379" s="1067"/>
      <c r="P1379" s="1067"/>
      <c r="Q1379" s="1067"/>
      <c r="R1379" s="1067"/>
      <c r="S1379" s="1067"/>
      <c r="T1379" s="1067"/>
      <c r="U1379" s="1067"/>
      <c r="V1379" s="1067"/>
      <c r="W1379" s="1067"/>
      <c r="X1379" s="1067"/>
      <c r="Y1379" s="1067"/>
      <c r="Z1379" s="1067"/>
      <c r="AA1379" s="1067"/>
      <c r="AB1379" s="1067"/>
      <c r="AC1379" s="1067"/>
      <c r="AD1379" s="1067"/>
      <c r="AE1379" s="1067"/>
      <c r="AF1379" s="1067"/>
    </row>
    <row r="1380" spans="1:32">
      <c r="A1380" s="1067"/>
      <c r="B1380" s="1067"/>
      <c r="C1380" s="1067"/>
      <c r="D1380" s="1067"/>
      <c r="E1380" s="1067"/>
      <c r="F1380" s="1067"/>
      <c r="G1380" s="1067"/>
      <c r="H1380" s="1067"/>
      <c r="I1380" s="1067"/>
      <c r="J1380" s="1067"/>
      <c r="K1380" s="1067"/>
      <c r="L1380" s="1067"/>
      <c r="M1380" s="1067"/>
      <c r="N1380" s="1067"/>
      <c r="O1380" s="1067"/>
      <c r="P1380" s="1067"/>
      <c r="Q1380" s="1067"/>
      <c r="R1380" s="1067"/>
      <c r="S1380" s="1067"/>
      <c r="T1380" s="1067"/>
      <c r="U1380" s="1067"/>
      <c r="V1380" s="1067"/>
      <c r="W1380" s="1067"/>
      <c r="X1380" s="1067"/>
      <c r="Y1380" s="1067"/>
      <c r="Z1380" s="1067"/>
      <c r="AA1380" s="1067"/>
      <c r="AB1380" s="1067"/>
      <c r="AC1380" s="1067"/>
      <c r="AD1380" s="1067"/>
      <c r="AE1380" s="1067"/>
      <c r="AF1380" s="1067"/>
    </row>
    <row r="1381" spans="1:32">
      <c r="A1381" s="1067"/>
      <c r="B1381" s="1067"/>
      <c r="C1381" s="1067"/>
      <c r="D1381" s="1067"/>
      <c r="E1381" s="1067"/>
      <c r="F1381" s="1067"/>
      <c r="G1381" s="1067"/>
      <c r="H1381" s="1067"/>
      <c r="I1381" s="1067"/>
      <c r="J1381" s="1067"/>
      <c r="K1381" s="1067"/>
      <c r="L1381" s="1067"/>
      <c r="M1381" s="1067"/>
      <c r="N1381" s="1067"/>
      <c r="O1381" s="1067"/>
      <c r="P1381" s="1067"/>
      <c r="Q1381" s="1067"/>
      <c r="R1381" s="1067"/>
      <c r="S1381" s="1067"/>
      <c r="T1381" s="1067"/>
      <c r="U1381" s="1067"/>
      <c r="V1381" s="1067"/>
      <c r="W1381" s="1067"/>
      <c r="X1381" s="1067"/>
      <c r="Y1381" s="1067"/>
      <c r="Z1381" s="1067"/>
      <c r="AA1381" s="1067"/>
      <c r="AB1381" s="1067"/>
      <c r="AC1381" s="1067"/>
      <c r="AD1381" s="1067"/>
      <c r="AE1381" s="1067"/>
      <c r="AF1381" s="1067"/>
    </row>
    <row r="1382" spans="1:32">
      <c r="A1382" s="1067"/>
      <c r="B1382" s="1067"/>
      <c r="C1382" s="1067"/>
      <c r="D1382" s="1067"/>
      <c r="E1382" s="1067"/>
      <c r="F1382" s="1067"/>
      <c r="G1382" s="1067"/>
      <c r="H1382" s="1067"/>
      <c r="I1382" s="1067"/>
      <c r="J1382" s="1067"/>
      <c r="K1382" s="1067"/>
      <c r="L1382" s="1067"/>
      <c r="M1382" s="1067"/>
      <c r="N1382" s="1067"/>
      <c r="O1382" s="1067"/>
      <c r="P1382" s="1067"/>
      <c r="Q1382" s="1067"/>
      <c r="R1382" s="1067"/>
      <c r="S1382" s="1067"/>
      <c r="T1382" s="1067"/>
      <c r="U1382" s="1067"/>
      <c r="V1382" s="1067"/>
      <c r="W1382" s="1067"/>
      <c r="X1382" s="1067"/>
      <c r="Y1382" s="1067"/>
      <c r="Z1382" s="1067"/>
      <c r="AA1382" s="1067"/>
      <c r="AB1382" s="1067"/>
      <c r="AC1382" s="1067"/>
      <c r="AD1382" s="1067"/>
      <c r="AE1382" s="1067"/>
      <c r="AF1382" s="1067"/>
    </row>
    <row r="1383" spans="1:32">
      <c r="A1383" s="1067"/>
      <c r="B1383" s="1067"/>
      <c r="C1383" s="1067"/>
      <c r="D1383" s="1067"/>
      <c r="E1383" s="1067"/>
      <c r="F1383" s="1067"/>
      <c r="G1383" s="1067"/>
      <c r="H1383" s="1067"/>
      <c r="I1383" s="1067"/>
      <c r="J1383" s="1067"/>
      <c r="K1383" s="1067"/>
      <c r="L1383" s="1067"/>
      <c r="M1383" s="1067"/>
      <c r="N1383" s="1067"/>
      <c r="O1383" s="1067"/>
      <c r="P1383" s="1067"/>
      <c r="Q1383" s="1067"/>
      <c r="R1383" s="1067"/>
      <c r="S1383" s="1067"/>
      <c r="T1383" s="1067"/>
      <c r="U1383" s="1067"/>
      <c r="V1383" s="1067"/>
      <c r="W1383" s="1067"/>
      <c r="X1383" s="1067"/>
      <c r="Y1383" s="1067"/>
      <c r="Z1383" s="1067"/>
      <c r="AA1383" s="1067"/>
      <c r="AB1383" s="1067"/>
      <c r="AC1383" s="1067"/>
      <c r="AD1383" s="1067"/>
      <c r="AE1383" s="1067"/>
      <c r="AF1383" s="1067"/>
    </row>
    <row r="1384" spans="1:32">
      <c r="A1384" s="1067"/>
      <c r="B1384" s="1067"/>
      <c r="C1384" s="1067"/>
      <c r="D1384" s="1067"/>
      <c r="E1384" s="1067"/>
      <c r="F1384" s="1067"/>
      <c r="G1384" s="1067"/>
      <c r="H1384" s="1067"/>
      <c r="I1384" s="1067"/>
      <c r="J1384" s="1067"/>
      <c r="K1384" s="1067"/>
      <c r="L1384" s="1067"/>
      <c r="M1384" s="1067"/>
      <c r="N1384" s="1067"/>
      <c r="O1384" s="1067"/>
      <c r="P1384" s="1067"/>
      <c r="Q1384" s="1067"/>
      <c r="R1384" s="1067"/>
      <c r="S1384" s="1067"/>
      <c r="T1384" s="1067"/>
      <c r="U1384" s="1067"/>
      <c r="V1384" s="1067"/>
      <c r="W1384" s="1067"/>
      <c r="X1384" s="1067"/>
      <c r="Y1384" s="1067"/>
      <c r="Z1384" s="1067"/>
      <c r="AA1384" s="1067"/>
      <c r="AB1384" s="1067"/>
      <c r="AC1384" s="1067"/>
      <c r="AD1384" s="1067"/>
      <c r="AE1384" s="1067"/>
      <c r="AF1384" s="1067"/>
    </row>
    <row r="1385" spans="1:32">
      <c r="A1385" s="1067"/>
      <c r="B1385" s="1067"/>
      <c r="C1385" s="1067"/>
      <c r="D1385" s="1067"/>
      <c r="E1385" s="1067"/>
      <c r="F1385" s="1067"/>
      <c r="G1385" s="1067"/>
      <c r="H1385" s="1067"/>
      <c r="I1385" s="1067"/>
      <c r="J1385" s="1067"/>
      <c r="K1385" s="1067"/>
      <c r="L1385" s="1067"/>
      <c r="M1385" s="1067"/>
      <c r="N1385" s="1067"/>
      <c r="O1385" s="1067"/>
      <c r="P1385" s="1067"/>
      <c r="Q1385" s="1067"/>
      <c r="R1385" s="1067"/>
      <c r="S1385" s="1067"/>
      <c r="T1385" s="1067"/>
      <c r="U1385" s="1067"/>
      <c r="V1385" s="1067"/>
      <c r="W1385" s="1067"/>
      <c r="X1385" s="1067"/>
      <c r="Y1385" s="1067"/>
      <c r="Z1385" s="1067"/>
      <c r="AA1385" s="1067"/>
      <c r="AB1385" s="1067"/>
      <c r="AC1385" s="1067"/>
      <c r="AD1385" s="1067"/>
      <c r="AE1385" s="1067"/>
      <c r="AF1385" s="1067"/>
    </row>
    <row r="1386" spans="1:32">
      <c r="A1386" s="1067"/>
      <c r="B1386" s="1067"/>
      <c r="C1386" s="1067"/>
      <c r="D1386" s="1067"/>
      <c r="E1386" s="1067"/>
      <c r="F1386" s="1067"/>
      <c r="G1386" s="1067"/>
      <c r="H1386" s="1067"/>
      <c r="I1386" s="1067"/>
      <c r="J1386" s="1067"/>
      <c r="K1386" s="1067"/>
      <c r="L1386" s="1067"/>
      <c r="M1386" s="1067"/>
      <c r="N1386" s="1067"/>
      <c r="O1386" s="1067"/>
      <c r="P1386" s="1067"/>
      <c r="Q1386" s="1067"/>
      <c r="R1386" s="1067"/>
      <c r="S1386" s="1067"/>
      <c r="T1386" s="1067"/>
      <c r="U1386" s="1067"/>
      <c r="V1386" s="1067"/>
      <c r="W1386" s="1067"/>
      <c r="X1386" s="1067"/>
      <c r="Y1386" s="1067"/>
      <c r="Z1386" s="1067"/>
      <c r="AA1386" s="1067"/>
      <c r="AB1386" s="1067"/>
      <c r="AC1386" s="1067"/>
      <c r="AD1386" s="1067"/>
      <c r="AE1386" s="1067"/>
      <c r="AF1386" s="1067"/>
    </row>
    <row r="1387" spans="1:32">
      <c r="A1387" s="1067"/>
      <c r="B1387" s="1067"/>
      <c r="C1387" s="1067"/>
      <c r="D1387" s="1067"/>
      <c r="E1387" s="1067"/>
      <c r="F1387" s="1067"/>
      <c r="G1387" s="1067"/>
      <c r="H1387" s="1067"/>
      <c r="I1387" s="1067"/>
      <c r="J1387" s="1067"/>
      <c r="K1387" s="1067"/>
      <c r="L1387" s="1067"/>
      <c r="M1387" s="1067"/>
      <c r="N1387" s="1067"/>
      <c r="O1387" s="1067"/>
      <c r="P1387" s="1067"/>
      <c r="Q1387" s="1067"/>
      <c r="R1387" s="1067"/>
      <c r="S1387" s="1067"/>
      <c r="T1387" s="1067"/>
      <c r="U1387" s="1067"/>
      <c r="V1387" s="1067"/>
      <c r="W1387" s="1067"/>
      <c r="X1387" s="1067"/>
      <c r="Y1387" s="1067"/>
      <c r="Z1387" s="1067"/>
      <c r="AA1387" s="1067"/>
      <c r="AB1387" s="1067"/>
      <c r="AC1387" s="1067"/>
      <c r="AD1387" s="1067"/>
      <c r="AE1387" s="1067"/>
      <c r="AF1387" s="1067"/>
    </row>
    <row r="1388" spans="1:32">
      <c r="A1388" s="1067"/>
      <c r="B1388" s="1067"/>
      <c r="C1388" s="1067"/>
      <c r="D1388" s="1067"/>
      <c r="E1388" s="1067"/>
      <c r="F1388" s="1067"/>
      <c r="G1388" s="1067"/>
      <c r="H1388" s="1067"/>
      <c r="I1388" s="1067"/>
      <c r="J1388" s="1067"/>
      <c r="K1388" s="1067"/>
      <c r="L1388" s="1067"/>
      <c r="M1388" s="1067"/>
      <c r="N1388" s="1067"/>
      <c r="O1388" s="1067"/>
      <c r="P1388" s="1067"/>
      <c r="Q1388" s="1067"/>
      <c r="R1388" s="1067"/>
      <c r="S1388" s="1067"/>
      <c r="T1388" s="1067"/>
      <c r="U1388" s="1067"/>
      <c r="V1388" s="1067"/>
      <c r="W1388" s="1067"/>
      <c r="X1388" s="1067"/>
      <c r="Y1388" s="1067"/>
      <c r="Z1388" s="1067"/>
      <c r="AA1388" s="1067"/>
      <c r="AB1388" s="1067"/>
      <c r="AC1388" s="1067"/>
      <c r="AD1388" s="1067"/>
      <c r="AE1388" s="1067"/>
      <c r="AF1388" s="1067"/>
    </row>
    <row r="1389" spans="1:32">
      <c r="A1389" s="1067"/>
      <c r="B1389" s="1067"/>
      <c r="C1389" s="1067"/>
      <c r="D1389" s="1067"/>
      <c r="E1389" s="1067"/>
      <c r="F1389" s="1067"/>
      <c r="G1389" s="1067"/>
      <c r="H1389" s="1067"/>
      <c r="I1389" s="1067"/>
      <c r="J1389" s="1067"/>
      <c r="K1389" s="1067"/>
      <c r="L1389" s="1067"/>
      <c r="M1389" s="1067"/>
      <c r="N1389" s="1067"/>
      <c r="O1389" s="1067"/>
      <c r="P1389" s="1067"/>
      <c r="Q1389" s="1067"/>
      <c r="R1389" s="1067"/>
      <c r="S1389" s="1067"/>
      <c r="T1389" s="1067"/>
      <c r="U1389" s="1067"/>
      <c r="V1389" s="1067"/>
      <c r="W1389" s="1067"/>
      <c r="X1389" s="1067"/>
      <c r="Y1389" s="1067"/>
      <c r="Z1389" s="1067"/>
      <c r="AA1389" s="1067"/>
      <c r="AB1389" s="1067"/>
      <c r="AC1389" s="1067"/>
      <c r="AD1389" s="1067"/>
      <c r="AE1389" s="1067"/>
      <c r="AF1389" s="1067"/>
    </row>
    <row r="1390" spans="1:32">
      <c r="A1390" s="1067"/>
      <c r="B1390" s="1067"/>
      <c r="C1390" s="1067"/>
      <c r="D1390" s="1067"/>
      <c r="E1390" s="1067"/>
      <c r="F1390" s="1067"/>
      <c r="G1390" s="1067"/>
      <c r="H1390" s="1067"/>
      <c r="I1390" s="1067"/>
      <c r="J1390" s="1067"/>
      <c r="K1390" s="1067"/>
      <c r="L1390" s="1067"/>
      <c r="M1390" s="1067"/>
      <c r="N1390" s="1067"/>
      <c r="O1390" s="1067"/>
      <c r="P1390" s="1067"/>
      <c r="Q1390" s="1067"/>
      <c r="R1390" s="1067"/>
      <c r="S1390" s="1067"/>
      <c r="T1390" s="1067"/>
      <c r="U1390" s="1067"/>
      <c r="V1390" s="1067"/>
      <c r="W1390" s="1067"/>
      <c r="X1390" s="1067"/>
      <c r="Y1390" s="1067"/>
      <c r="Z1390" s="1067"/>
      <c r="AA1390" s="1067"/>
      <c r="AB1390" s="1067"/>
      <c r="AC1390" s="1067"/>
      <c r="AD1390" s="1067"/>
      <c r="AE1390" s="1067"/>
      <c r="AF1390" s="1067"/>
    </row>
    <row r="1391" spans="1:32">
      <c r="A1391" s="1067"/>
      <c r="B1391" s="1067"/>
      <c r="C1391" s="1067"/>
      <c r="D1391" s="1067"/>
      <c r="E1391" s="1067"/>
      <c r="F1391" s="1067"/>
      <c r="G1391" s="1067"/>
      <c r="H1391" s="1067"/>
      <c r="I1391" s="1067"/>
      <c r="J1391" s="1067"/>
      <c r="K1391" s="1067"/>
      <c r="L1391" s="1067"/>
      <c r="M1391" s="1067"/>
      <c r="N1391" s="1067"/>
      <c r="O1391" s="1067"/>
      <c r="P1391" s="1067"/>
      <c r="Q1391" s="1067"/>
      <c r="R1391" s="1067"/>
      <c r="S1391" s="1067"/>
      <c r="T1391" s="1067"/>
      <c r="U1391" s="1067"/>
      <c r="V1391" s="1067"/>
      <c r="W1391" s="1067"/>
      <c r="X1391" s="1067"/>
      <c r="Y1391" s="1067"/>
      <c r="Z1391" s="1067"/>
      <c r="AA1391" s="1067"/>
      <c r="AB1391" s="1067"/>
      <c r="AC1391" s="1067"/>
      <c r="AD1391" s="1067"/>
      <c r="AE1391" s="1067"/>
      <c r="AF1391" s="1067"/>
    </row>
    <row r="1392" spans="1:32">
      <c r="A1392" s="1067"/>
      <c r="B1392" s="1067"/>
      <c r="C1392" s="1067"/>
      <c r="D1392" s="1067"/>
      <c r="E1392" s="1067"/>
      <c r="F1392" s="1067"/>
      <c r="G1392" s="1067"/>
      <c r="H1392" s="1067"/>
      <c r="I1392" s="1067"/>
      <c r="J1392" s="1067"/>
      <c r="K1392" s="1067"/>
      <c r="L1392" s="1067"/>
      <c r="M1392" s="1067"/>
      <c r="N1392" s="1067"/>
      <c r="O1392" s="1067"/>
      <c r="P1392" s="1067"/>
      <c r="Q1392" s="1067"/>
      <c r="R1392" s="1067"/>
      <c r="S1392" s="1067"/>
      <c r="T1392" s="1067"/>
      <c r="U1392" s="1067"/>
      <c r="V1392" s="1067"/>
      <c r="W1392" s="1067"/>
      <c r="X1392" s="1067"/>
      <c r="Y1392" s="1067"/>
      <c r="Z1392" s="1067"/>
      <c r="AA1392" s="1067"/>
      <c r="AB1392" s="1067"/>
      <c r="AC1392" s="1067"/>
      <c r="AD1392" s="1067"/>
      <c r="AE1392" s="1067"/>
      <c r="AF1392" s="1067"/>
    </row>
    <row r="1393" spans="1:32">
      <c r="A1393" s="1067"/>
      <c r="B1393" s="1067"/>
      <c r="C1393" s="1067"/>
      <c r="D1393" s="1067"/>
      <c r="E1393" s="1067"/>
      <c r="F1393" s="1067"/>
      <c r="G1393" s="1067"/>
      <c r="H1393" s="1067"/>
      <c r="I1393" s="1067"/>
      <c r="J1393" s="1067"/>
      <c r="K1393" s="1067"/>
      <c r="L1393" s="1067"/>
      <c r="M1393" s="1067"/>
      <c r="N1393" s="1067"/>
      <c r="O1393" s="1067"/>
      <c r="P1393" s="1067"/>
      <c r="Q1393" s="1067"/>
      <c r="R1393" s="1067"/>
      <c r="S1393" s="1067"/>
      <c r="T1393" s="1067"/>
      <c r="U1393" s="1067"/>
      <c r="V1393" s="1067"/>
      <c r="W1393" s="1067"/>
      <c r="X1393" s="1067"/>
      <c r="Y1393" s="1067"/>
      <c r="Z1393" s="1067"/>
      <c r="AA1393" s="1067"/>
      <c r="AB1393" s="1067"/>
      <c r="AC1393" s="1067"/>
      <c r="AD1393" s="1067"/>
      <c r="AE1393" s="1067"/>
      <c r="AF1393" s="1067"/>
    </row>
    <row r="1394" spans="1:32">
      <c r="A1394" s="1067"/>
      <c r="B1394" s="1067"/>
      <c r="C1394" s="1067"/>
      <c r="D1394" s="1067"/>
      <c r="E1394" s="1067"/>
      <c r="F1394" s="1067"/>
      <c r="G1394" s="1067"/>
      <c r="H1394" s="1067"/>
      <c r="I1394" s="1067"/>
      <c r="J1394" s="1067"/>
      <c r="K1394" s="1067"/>
      <c r="L1394" s="1067"/>
      <c r="M1394" s="1067"/>
      <c r="N1394" s="1067"/>
      <c r="O1394" s="1067"/>
      <c r="P1394" s="1067"/>
      <c r="Q1394" s="1067"/>
      <c r="R1394" s="1067"/>
      <c r="S1394" s="1067"/>
      <c r="T1394" s="1067"/>
      <c r="U1394" s="1067"/>
      <c r="V1394" s="1067"/>
      <c r="W1394" s="1067"/>
      <c r="X1394" s="1067"/>
      <c r="Y1394" s="1067"/>
      <c r="Z1394" s="1067"/>
      <c r="AA1394" s="1067"/>
      <c r="AB1394" s="1067"/>
      <c r="AC1394" s="1067"/>
      <c r="AD1394" s="1067"/>
      <c r="AE1394" s="1067"/>
      <c r="AF1394" s="1067"/>
    </row>
    <row r="1395" spans="1:32">
      <c r="A1395" s="1067"/>
      <c r="B1395" s="1067"/>
      <c r="C1395" s="1067"/>
      <c r="D1395" s="1067"/>
      <c r="E1395" s="1067"/>
      <c r="F1395" s="1067"/>
      <c r="G1395" s="1067"/>
      <c r="H1395" s="1067"/>
      <c r="I1395" s="1067"/>
      <c r="J1395" s="1067"/>
      <c r="K1395" s="1067"/>
      <c r="L1395" s="1067"/>
      <c r="M1395" s="1067"/>
      <c r="N1395" s="1067"/>
      <c r="O1395" s="1067"/>
      <c r="P1395" s="1067"/>
      <c r="Q1395" s="1067"/>
      <c r="R1395" s="1067"/>
      <c r="S1395" s="1067"/>
      <c r="T1395" s="1067"/>
      <c r="U1395" s="1067"/>
      <c r="V1395" s="1067"/>
      <c r="W1395" s="1067"/>
      <c r="X1395" s="1067"/>
      <c r="Y1395" s="1067"/>
      <c r="Z1395" s="1067"/>
      <c r="AA1395" s="1067"/>
      <c r="AB1395" s="1067"/>
      <c r="AC1395" s="1067"/>
      <c r="AD1395" s="1067"/>
      <c r="AE1395" s="1067"/>
      <c r="AF1395" s="1067"/>
    </row>
    <row r="1396" spans="1:32">
      <c r="A1396" s="1067"/>
      <c r="B1396" s="1067"/>
      <c r="C1396" s="1067"/>
      <c r="D1396" s="1067"/>
      <c r="E1396" s="1067"/>
      <c r="F1396" s="1067"/>
      <c r="G1396" s="1067"/>
      <c r="H1396" s="1067"/>
      <c r="I1396" s="1067"/>
      <c r="J1396" s="1067"/>
      <c r="K1396" s="1067"/>
      <c r="L1396" s="1067"/>
      <c r="M1396" s="1067"/>
      <c r="N1396" s="1067"/>
      <c r="O1396" s="1067"/>
      <c r="P1396" s="1067"/>
      <c r="Q1396" s="1067"/>
      <c r="R1396" s="1067"/>
      <c r="S1396" s="1067"/>
      <c r="T1396" s="1067"/>
      <c r="U1396" s="1067"/>
      <c r="V1396" s="1067"/>
      <c r="W1396" s="1067"/>
      <c r="X1396" s="1067"/>
      <c r="Y1396" s="1067"/>
      <c r="Z1396" s="1067"/>
      <c r="AA1396" s="1067"/>
      <c r="AB1396" s="1067"/>
      <c r="AC1396" s="1067"/>
      <c r="AD1396" s="1067"/>
      <c r="AE1396" s="1067"/>
      <c r="AF1396" s="1067"/>
    </row>
    <row r="1397" spans="1:32">
      <c r="A1397" s="1067"/>
      <c r="B1397" s="1067"/>
      <c r="C1397" s="1067"/>
      <c r="D1397" s="1067"/>
      <c r="E1397" s="1067"/>
      <c r="F1397" s="1067"/>
      <c r="G1397" s="1067"/>
      <c r="H1397" s="1067"/>
      <c r="I1397" s="1067"/>
      <c r="J1397" s="1067"/>
      <c r="K1397" s="1067"/>
      <c r="L1397" s="1067"/>
      <c r="M1397" s="1067"/>
      <c r="N1397" s="1067"/>
      <c r="O1397" s="1067"/>
      <c r="P1397" s="1067"/>
      <c r="Q1397" s="1067"/>
      <c r="R1397" s="1067"/>
      <c r="S1397" s="1067"/>
      <c r="T1397" s="1067"/>
      <c r="U1397" s="1067"/>
      <c r="V1397" s="1067"/>
      <c r="W1397" s="1067"/>
      <c r="X1397" s="1067"/>
      <c r="Y1397" s="1067"/>
      <c r="Z1397" s="1067"/>
      <c r="AA1397" s="1067"/>
      <c r="AB1397" s="1067"/>
      <c r="AC1397" s="1067"/>
      <c r="AD1397" s="1067"/>
      <c r="AE1397" s="1067"/>
      <c r="AF1397" s="1067"/>
    </row>
    <row r="1398" spans="1:32">
      <c r="A1398" s="1067"/>
      <c r="B1398" s="1067"/>
      <c r="C1398" s="1067"/>
      <c r="D1398" s="1067"/>
      <c r="E1398" s="1067"/>
      <c r="F1398" s="1067"/>
      <c r="G1398" s="1067"/>
      <c r="H1398" s="1067"/>
      <c r="I1398" s="1067"/>
      <c r="J1398" s="1067"/>
      <c r="K1398" s="1067"/>
      <c r="L1398" s="1067"/>
      <c r="M1398" s="1067"/>
      <c r="N1398" s="1067"/>
      <c r="O1398" s="1067"/>
      <c r="P1398" s="1067"/>
      <c r="Q1398" s="1067"/>
      <c r="R1398" s="1067"/>
      <c r="S1398" s="1067"/>
      <c r="T1398" s="1067"/>
      <c r="U1398" s="1067"/>
      <c r="V1398" s="1067"/>
      <c r="W1398" s="1067"/>
      <c r="X1398" s="1067"/>
      <c r="Y1398" s="1067"/>
      <c r="Z1398" s="1067"/>
      <c r="AA1398" s="1067"/>
      <c r="AB1398" s="1067"/>
      <c r="AC1398" s="1067"/>
      <c r="AD1398" s="1067"/>
      <c r="AE1398" s="1067"/>
      <c r="AF1398" s="1067"/>
    </row>
    <row r="1399" spans="1:32">
      <c r="A1399" s="1067"/>
      <c r="B1399" s="1067"/>
      <c r="C1399" s="1067"/>
      <c r="D1399" s="1067"/>
      <c r="E1399" s="1067"/>
      <c r="F1399" s="1067"/>
      <c r="G1399" s="1067"/>
      <c r="H1399" s="1067"/>
      <c r="I1399" s="1067"/>
      <c r="J1399" s="1067"/>
      <c r="K1399" s="1067"/>
      <c r="L1399" s="1067"/>
      <c r="M1399" s="1067"/>
      <c r="N1399" s="1067"/>
      <c r="O1399" s="1067"/>
      <c r="P1399" s="1067"/>
      <c r="Q1399" s="1067"/>
      <c r="R1399" s="1067"/>
      <c r="S1399" s="1067"/>
      <c r="T1399" s="1067"/>
      <c r="U1399" s="1067"/>
      <c r="V1399" s="1067"/>
      <c r="W1399" s="1067"/>
      <c r="X1399" s="1067"/>
      <c r="Y1399" s="1067"/>
      <c r="Z1399" s="1067"/>
      <c r="AA1399" s="1067"/>
      <c r="AB1399" s="1067"/>
      <c r="AC1399" s="1067"/>
      <c r="AD1399" s="1067"/>
      <c r="AE1399" s="1067"/>
      <c r="AF1399" s="1067"/>
    </row>
    <row r="1400" spans="1:32">
      <c r="A1400" s="1067"/>
      <c r="B1400" s="1067"/>
      <c r="C1400" s="1067"/>
      <c r="D1400" s="1067"/>
      <c r="E1400" s="1067"/>
      <c r="F1400" s="1067"/>
      <c r="G1400" s="1067"/>
      <c r="H1400" s="1067"/>
      <c r="I1400" s="1067"/>
      <c r="J1400" s="1067"/>
      <c r="K1400" s="1067"/>
      <c r="L1400" s="1067"/>
      <c r="M1400" s="1067"/>
      <c r="N1400" s="1067"/>
      <c r="O1400" s="1067"/>
      <c r="P1400" s="1067"/>
      <c r="Q1400" s="1067"/>
      <c r="R1400" s="1067"/>
      <c r="S1400" s="1067"/>
      <c r="T1400" s="1067"/>
      <c r="U1400" s="1067"/>
      <c r="V1400" s="1067"/>
      <c r="W1400" s="1067"/>
      <c r="X1400" s="1067"/>
      <c r="Y1400" s="1067"/>
      <c r="Z1400" s="1067"/>
      <c r="AA1400" s="1067"/>
      <c r="AB1400" s="1067"/>
      <c r="AC1400" s="1067"/>
      <c r="AD1400" s="1067"/>
      <c r="AE1400" s="1067"/>
      <c r="AF1400" s="1067"/>
    </row>
    <row r="1401" spans="1:32">
      <c r="A1401" s="1067"/>
      <c r="B1401" s="1067"/>
      <c r="C1401" s="1067"/>
      <c r="D1401" s="1067"/>
      <c r="E1401" s="1067"/>
      <c r="F1401" s="1067"/>
      <c r="G1401" s="1067"/>
      <c r="H1401" s="1067"/>
      <c r="I1401" s="1067"/>
      <c r="J1401" s="1067"/>
      <c r="K1401" s="1067"/>
      <c r="L1401" s="1067"/>
      <c r="M1401" s="1067"/>
      <c r="N1401" s="1067"/>
      <c r="O1401" s="1067"/>
      <c r="P1401" s="1067"/>
      <c r="Q1401" s="1067"/>
      <c r="R1401" s="1067"/>
      <c r="S1401" s="1067"/>
      <c r="T1401" s="1067"/>
      <c r="U1401" s="1067"/>
      <c r="V1401" s="1067"/>
      <c r="W1401" s="1067"/>
      <c r="X1401" s="1067"/>
      <c r="Y1401" s="1067"/>
      <c r="Z1401" s="1067"/>
      <c r="AA1401" s="1067"/>
      <c r="AB1401" s="1067"/>
      <c r="AC1401" s="1067"/>
      <c r="AD1401" s="1067"/>
      <c r="AE1401" s="1067"/>
      <c r="AF1401" s="1067"/>
    </row>
    <row r="1402" spans="1:32">
      <c r="A1402" s="1067"/>
      <c r="B1402" s="1067"/>
      <c r="C1402" s="1067"/>
      <c r="D1402" s="1067"/>
      <c r="E1402" s="1067"/>
      <c r="F1402" s="1067"/>
      <c r="G1402" s="1067"/>
      <c r="H1402" s="1067"/>
      <c r="I1402" s="1067"/>
      <c r="J1402" s="1067"/>
      <c r="K1402" s="1067"/>
      <c r="L1402" s="1067"/>
      <c r="M1402" s="1067"/>
      <c r="N1402" s="1067"/>
      <c r="O1402" s="1067"/>
      <c r="P1402" s="1067"/>
      <c r="Q1402" s="1067"/>
      <c r="R1402" s="1067"/>
      <c r="S1402" s="1067"/>
      <c r="T1402" s="1067"/>
      <c r="U1402" s="1067"/>
      <c r="V1402" s="1067"/>
      <c r="W1402" s="1067"/>
      <c r="X1402" s="1067"/>
      <c r="Y1402" s="1067"/>
      <c r="Z1402" s="1067"/>
      <c r="AA1402" s="1067"/>
      <c r="AB1402" s="1067"/>
      <c r="AC1402" s="1067"/>
      <c r="AD1402" s="1067"/>
      <c r="AE1402" s="1067"/>
      <c r="AF1402" s="1067"/>
    </row>
    <row r="1403" spans="1:32">
      <c r="A1403" s="1067"/>
      <c r="B1403" s="1067"/>
      <c r="C1403" s="1067"/>
      <c r="D1403" s="1067"/>
      <c r="E1403" s="1067"/>
      <c r="F1403" s="1067"/>
      <c r="G1403" s="1067"/>
      <c r="H1403" s="1067"/>
      <c r="I1403" s="1067"/>
      <c r="J1403" s="1067"/>
      <c r="K1403" s="1067"/>
      <c r="L1403" s="1067"/>
      <c r="M1403" s="1067"/>
      <c r="N1403" s="1067"/>
      <c r="O1403" s="1067"/>
      <c r="P1403" s="1067"/>
      <c r="Q1403" s="1067"/>
      <c r="R1403" s="1067"/>
      <c r="S1403" s="1067"/>
      <c r="T1403" s="1067"/>
      <c r="U1403" s="1067"/>
      <c r="V1403" s="1067"/>
      <c r="W1403" s="1067"/>
      <c r="X1403" s="1067"/>
      <c r="Y1403" s="1067"/>
      <c r="Z1403" s="1067"/>
      <c r="AA1403" s="1067"/>
      <c r="AB1403" s="1067"/>
      <c r="AC1403" s="1067"/>
      <c r="AD1403" s="1067"/>
      <c r="AE1403" s="1067"/>
      <c r="AF1403" s="1067"/>
    </row>
    <row r="1404" spans="1:32">
      <c r="A1404" s="1067"/>
      <c r="B1404" s="1067"/>
      <c r="C1404" s="1067"/>
      <c r="D1404" s="1067"/>
      <c r="E1404" s="1067"/>
      <c r="F1404" s="1067"/>
      <c r="G1404" s="1067"/>
      <c r="H1404" s="1067"/>
      <c r="I1404" s="1067"/>
      <c r="J1404" s="1067"/>
      <c r="K1404" s="1067"/>
      <c r="L1404" s="1067"/>
      <c r="M1404" s="1067"/>
      <c r="N1404" s="1067"/>
      <c r="O1404" s="1067"/>
      <c r="P1404" s="1067"/>
      <c r="Q1404" s="1067"/>
      <c r="R1404" s="1067"/>
      <c r="S1404" s="1067"/>
      <c r="T1404" s="1067"/>
      <c r="U1404" s="1067"/>
      <c r="V1404" s="1067"/>
      <c r="W1404" s="1067"/>
      <c r="X1404" s="1067"/>
      <c r="Y1404" s="1067"/>
      <c r="Z1404" s="1067"/>
      <c r="AA1404" s="1067"/>
      <c r="AB1404" s="1067"/>
      <c r="AC1404" s="1067"/>
      <c r="AD1404" s="1067"/>
      <c r="AE1404" s="1067"/>
      <c r="AF1404" s="1067"/>
    </row>
    <row r="1405" spans="1:32">
      <c r="A1405" s="1067"/>
      <c r="B1405" s="1067"/>
      <c r="C1405" s="1067"/>
      <c r="D1405" s="1067"/>
      <c r="E1405" s="1067"/>
      <c r="F1405" s="1067"/>
      <c r="G1405" s="1067"/>
      <c r="H1405" s="1067"/>
      <c r="I1405" s="1067"/>
      <c r="J1405" s="1067"/>
      <c r="K1405" s="1067"/>
      <c r="L1405" s="1067"/>
      <c r="M1405" s="1067"/>
      <c r="N1405" s="1067"/>
      <c r="O1405" s="1067"/>
      <c r="P1405" s="1067"/>
      <c r="Q1405" s="1067"/>
      <c r="R1405" s="1067"/>
      <c r="S1405" s="1067"/>
      <c r="T1405" s="1067"/>
      <c r="U1405" s="1067"/>
      <c r="V1405" s="1067"/>
      <c r="W1405" s="1067"/>
      <c r="X1405" s="1067"/>
      <c r="Y1405" s="1067"/>
      <c r="Z1405" s="1067"/>
      <c r="AA1405" s="1067"/>
      <c r="AB1405" s="1067"/>
      <c r="AC1405" s="1067"/>
      <c r="AD1405" s="1067"/>
      <c r="AE1405" s="1067"/>
      <c r="AF1405" s="1067"/>
    </row>
    <row r="1406" spans="1:32">
      <c r="A1406" s="1067"/>
      <c r="B1406" s="1067"/>
      <c r="C1406" s="1067"/>
      <c r="D1406" s="1067"/>
      <c r="E1406" s="1067"/>
      <c r="F1406" s="1067"/>
      <c r="G1406" s="1067"/>
      <c r="H1406" s="1067"/>
      <c r="I1406" s="1067"/>
      <c r="J1406" s="1067"/>
      <c r="K1406" s="1067"/>
      <c r="L1406" s="1067"/>
      <c r="M1406" s="1067"/>
      <c r="N1406" s="1067"/>
      <c r="O1406" s="1067"/>
      <c r="P1406" s="1067"/>
      <c r="Q1406" s="1067"/>
      <c r="R1406" s="1067"/>
      <c r="S1406" s="1067"/>
      <c r="T1406" s="1067"/>
      <c r="U1406" s="1067"/>
      <c r="V1406" s="1067"/>
      <c r="W1406" s="1067"/>
      <c r="X1406" s="1067"/>
      <c r="Y1406" s="1067"/>
      <c r="Z1406" s="1067"/>
      <c r="AA1406" s="1067"/>
      <c r="AB1406" s="1067"/>
      <c r="AC1406" s="1067"/>
      <c r="AD1406" s="1067"/>
      <c r="AE1406" s="1067"/>
      <c r="AF1406" s="1067"/>
    </row>
    <row r="1407" spans="1:32">
      <c r="A1407" s="1067"/>
      <c r="B1407" s="1067"/>
      <c r="C1407" s="1067"/>
      <c r="D1407" s="1067"/>
      <c r="E1407" s="1067"/>
      <c r="F1407" s="1067"/>
      <c r="G1407" s="1067"/>
      <c r="H1407" s="1067"/>
      <c r="I1407" s="1067"/>
      <c r="J1407" s="1067"/>
      <c r="K1407" s="1067"/>
      <c r="L1407" s="1067"/>
      <c r="M1407" s="1067"/>
      <c r="N1407" s="1067"/>
      <c r="O1407" s="1067"/>
      <c r="P1407" s="1067"/>
      <c r="Q1407" s="1067"/>
      <c r="R1407" s="1067"/>
      <c r="S1407" s="1067"/>
      <c r="T1407" s="1067"/>
      <c r="U1407" s="1067"/>
      <c r="V1407" s="1067"/>
      <c r="W1407" s="1067"/>
      <c r="X1407" s="1067"/>
      <c r="Y1407" s="1067"/>
      <c r="Z1407" s="1067"/>
      <c r="AA1407" s="1067"/>
      <c r="AB1407" s="1067"/>
      <c r="AC1407" s="1067"/>
      <c r="AD1407" s="1067"/>
      <c r="AE1407" s="1067"/>
      <c r="AF1407" s="1067"/>
    </row>
    <row r="1408" spans="1:32">
      <c r="A1408" s="1067"/>
      <c r="B1408" s="1067"/>
      <c r="C1408" s="1067"/>
      <c r="D1408" s="1067"/>
      <c r="E1408" s="1067"/>
      <c r="F1408" s="1067"/>
      <c r="G1408" s="1067"/>
      <c r="H1408" s="1067"/>
      <c r="I1408" s="1067"/>
      <c r="J1408" s="1067"/>
      <c r="K1408" s="1067"/>
      <c r="L1408" s="1067"/>
      <c r="M1408" s="1067"/>
      <c r="N1408" s="1067"/>
      <c r="O1408" s="1067"/>
      <c r="P1408" s="1067"/>
      <c r="Q1408" s="1067"/>
      <c r="R1408" s="1067"/>
      <c r="S1408" s="1067"/>
      <c r="T1408" s="1067"/>
      <c r="U1408" s="1067"/>
      <c r="V1408" s="1067"/>
      <c r="W1408" s="1067"/>
      <c r="X1408" s="1067"/>
      <c r="Y1408" s="1067"/>
      <c r="Z1408" s="1067"/>
      <c r="AA1408" s="1067"/>
      <c r="AB1408" s="1067"/>
      <c r="AC1408" s="1067"/>
      <c r="AD1408" s="1067"/>
      <c r="AE1408" s="1067"/>
      <c r="AF1408" s="1067"/>
    </row>
    <row r="1409" spans="1:32">
      <c r="A1409" s="1067"/>
      <c r="B1409" s="1067"/>
      <c r="C1409" s="1067"/>
      <c r="D1409" s="1067"/>
      <c r="E1409" s="1067"/>
      <c r="F1409" s="1067"/>
      <c r="G1409" s="1067"/>
      <c r="H1409" s="1067"/>
      <c r="I1409" s="1067"/>
      <c r="J1409" s="1067"/>
      <c r="K1409" s="1067"/>
      <c r="L1409" s="1067"/>
      <c r="M1409" s="1067"/>
      <c r="N1409" s="1067"/>
      <c r="O1409" s="1067"/>
      <c r="P1409" s="1067"/>
      <c r="Q1409" s="1067"/>
      <c r="R1409" s="1067"/>
      <c r="S1409" s="1067"/>
      <c r="T1409" s="1067"/>
      <c r="U1409" s="1067"/>
      <c r="V1409" s="1067"/>
      <c r="W1409" s="1067"/>
      <c r="X1409" s="1067"/>
      <c r="Y1409" s="1067"/>
      <c r="Z1409" s="1067"/>
      <c r="AA1409" s="1067"/>
      <c r="AB1409" s="1067"/>
      <c r="AC1409" s="1067"/>
      <c r="AD1409" s="1067"/>
      <c r="AE1409" s="1067"/>
      <c r="AF1409" s="1067"/>
    </row>
    <row r="1410" spans="1:32">
      <c r="A1410" s="1067"/>
      <c r="B1410" s="1067"/>
      <c r="C1410" s="1067"/>
      <c r="D1410" s="1067"/>
      <c r="E1410" s="1067"/>
      <c r="F1410" s="1067"/>
      <c r="G1410" s="1067"/>
      <c r="H1410" s="1067"/>
      <c r="I1410" s="1067"/>
      <c r="J1410" s="1067"/>
      <c r="K1410" s="1067"/>
      <c r="L1410" s="1067"/>
      <c r="M1410" s="1067"/>
      <c r="N1410" s="1067"/>
      <c r="O1410" s="1067"/>
      <c r="P1410" s="1067"/>
      <c r="Q1410" s="1067"/>
      <c r="R1410" s="1067"/>
      <c r="S1410" s="1067"/>
      <c r="T1410" s="1067"/>
      <c r="U1410" s="1067"/>
      <c r="V1410" s="1067"/>
      <c r="W1410" s="1067"/>
      <c r="X1410" s="1067"/>
      <c r="Y1410" s="1067"/>
      <c r="Z1410" s="1067"/>
      <c r="AA1410" s="1067"/>
      <c r="AB1410" s="1067"/>
      <c r="AC1410" s="1067"/>
      <c r="AD1410" s="1067"/>
      <c r="AE1410" s="1067"/>
      <c r="AF1410" s="1067"/>
    </row>
    <row r="1411" spans="1:32">
      <c r="A1411" s="1067"/>
      <c r="B1411" s="1067"/>
      <c r="C1411" s="1067"/>
      <c r="D1411" s="1067"/>
      <c r="E1411" s="1067"/>
      <c r="F1411" s="1067"/>
      <c r="G1411" s="1067"/>
      <c r="H1411" s="1067"/>
      <c r="I1411" s="1067"/>
      <c r="J1411" s="1067"/>
      <c r="K1411" s="1067"/>
      <c r="L1411" s="1067"/>
      <c r="M1411" s="1067"/>
      <c r="N1411" s="1067"/>
      <c r="O1411" s="1067"/>
      <c r="P1411" s="1067"/>
      <c r="Q1411" s="1067"/>
      <c r="R1411" s="1067"/>
      <c r="S1411" s="1067"/>
      <c r="T1411" s="1067"/>
      <c r="U1411" s="1067"/>
      <c r="V1411" s="1067"/>
      <c r="W1411" s="1067"/>
      <c r="X1411" s="1067"/>
      <c r="Y1411" s="1067"/>
      <c r="Z1411" s="1067"/>
      <c r="AA1411" s="1067"/>
      <c r="AB1411" s="1067"/>
      <c r="AC1411" s="1067"/>
      <c r="AD1411" s="1067"/>
      <c r="AE1411" s="1067"/>
      <c r="AF1411" s="1067"/>
    </row>
    <row r="1412" spans="1:32">
      <c r="A1412" s="1067"/>
      <c r="B1412" s="1067"/>
      <c r="C1412" s="1067"/>
      <c r="D1412" s="1067"/>
      <c r="E1412" s="1067"/>
      <c r="F1412" s="1067"/>
      <c r="G1412" s="1067"/>
      <c r="H1412" s="1067"/>
      <c r="I1412" s="1067"/>
      <c r="J1412" s="1067"/>
      <c r="K1412" s="1067"/>
      <c r="L1412" s="1067"/>
      <c r="M1412" s="1067"/>
      <c r="N1412" s="1067"/>
      <c r="O1412" s="1067"/>
      <c r="P1412" s="1067"/>
      <c r="Q1412" s="1067"/>
      <c r="R1412" s="1067"/>
      <c r="S1412" s="1067"/>
      <c r="T1412" s="1067"/>
      <c r="U1412" s="1067"/>
      <c r="V1412" s="1067"/>
      <c r="W1412" s="1067"/>
      <c r="X1412" s="1067"/>
      <c r="Y1412" s="1067"/>
      <c r="Z1412" s="1067"/>
      <c r="AA1412" s="1067"/>
      <c r="AB1412" s="1067"/>
      <c r="AC1412" s="1067"/>
      <c r="AD1412" s="1067"/>
      <c r="AE1412" s="1067"/>
      <c r="AF1412" s="1067"/>
    </row>
    <row r="1413" spans="1:32">
      <c r="A1413" s="1067"/>
      <c r="B1413" s="1067"/>
      <c r="C1413" s="1067"/>
      <c r="D1413" s="1067"/>
      <c r="E1413" s="1067"/>
      <c r="F1413" s="1067"/>
      <c r="G1413" s="1067"/>
      <c r="H1413" s="1067"/>
      <c r="I1413" s="1067"/>
      <c r="J1413" s="1067"/>
      <c r="K1413" s="1067"/>
      <c r="L1413" s="1067"/>
      <c r="M1413" s="1067"/>
      <c r="N1413" s="1067"/>
      <c r="O1413" s="1067"/>
      <c r="P1413" s="1067"/>
      <c r="Q1413" s="1067"/>
      <c r="R1413" s="1067"/>
      <c r="S1413" s="1067"/>
      <c r="T1413" s="1067"/>
      <c r="U1413" s="1067"/>
      <c r="V1413" s="1067"/>
      <c r="W1413" s="1067"/>
      <c r="X1413" s="1067"/>
      <c r="Y1413" s="1067"/>
      <c r="Z1413" s="1067"/>
      <c r="AA1413" s="1067"/>
      <c r="AB1413" s="1067"/>
      <c r="AC1413" s="1067"/>
      <c r="AD1413" s="1067"/>
      <c r="AE1413" s="1067"/>
      <c r="AF1413" s="1067"/>
    </row>
    <row r="1414" spans="1:32">
      <c r="A1414" s="1067"/>
      <c r="B1414" s="1067"/>
      <c r="C1414" s="1067"/>
      <c r="D1414" s="1067"/>
      <c r="E1414" s="1067"/>
      <c r="F1414" s="1067"/>
      <c r="G1414" s="1067"/>
      <c r="H1414" s="1067"/>
      <c r="I1414" s="1067"/>
      <c r="J1414" s="1067"/>
      <c r="K1414" s="1067"/>
      <c r="L1414" s="1067"/>
      <c r="M1414" s="1067"/>
      <c r="N1414" s="1067"/>
      <c r="O1414" s="1067"/>
      <c r="P1414" s="1067"/>
      <c r="Q1414" s="1067"/>
      <c r="R1414" s="1067"/>
      <c r="S1414" s="1067"/>
      <c r="T1414" s="1067"/>
      <c r="U1414" s="1067"/>
      <c r="V1414" s="1067"/>
      <c r="W1414" s="1067"/>
      <c r="X1414" s="1067"/>
      <c r="Y1414" s="1067"/>
      <c r="Z1414" s="1067"/>
      <c r="AA1414" s="1067"/>
      <c r="AB1414" s="1067"/>
      <c r="AC1414" s="1067"/>
      <c r="AD1414" s="1067"/>
      <c r="AE1414" s="1067"/>
      <c r="AF1414" s="1067"/>
    </row>
    <row r="1415" spans="1:32">
      <c r="A1415" s="1067"/>
      <c r="B1415" s="1067"/>
      <c r="C1415" s="1067"/>
      <c r="D1415" s="1067"/>
      <c r="E1415" s="1067"/>
      <c r="F1415" s="1067"/>
      <c r="G1415" s="1067"/>
      <c r="H1415" s="1067"/>
      <c r="I1415" s="1067"/>
      <c r="J1415" s="1067"/>
      <c r="K1415" s="1067"/>
      <c r="L1415" s="1067"/>
      <c r="M1415" s="1067"/>
      <c r="N1415" s="1067"/>
      <c r="O1415" s="1067"/>
      <c r="P1415" s="1067"/>
      <c r="Q1415" s="1067"/>
      <c r="R1415" s="1067"/>
      <c r="S1415" s="1067"/>
      <c r="T1415" s="1067"/>
      <c r="U1415" s="1067"/>
      <c r="V1415" s="1067"/>
      <c r="W1415" s="1067"/>
      <c r="X1415" s="1067"/>
      <c r="Y1415" s="1067"/>
      <c r="Z1415" s="1067"/>
      <c r="AA1415" s="1067"/>
      <c r="AB1415" s="1067"/>
      <c r="AC1415" s="1067"/>
      <c r="AD1415" s="1067"/>
      <c r="AE1415" s="1067"/>
      <c r="AF1415" s="1067"/>
    </row>
    <row r="1416" spans="1:32">
      <c r="A1416" s="1067"/>
      <c r="B1416" s="1067"/>
      <c r="C1416" s="1067"/>
      <c r="D1416" s="1067"/>
      <c r="E1416" s="1067"/>
      <c r="F1416" s="1067"/>
      <c r="G1416" s="1067"/>
      <c r="H1416" s="1067"/>
      <c r="I1416" s="1067"/>
      <c r="J1416" s="1067"/>
      <c r="K1416" s="1067"/>
      <c r="L1416" s="1067"/>
      <c r="M1416" s="1067"/>
      <c r="N1416" s="1067"/>
      <c r="O1416" s="1067"/>
      <c r="P1416" s="1067"/>
      <c r="Q1416" s="1067"/>
      <c r="R1416" s="1067"/>
      <c r="S1416" s="1067"/>
      <c r="T1416" s="1067"/>
      <c r="U1416" s="1067"/>
      <c r="V1416" s="1067"/>
      <c r="W1416" s="1067"/>
      <c r="X1416" s="1067"/>
      <c r="Y1416" s="1067"/>
      <c r="Z1416" s="1067"/>
      <c r="AA1416" s="1067"/>
      <c r="AB1416" s="1067"/>
      <c r="AC1416" s="1067"/>
      <c r="AD1416" s="1067"/>
      <c r="AE1416" s="1067"/>
      <c r="AF1416" s="1067"/>
    </row>
    <row r="1417" spans="1:32">
      <c r="A1417" s="1067"/>
      <c r="B1417" s="1067"/>
      <c r="C1417" s="1067"/>
      <c r="D1417" s="1067"/>
      <c r="E1417" s="1067"/>
      <c r="F1417" s="1067"/>
      <c r="G1417" s="1067"/>
      <c r="H1417" s="1067"/>
      <c r="I1417" s="1067"/>
      <c r="J1417" s="1067"/>
      <c r="K1417" s="1067"/>
      <c r="L1417" s="1067"/>
      <c r="M1417" s="1067"/>
      <c r="N1417" s="1067"/>
      <c r="O1417" s="1067"/>
      <c r="P1417" s="1067"/>
      <c r="Q1417" s="1067"/>
      <c r="R1417" s="1067"/>
      <c r="S1417" s="1067"/>
      <c r="T1417" s="1067"/>
      <c r="U1417" s="1067"/>
      <c r="V1417" s="1067"/>
      <c r="W1417" s="1067"/>
      <c r="X1417" s="1067"/>
      <c r="Y1417" s="1067"/>
      <c r="Z1417" s="1067"/>
      <c r="AA1417" s="1067"/>
      <c r="AB1417" s="1067"/>
      <c r="AC1417" s="1067"/>
      <c r="AD1417" s="1067"/>
      <c r="AE1417" s="1067"/>
      <c r="AF1417" s="1067"/>
    </row>
    <row r="1418" spans="1:32">
      <c r="A1418" s="1067"/>
      <c r="B1418" s="1067"/>
      <c r="C1418" s="1067"/>
      <c r="D1418" s="1067"/>
      <c r="E1418" s="1067"/>
      <c r="F1418" s="1067"/>
      <c r="G1418" s="1067"/>
      <c r="H1418" s="1067"/>
      <c r="I1418" s="1067"/>
      <c r="J1418" s="1067"/>
      <c r="K1418" s="1067"/>
      <c r="L1418" s="1067"/>
      <c r="M1418" s="1067"/>
      <c r="N1418" s="1067"/>
      <c r="O1418" s="1067"/>
      <c r="P1418" s="1067"/>
      <c r="Q1418" s="1067"/>
      <c r="R1418" s="1067"/>
      <c r="S1418" s="1067"/>
      <c r="T1418" s="1067"/>
      <c r="U1418" s="1067"/>
      <c r="V1418" s="1067"/>
      <c r="W1418" s="1067"/>
      <c r="X1418" s="1067"/>
      <c r="Y1418" s="1067"/>
      <c r="Z1418" s="1067"/>
      <c r="AA1418" s="1067"/>
      <c r="AB1418" s="1067"/>
      <c r="AC1418" s="1067"/>
      <c r="AD1418" s="1067"/>
      <c r="AE1418" s="1067"/>
      <c r="AF1418" s="1067"/>
    </row>
    <row r="1419" spans="1:32">
      <c r="A1419" s="1067"/>
      <c r="B1419" s="1067"/>
      <c r="C1419" s="1067"/>
      <c r="D1419" s="1067"/>
      <c r="E1419" s="1067"/>
      <c r="F1419" s="1067"/>
      <c r="G1419" s="1067"/>
      <c r="H1419" s="1067"/>
      <c r="I1419" s="1067"/>
      <c r="J1419" s="1067"/>
      <c r="K1419" s="1067"/>
      <c r="L1419" s="1067"/>
      <c r="M1419" s="1067"/>
      <c r="N1419" s="1067"/>
      <c r="O1419" s="1067"/>
      <c r="P1419" s="1067"/>
      <c r="Q1419" s="1067"/>
      <c r="R1419" s="1067"/>
      <c r="S1419" s="1067"/>
      <c r="T1419" s="1067"/>
      <c r="U1419" s="1067"/>
      <c r="V1419" s="1067"/>
      <c r="W1419" s="1067"/>
      <c r="X1419" s="1067"/>
      <c r="Y1419" s="1067"/>
      <c r="Z1419" s="1067"/>
      <c r="AA1419" s="1067"/>
      <c r="AB1419" s="1067"/>
      <c r="AC1419" s="1067"/>
      <c r="AD1419" s="1067"/>
      <c r="AE1419" s="1067"/>
      <c r="AF1419" s="1067"/>
    </row>
    <row r="1420" spans="1:32">
      <c r="A1420" s="1067"/>
      <c r="B1420" s="1067"/>
      <c r="C1420" s="1067"/>
      <c r="D1420" s="1067"/>
      <c r="E1420" s="1067"/>
      <c r="F1420" s="1067"/>
      <c r="G1420" s="1067"/>
      <c r="H1420" s="1067"/>
      <c r="I1420" s="1067"/>
      <c r="J1420" s="1067"/>
      <c r="K1420" s="1067"/>
      <c r="L1420" s="1067"/>
      <c r="M1420" s="1067"/>
      <c r="N1420" s="1067"/>
      <c r="O1420" s="1067"/>
      <c r="P1420" s="1067"/>
      <c r="Q1420" s="1067"/>
      <c r="R1420" s="1067"/>
      <c r="S1420" s="1067"/>
      <c r="T1420" s="1067"/>
      <c r="U1420" s="1067"/>
      <c r="V1420" s="1067"/>
      <c r="W1420" s="1067"/>
      <c r="X1420" s="1067"/>
      <c r="Y1420" s="1067"/>
      <c r="Z1420" s="1067"/>
      <c r="AA1420" s="1067"/>
      <c r="AB1420" s="1067"/>
      <c r="AC1420" s="1067"/>
      <c r="AD1420" s="1067"/>
      <c r="AE1420" s="1067"/>
      <c r="AF1420" s="1067"/>
    </row>
    <row r="1421" spans="1:32">
      <c r="A1421" s="1067"/>
      <c r="B1421" s="1067"/>
      <c r="C1421" s="1067"/>
      <c r="D1421" s="1067"/>
      <c r="E1421" s="1067"/>
      <c r="F1421" s="1067"/>
      <c r="G1421" s="1067"/>
      <c r="H1421" s="1067"/>
      <c r="I1421" s="1067"/>
      <c r="J1421" s="1067"/>
      <c r="K1421" s="1067"/>
      <c r="L1421" s="1067"/>
      <c r="M1421" s="1067"/>
      <c r="N1421" s="1067"/>
      <c r="O1421" s="1067"/>
      <c r="P1421" s="1067"/>
      <c r="Q1421" s="1067"/>
      <c r="R1421" s="1067"/>
      <c r="S1421" s="1067"/>
      <c r="T1421" s="1067"/>
      <c r="U1421" s="1067"/>
      <c r="V1421" s="1067"/>
      <c r="W1421" s="1067"/>
      <c r="X1421" s="1067"/>
      <c r="Y1421" s="1067"/>
      <c r="Z1421" s="1067"/>
      <c r="AA1421" s="1067"/>
      <c r="AB1421" s="1067"/>
      <c r="AC1421" s="1067"/>
      <c r="AD1421" s="1067"/>
      <c r="AE1421" s="1067"/>
      <c r="AF1421" s="1067"/>
    </row>
    <row r="1422" spans="1:32">
      <c r="A1422" s="1067"/>
      <c r="B1422" s="1067"/>
      <c r="C1422" s="1067"/>
      <c r="D1422" s="1067"/>
      <c r="E1422" s="1067"/>
      <c r="F1422" s="1067"/>
      <c r="G1422" s="1067"/>
      <c r="H1422" s="1067"/>
      <c r="I1422" s="1067"/>
      <c r="J1422" s="1067"/>
      <c r="K1422" s="1067"/>
      <c r="L1422" s="1067"/>
      <c r="M1422" s="1067"/>
      <c r="N1422" s="1067"/>
      <c r="O1422" s="1067"/>
      <c r="P1422" s="1067"/>
      <c r="Q1422" s="1067"/>
      <c r="R1422" s="1067"/>
      <c r="S1422" s="1067"/>
      <c r="T1422" s="1067"/>
      <c r="U1422" s="1067"/>
      <c r="V1422" s="1067"/>
      <c r="W1422" s="1067"/>
      <c r="X1422" s="1067"/>
      <c r="Y1422" s="1067"/>
      <c r="Z1422" s="1067"/>
      <c r="AA1422" s="1067"/>
      <c r="AB1422" s="1067"/>
      <c r="AC1422" s="1067"/>
      <c r="AD1422" s="1067"/>
      <c r="AE1422" s="1067"/>
      <c r="AF1422" s="1067"/>
    </row>
    <row r="1423" spans="1:32">
      <c r="A1423" s="1067"/>
      <c r="B1423" s="1067"/>
      <c r="C1423" s="1067"/>
      <c r="D1423" s="1067"/>
      <c r="E1423" s="1067"/>
      <c r="F1423" s="1067"/>
      <c r="G1423" s="1067"/>
      <c r="H1423" s="1067"/>
      <c r="I1423" s="1067"/>
      <c r="J1423" s="1067"/>
      <c r="K1423" s="1067"/>
      <c r="L1423" s="1067"/>
      <c r="M1423" s="1067"/>
      <c r="N1423" s="1067"/>
      <c r="O1423" s="1067"/>
      <c r="P1423" s="1067"/>
      <c r="Q1423" s="1067"/>
      <c r="R1423" s="1067"/>
      <c r="S1423" s="1067"/>
      <c r="T1423" s="1067"/>
      <c r="U1423" s="1067"/>
      <c r="V1423" s="1067"/>
      <c r="W1423" s="1067"/>
      <c r="X1423" s="1067"/>
      <c r="Y1423" s="1067"/>
      <c r="Z1423" s="1067"/>
      <c r="AA1423" s="1067"/>
      <c r="AB1423" s="1067"/>
      <c r="AC1423" s="1067"/>
      <c r="AD1423" s="1067"/>
      <c r="AE1423" s="1067"/>
      <c r="AF1423" s="1067"/>
    </row>
    <row r="1424" spans="1:32">
      <c r="A1424" s="1067"/>
      <c r="B1424" s="1067"/>
      <c r="C1424" s="1067"/>
      <c r="D1424" s="1067"/>
      <c r="E1424" s="1067"/>
      <c r="F1424" s="1067"/>
      <c r="G1424" s="1067"/>
      <c r="H1424" s="1067"/>
      <c r="I1424" s="1067"/>
      <c r="J1424" s="1067"/>
      <c r="K1424" s="1067"/>
      <c r="L1424" s="1067"/>
      <c r="M1424" s="1067"/>
      <c r="N1424" s="1067"/>
      <c r="O1424" s="1067"/>
      <c r="P1424" s="1067"/>
      <c r="Q1424" s="1067"/>
      <c r="R1424" s="1067"/>
      <c r="S1424" s="1067"/>
      <c r="T1424" s="1067"/>
      <c r="U1424" s="1067"/>
      <c r="V1424" s="1067"/>
      <c r="W1424" s="1067"/>
      <c r="X1424" s="1067"/>
      <c r="Y1424" s="1067"/>
      <c r="Z1424" s="1067"/>
      <c r="AA1424" s="1067"/>
      <c r="AB1424" s="1067"/>
      <c r="AC1424" s="1067"/>
      <c r="AD1424" s="1067"/>
      <c r="AE1424" s="1067"/>
      <c r="AF1424" s="1067"/>
    </row>
    <row r="1425" spans="1:32">
      <c r="A1425" s="1067"/>
      <c r="B1425" s="1067"/>
      <c r="C1425" s="1067"/>
      <c r="D1425" s="1067"/>
      <c r="E1425" s="1067"/>
      <c r="F1425" s="1067"/>
      <c r="G1425" s="1067"/>
      <c r="H1425" s="1067"/>
      <c r="I1425" s="1067"/>
      <c r="J1425" s="1067"/>
      <c r="K1425" s="1067"/>
      <c r="L1425" s="1067"/>
      <c r="M1425" s="1067"/>
      <c r="N1425" s="1067"/>
      <c r="O1425" s="1067"/>
      <c r="P1425" s="1067"/>
      <c r="Q1425" s="1067"/>
      <c r="R1425" s="1067"/>
      <c r="S1425" s="1067"/>
      <c r="T1425" s="1067"/>
      <c r="U1425" s="1067"/>
      <c r="V1425" s="1067"/>
      <c r="W1425" s="1067"/>
      <c r="X1425" s="1067"/>
      <c r="Y1425" s="1067"/>
      <c r="Z1425" s="1067"/>
      <c r="AA1425" s="1067"/>
      <c r="AB1425" s="1067"/>
      <c r="AC1425" s="1067"/>
      <c r="AD1425" s="1067"/>
      <c r="AE1425" s="1067"/>
      <c r="AF1425" s="1067"/>
    </row>
    <row r="1426" spans="1:32">
      <c r="A1426" s="1067"/>
      <c r="B1426" s="1067"/>
      <c r="C1426" s="1067"/>
      <c r="D1426" s="1067"/>
      <c r="E1426" s="1067"/>
      <c r="F1426" s="1067"/>
      <c r="G1426" s="1067"/>
      <c r="H1426" s="1067"/>
      <c r="I1426" s="1067"/>
      <c r="J1426" s="1067"/>
      <c r="K1426" s="1067"/>
      <c r="L1426" s="1067"/>
      <c r="M1426" s="1067"/>
      <c r="N1426" s="1067"/>
      <c r="O1426" s="1067"/>
      <c r="P1426" s="1067"/>
      <c r="Q1426" s="1067"/>
      <c r="R1426" s="1067"/>
      <c r="S1426" s="1067"/>
      <c r="T1426" s="1067"/>
      <c r="U1426" s="1067"/>
      <c r="V1426" s="1067"/>
      <c r="W1426" s="1067"/>
      <c r="X1426" s="1067"/>
      <c r="Y1426" s="1067"/>
      <c r="Z1426" s="1067"/>
      <c r="AA1426" s="1067"/>
      <c r="AB1426" s="1067"/>
      <c r="AC1426" s="1067"/>
      <c r="AD1426" s="1067"/>
      <c r="AE1426" s="1067"/>
      <c r="AF1426" s="1067"/>
    </row>
    <row r="1427" spans="1:32">
      <c r="A1427" s="1067"/>
      <c r="B1427" s="1067"/>
      <c r="C1427" s="1067"/>
      <c r="D1427" s="1067"/>
      <c r="E1427" s="1067"/>
      <c r="F1427" s="1067"/>
      <c r="G1427" s="1067"/>
      <c r="H1427" s="1067"/>
      <c r="I1427" s="1067"/>
      <c r="J1427" s="1067"/>
      <c r="K1427" s="1067"/>
      <c r="L1427" s="1067"/>
      <c r="M1427" s="1067"/>
      <c r="N1427" s="1067"/>
      <c r="O1427" s="1067"/>
      <c r="P1427" s="1067"/>
      <c r="Q1427" s="1067"/>
      <c r="R1427" s="1067"/>
      <c r="S1427" s="1067"/>
      <c r="T1427" s="1067"/>
      <c r="U1427" s="1067"/>
      <c r="V1427" s="1067"/>
      <c r="W1427" s="1067"/>
      <c r="X1427" s="1067"/>
      <c r="Y1427" s="1067"/>
      <c r="Z1427" s="1067"/>
      <c r="AA1427" s="1067"/>
      <c r="AB1427" s="1067"/>
      <c r="AC1427" s="1067"/>
      <c r="AD1427" s="1067"/>
      <c r="AE1427" s="1067"/>
      <c r="AF1427" s="1067"/>
    </row>
    <row r="1428" spans="1:32">
      <c r="A1428" s="1067"/>
      <c r="B1428" s="1067"/>
      <c r="C1428" s="1067"/>
      <c r="D1428" s="1067"/>
      <c r="E1428" s="1067"/>
      <c r="F1428" s="1067"/>
      <c r="G1428" s="1067"/>
      <c r="H1428" s="1067"/>
      <c r="I1428" s="1067"/>
      <c r="J1428" s="1067"/>
      <c r="K1428" s="1067"/>
      <c r="L1428" s="1067"/>
      <c r="M1428" s="1067"/>
      <c r="N1428" s="1067"/>
      <c r="O1428" s="1067"/>
      <c r="P1428" s="1067"/>
      <c r="Q1428" s="1067"/>
      <c r="R1428" s="1067"/>
      <c r="S1428" s="1067"/>
      <c r="T1428" s="1067"/>
      <c r="U1428" s="1067"/>
      <c r="V1428" s="1067"/>
      <c r="W1428" s="1067"/>
      <c r="X1428" s="1067"/>
      <c r="Y1428" s="1067"/>
      <c r="Z1428" s="1067"/>
      <c r="AA1428" s="1067"/>
      <c r="AB1428" s="1067"/>
      <c r="AC1428" s="1067"/>
      <c r="AD1428" s="1067"/>
      <c r="AE1428" s="1067"/>
      <c r="AF1428" s="1067"/>
    </row>
    <row r="1429" spans="1:32">
      <c r="A1429" s="1067"/>
      <c r="B1429" s="1067"/>
      <c r="C1429" s="1067"/>
      <c r="D1429" s="1067"/>
      <c r="E1429" s="1067"/>
      <c r="F1429" s="1067"/>
      <c r="G1429" s="1067"/>
      <c r="H1429" s="1067"/>
      <c r="I1429" s="1067"/>
      <c r="J1429" s="1067"/>
      <c r="K1429" s="1067"/>
      <c r="L1429" s="1067"/>
      <c r="M1429" s="1067"/>
      <c r="N1429" s="1067"/>
      <c r="O1429" s="1067"/>
      <c r="P1429" s="1067"/>
      <c r="Q1429" s="1067"/>
      <c r="R1429" s="1067"/>
      <c r="S1429" s="1067"/>
      <c r="T1429" s="1067"/>
      <c r="U1429" s="1067"/>
      <c r="V1429" s="1067"/>
      <c r="W1429" s="1067"/>
      <c r="X1429" s="1067"/>
      <c r="Y1429" s="1067"/>
      <c r="Z1429" s="1067"/>
      <c r="AA1429" s="1067"/>
      <c r="AB1429" s="1067"/>
      <c r="AC1429" s="1067"/>
      <c r="AD1429" s="1067"/>
      <c r="AE1429" s="1067"/>
      <c r="AF1429" s="1067"/>
    </row>
    <row r="1430" spans="1:32">
      <c r="A1430" s="1067"/>
      <c r="B1430" s="1067"/>
      <c r="C1430" s="1067"/>
      <c r="D1430" s="1067"/>
      <c r="E1430" s="1067"/>
      <c r="F1430" s="1067"/>
      <c r="G1430" s="1067"/>
      <c r="H1430" s="1067"/>
      <c r="I1430" s="1067"/>
      <c r="J1430" s="1067"/>
      <c r="K1430" s="1067"/>
      <c r="L1430" s="1067"/>
      <c r="M1430" s="1067"/>
      <c r="N1430" s="1067"/>
      <c r="O1430" s="1067"/>
      <c r="P1430" s="1067"/>
      <c r="Q1430" s="1067"/>
      <c r="R1430" s="1067"/>
      <c r="S1430" s="1067"/>
      <c r="T1430" s="1067"/>
      <c r="U1430" s="1067"/>
      <c r="V1430" s="1067"/>
      <c r="W1430" s="1067"/>
      <c r="X1430" s="1067"/>
      <c r="Y1430" s="1067"/>
      <c r="Z1430" s="1067"/>
      <c r="AA1430" s="1067"/>
      <c r="AB1430" s="1067"/>
      <c r="AC1430" s="1067"/>
      <c r="AD1430" s="1067"/>
      <c r="AE1430" s="1067"/>
      <c r="AF1430" s="1067"/>
    </row>
    <row r="1431" spans="1:32">
      <c r="A1431" s="1067"/>
      <c r="B1431" s="1067"/>
      <c r="C1431" s="1067"/>
      <c r="D1431" s="1067"/>
      <c r="E1431" s="1067"/>
      <c r="F1431" s="1067"/>
      <c r="G1431" s="1067"/>
      <c r="H1431" s="1067"/>
      <c r="I1431" s="1067"/>
      <c r="J1431" s="1067"/>
      <c r="K1431" s="1067"/>
      <c r="L1431" s="1067"/>
      <c r="M1431" s="1067"/>
      <c r="N1431" s="1067"/>
      <c r="O1431" s="1067"/>
      <c r="P1431" s="1067"/>
      <c r="Q1431" s="1067"/>
      <c r="R1431" s="1067"/>
      <c r="S1431" s="1067"/>
      <c r="T1431" s="1067"/>
      <c r="U1431" s="1067"/>
      <c r="V1431" s="1067"/>
      <c r="W1431" s="1067"/>
      <c r="X1431" s="1067"/>
      <c r="Y1431" s="1067"/>
      <c r="Z1431" s="1067"/>
      <c r="AA1431" s="1067"/>
      <c r="AB1431" s="1067"/>
      <c r="AC1431" s="1067"/>
      <c r="AD1431" s="1067"/>
      <c r="AE1431" s="1067"/>
      <c r="AF1431" s="1067"/>
    </row>
    <row r="1432" spans="1:32">
      <c r="A1432" s="1067"/>
      <c r="B1432" s="1067"/>
      <c r="C1432" s="1067"/>
      <c r="D1432" s="1067"/>
      <c r="E1432" s="1067"/>
      <c r="F1432" s="1067"/>
      <c r="G1432" s="1067"/>
      <c r="H1432" s="1067"/>
      <c r="I1432" s="1067"/>
      <c r="J1432" s="1067"/>
      <c r="K1432" s="1067"/>
      <c r="L1432" s="1067"/>
      <c r="M1432" s="1067"/>
      <c r="N1432" s="1067"/>
      <c r="O1432" s="1067"/>
      <c r="P1432" s="1067"/>
      <c r="Q1432" s="1067"/>
      <c r="R1432" s="1067"/>
      <c r="S1432" s="1067"/>
      <c r="T1432" s="1067"/>
      <c r="U1432" s="1067"/>
      <c r="V1432" s="1067"/>
      <c r="W1432" s="1067"/>
      <c r="X1432" s="1067"/>
      <c r="Y1432" s="1067"/>
      <c r="Z1432" s="1067"/>
      <c r="AA1432" s="1067"/>
      <c r="AB1432" s="1067"/>
      <c r="AC1432" s="1067"/>
      <c r="AD1432" s="1067"/>
      <c r="AE1432" s="1067"/>
      <c r="AF1432" s="1067"/>
    </row>
    <row r="1433" spans="1:32">
      <c r="A1433" s="1067"/>
      <c r="B1433" s="1067"/>
      <c r="C1433" s="1067"/>
      <c r="D1433" s="1067"/>
      <c r="E1433" s="1067"/>
      <c r="F1433" s="1067"/>
      <c r="G1433" s="1067"/>
      <c r="H1433" s="1067"/>
      <c r="I1433" s="1067"/>
      <c r="J1433" s="1067"/>
      <c r="K1433" s="1067"/>
      <c r="L1433" s="1067"/>
      <c r="M1433" s="1067"/>
      <c r="N1433" s="1067"/>
      <c r="O1433" s="1067"/>
      <c r="P1433" s="1067"/>
      <c r="Q1433" s="1067"/>
      <c r="R1433" s="1067"/>
      <c r="S1433" s="1067"/>
      <c r="T1433" s="1067"/>
      <c r="U1433" s="1067"/>
      <c r="V1433" s="1067"/>
      <c r="W1433" s="1067"/>
      <c r="X1433" s="1067"/>
      <c r="Y1433" s="1067"/>
      <c r="Z1433" s="1067"/>
      <c r="AA1433" s="1067"/>
      <c r="AB1433" s="1067"/>
      <c r="AC1433" s="1067"/>
      <c r="AD1433" s="1067"/>
      <c r="AE1433" s="1067"/>
      <c r="AF1433" s="1067"/>
    </row>
    <row r="1434" spans="1:32">
      <c r="A1434" s="1067"/>
      <c r="B1434" s="1067"/>
      <c r="C1434" s="1067"/>
      <c r="D1434" s="1067"/>
      <c r="E1434" s="1067"/>
      <c r="F1434" s="1067"/>
      <c r="G1434" s="1067"/>
      <c r="H1434" s="1067"/>
      <c r="I1434" s="1067"/>
      <c r="J1434" s="1067"/>
      <c r="K1434" s="1067"/>
      <c r="L1434" s="1067"/>
      <c r="M1434" s="1067"/>
      <c r="N1434" s="1067"/>
      <c r="O1434" s="1067"/>
      <c r="P1434" s="1067"/>
      <c r="Q1434" s="1067"/>
      <c r="R1434" s="1067"/>
      <c r="S1434" s="1067"/>
      <c r="T1434" s="1067"/>
      <c r="U1434" s="1067"/>
      <c r="V1434" s="1067"/>
      <c r="W1434" s="1067"/>
      <c r="X1434" s="1067"/>
      <c r="Y1434" s="1067"/>
      <c r="Z1434" s="1067"/>
      <c r="AA1434" s="1067"/>
      <c r="AB1434" s="1067"/>
      <c r="AC1434" s="1067"/>
      <c r="AD1434" s="1067"/>
      <c r="AE1434" s="1067"/>
      <c r="AF1434" s="1067"/>
    </row>
    <row r="1435" spans="1:32">
      <c r="A1435" s="1067"/>
      <c r="B1435" s="1067"/>
      <c r="C1435" s="1067"/>
      <c r="D1435" s="1067"/>
      <c r="E1435" s="1067"/>
      <c r="F1435" s="1067"/>
      <c r="G1435" s="1067"/>
      <c r="H1435" s="1067"/>
      <c r="I1435" s="1067"/>
      <c r="J1435" s="1067"/>
      <c r="K1435" s="1067"/>
      <c r="L1435" s="1067"/>
      <c r="M1435" s="1067"/>
      <c r="N1435" s="1067"/>
      <c r="O1435" s="1067"/>
      <c r="P1435" s="1067"/>
      <c r="Q1435" s="1067"/>
      <c r="R1435" s="1067"/>
      <c r="S1435" s="1067"/>
      <c r="T1435" s="1067"/>
      <c r="U1435" s="1067"/>
      <c r="V1435" s="1067"/>
      <c r="W1435" s="1067"/>
      <c r="X1435" s="1067"/>
      <c r="Y1435" s="1067"/>
      <c r="Z1435" s="1067"/>
      <c r="AA1435" s="1067"/>
      <c r="AB1435" s="1067"/>
      <c r="AC1435" s="1067"/>
      <c r="AD1435" s="1067"/>
      <c r="AE1435" s="1067"/>
      <c r="AF1435" s="1067"/>
    </row>
    <row r="1436" spans="1:32">
      <c r="A1436" s="1067"/>
      <c r="B1436" s="1067"/>
      <c r="C1436" s="1067"/>
      <c r="D1436" s="1067"/>
      <c r="E1436" s="1067"/>
      <c r="F1436" s="1067"/>
      <c r="G1436" s="1067"/>
      <c r="H1436" s="1067"/>
      <c r="I1436" s="1067"/>
      <c r="J1436" s="1067"/>
      <c r="K1436" s="1067"/>
      <c r="L1436" s="1067"/>
      <c r="M1436" s="1067"/>
      <c r="N1436" s="1067"/>
      <c r="O1436" s="1067"/>
      <c r="P1436" s="1067"/>
      <c r="Q1436" s="1067"/>
      <c r="R1436" s="1067"/>
      <c r="S1436" s="1067"/>
      <c r="T1436" s="1067"/>
      <c r="U1436" s="1067"/>
      <c r="V1436" s="1067"/>
      <c r="W1436" s="1067"/>
      <c r="X1436" s="1067"/>
      <c r="Y1436" s="1067"/>
      <c r="Z1436" s="1067"/>
      <c r="AA1436" s="1067"/>
      <c r="AB1436" s="1067"/>
      <c r="AC1436" s="1067"/>
      <c r="AD1436" s="1067"/>
      <c r="AE1436" s="1067"/>
      <c r="AF1436" s="1067"/>
    </row>
    <row r="1437" spans="1:32">
      <c r="A1437" s="1067"/>
      <c r="B1437" s="1067"/>
      <c r="C1437" s="1067"/>
      <c r="D1437" s="1067"/>
      <c r="E1437" s="1067"/>
      <c r="F1437" s="1067"/>
      <c r="G1437" s="1067"/>
      <c r="H1437" s="1067"/>
      <c r="I1437" s="1067"/>
      <c r="J1437" s="1067"/>
      <c r="K1437" s="1067"/>
      <c r="L1437" s="1067"/>
      <c r="M1437" s="1067"/>
      <c r="N1437" s="1067"/>
      <c r="O1437" s="1067"/>
      <c r="P1437" s="1067"/>
      <c r="Q1437" s="1067"/>
      <c r="R1437" s="1067"/>
      <c r="S1437" s="1067"/>
      <c r="T1437" s="1067"/>
      <c r="U1437" s="1067"/>
      <c r="V1437" s="1067"/>
      <c r="W1437" s="1067"/>
      <c r="X1437" s="1067"/>
      <c r="Y1437" s="1067"/>
      <c r="Z1437" s="1067"/>
      <c r="AA1437" s="1067"/>
      <c r="AB1437" s="1067"/>
      <c r="AC1437" s="1067"/>
      <c r="AD1437" s="1067"/>
      <c r="AE1437" s="1067"/>
      <c r="AF1437" s="1067"/>
    </row>
    <row r="1438" spans="1:32">
      <c r="A1438" s="1067"/>
      <c r="B1438" s="1067"/>
      <c r="C1438" s="1067"/>
      <c r="D1438" s="1067"/>
      <c r="E1438" s="1067"/>
      <c r="F1438" s="1067"/>
      <c r="G1438" s="1067"/>
      <c r="H1438" s="1067"/>
      <c r="I1438" s="1067"/>
      <c r="J1438" s="1067"/>
      <c r="K1438" s="1067"/>
      <c r="L1438" s="1067"/>
      <c r="M1438" s="1067"/>
      <c r="N1438" s="1067"/>
      <c r="O1438" s="1067"/>
      <c r="P1438" s="1067"/>
      <c r="Q1438" s="1067"/>
      <c r="R1438" s="1067"/>
      <c r="S1438" s="1067"/>
      <c r="T1438" s="1067"/>
      <c r="U1438" s="1067"/>
      <c r="V1438" s="1067"/>
      <c r="W1438" s="1067"/>
      <c r="X1438" s="1067"/>
      <c r="Y1438" s="1067"/>
      <c r="Z1438" s="1067"/>
      <c r="AA1438" s="1067"/>
      <c r="AB1438" s="1067"/>
      <c r="AC1438" s="1067"/>
      <c r="AD1438" s="1067"/>
      <c r="AE1438" s="1067"/>
      <c r="AF1438" s="1067"/>
    </row>
    <row r="1439" spans="1:32">
      <c r="A1439" s="1067"/>
      <c r="B1439" s="1067"/>
      <c r="C1439" s="1067"/>
      <c r="D1439" s="1067"/>
      <c r="E1439" s="1067"/>
      <c r="F1439" s="1067"/>
      <c r="G1439" s="1067"/>
      <c r="H1439" s="1067"/>
      <c r="I1439" s="1067"/>
      <c r="J1439" s="1067"/>
      <c r="K1439" s="1067"/>
      <c r="L1439" s="1067"/>
      <c r="M1439" s="1067"/>
      <c r="N1439" s="1067"/>
      <c r="O1439" s="1067"/>
      <c r="P1439" s="1067"/>
      <c r="Q1439" s="1067"/>
      <c r="R1439" s="1067"/>
      <c r="S1439" s="1067"/>
      <c r="T1439" s="1067"/>
      <c r="U1439" s="1067"/>
      <c r="V1439" s="1067"/>
      <c r="W1439" s="1067"/>
      <c r="X1439" s="1067"/>
      <c r="Y1439" s="1067"/>
      <c r="Z1439" s="1067"/>
      <c r="AA1439" s="1067"/>
      <c r="AB1439" s="1067"/>
      <c r="AC1439" s="1067"/>
      <c r="AD1439" s="1067"/>
      <c r="AE1439" s="1067"/>
      <c r="AF1439" s="1067"/>
    </row>
    <row r="1440" spans="1:32">
      <c r="A1440" s="1067"/>
      <c r="B1440" s="1067"/>
      <c r="C1440" s="1067"/>
      <c r="D1440" s="1067"/>
      <c r="E1440" s="1067"/>
      <c r="F1440" s="1067"/>
      <c r="G1440" s="1067"/>
      <c r="H1440" s="1067"/>
      <c r="I1440" s="1067"/>
      <c r="J1440" s="1067"/>
      <c r="K1440" s="1067"/>
      <c r="L1440" s="1067"/>
      <c r="M1440" s="1067"/>
      <c r="N1440" s="1067"/>
      <c r="O1440" s="1067"/>
      <c r="P1440" s="1067"/>
      <c r="Q1440" s="1067"/>
      <c r="R1440" s="1067"/>
      <c r="S1440" s="1067"/>
      <c r="T1440" s="1067"/>
      <c r="U1440" s="1067"/>
      <c r="V1440" s="1067"/>
      <c r="W1440" s="1067"/>
      <c r="X1440" s="1067"/>
      <c r="Y1440" s="1067"/>
      <c r="Z1440" s="1067"/>
      <c r="AA1440" s="1067"/>
      <c r="AB1440" s="1067"/>
      <c r="AC1440" s="1067"/>
      <c r="AD1440" s="1067"/>
      <c r="AE1440" s="1067"/>
      <c r="AF1440" s="1067"/>
    </row>
    <row r="1441" spans="1:32">
      <c r="A1441" s="1067"/>
      <c r="B1441" s="1067"/>
      <c r="C1441" s="1067"/>
      <c r="D1441" s="1067"/>
      <c r="E1441" s="1067"/>
      <c r="F1441" s="1067"/>
      <c r="G1441" s="1067"/>
      <c r="H1441" s="1067"/>
      <c r="I1441" s="1067"/>
      <c r="J1441" s="1067"/>
      <c r="K1441" s="1067"/>
      <c r="L1441" s="1067"/>
      <c r="M1441" s="1067"/>
      <c r="N1441" s="1067"/>
      <c r="O1441" s="1067"/>
      <c r="P1441" s="1067"/>
      <c r="Q1441" s="1067"/>
      <c r="R1441" s="1067"/>
      <c r="S1441" s="1067"/>
      <c r="T1441" s="1067"/>
      <c r="U1441" s="1067"/>
      <c r="V1441" s="1067"/>
      <c r="W1441" s="1067"/>
      <c r="X1441" s="1067"/>
      <c r="Y1441" s="1067"/>
      <c r="Z1441" s="1067"/>
      <c r="AA1441" s="1067"/>
      <c r="AB1441" s="1067"/>
      <c r="AC1441" s="1067"/>
      <c r="AD1441" s="1067"/>
      <c r="AE1441" s="1067"/>
      <c r="AF1441" s="1067"/>
    </row>
    <row r="1442" spans="1:32">
      <c r="A1442" s="1067"/>
      <c r="B1442" s="1067"/>
      <c r="C1442" s="1067"/>
      <c r="D1442" s="1067"/>
      <c r="E1442" s="1067"/>
      <c r="F1442" s="1067"/>
      <c r="G1442" s="1067"/>
      <c r="H1442" s="1067"/>
      <c r="I1442" s="1067"/>
      <c r="J1442" s="1067"/>
      <c r="K1442" s="1067"/>
      <c r="L1442" s="1067"/>
      <c r="M1442" s="1067"/>
      <c r="N1442" s="1067"/>
      <c r="O1442" s="1067"/>
      <c r="P1442" s="1067"/>
      <c r="Q1442" s="1067"/>
      <c r="R1442" s="1067"/>
      <c r="S1442" s="1067"/>
      <c r="T1442" s="1067"/>
      <c r="U1442" s="1067"/>
      <c r="V1442" s="1067"/>
      <c r="W1442" s="1067"/>
      <c r="X1442" s="1067"/>
      <c r="Y1442" s="1067"/>
      <c r="Z1442" s="1067"/>
      <c r="AA1442" s="1067"/>
      <c r="AB1442" s="1067"/>
      <c r="AC1442" s="1067"/>
      <c r="AD1442" s="1067"/>
      <c r="AE1442" s="1067"/>
      <c r="AF1442" s="1067"/>
    </row>
    <row r="1443" spans="1:32">
      <c r="A1443" s="1067"/>
      <c r="B1443" s="1067"/>
      <c r="C1443" s="1067"/>
      <c r="D1443" s="1067"/>
      <c r="E1443" s="1067"/>
      <c r="F1443" s="1067"/>
      <c r="G1443" s="1067"/>
      <c r="H1443" s="1067"/>
      <c r="I1443" s="1067"/>
      <c r="J1443" s="1067"/>
      <c r="K1443" s="1067"/>
      <c r="L1443" s="1067"/>
      <c r="M1443" s="1067"/>
      <c r="N1443" s="1067"/>
      <c r="O1443" s="1067"/>
      <c r="P1443" s="1067"/>
      <c r="Q1443" s="1067"/>
      <c r="R1443" s="1067"/>
      <c r="S1443" s="1067"/>
      <c r="T1443" s="1067"/>
      <c r="U1443" s="1067"/>
      <c r="V1443" s="1067"/>
      <c r="W1443" s="1067"/>
      <c r="X1443" s="1067"/>
      <c r="Y1443" s="1067"/>
      <c r="Z1443" s="1067"/>
      <c r="AA1443" s="1067"/>
      <c r="AB1443" s="1067"/>
      <c r="AC1443" s="1067"/>
      <c r="AD1443" s="1067"/>
      <c r="AE1443" s="1067"/>
      <c r="AF1443" s="1067"/>
    </row>
    <row r="1444" spans="1:32">
      <c r="A1444" s="1067"/>
      <c r="B1444" s="1067"/>
      <c r="C1444" s="1067"/>
      <c r="D1444" s="1067"/>
      <c r="E1444" s="1067"/>
      <c r="F1444" s="1067"/>
      <c r="G1444" s="1067"/>
      <c r="H1444" s="1067"/>
      <c r="I1444" s="1067"/>
      <c r="J1444" s="1067"/>
      <c r="K1444" s="1067"/>
      <c r="L1444" s="1067"/>
      <c r="M1444" s="1067"/>
      <c r="N1444" s="1067"/>
      <c r="O1444" s="1067"/>
      <c r="P1444" s="1067"/>
      <c r="Q1444" s="1067"/>
      <c r="R1444" s="1067"/>
      <c r="S1444" s="1067"/>
      <c r="T1444" s="1067"/>
      <c r="U1444" s="1067"/>
      <c r="V1444" s="1067"/>
      <c r="W1444" s="1067"/>
      <c r="X1444" s="1067"/>
      <c r="Y1444" s="1067"/>
      <c r="Z1444" s="1067"/>
      <c r="AA1444" s="1067"/>
      <c r="AB1444" s="1067"/>
      <c r="AC1444" s="1067"/>
      <c r="AD1444" s="1067"/>
      <c r="AE1444" s="1067"/>
      <c r="AF1444" s="1067"/>
    </row>
    <row r="1445" spans="1:32">
      <c r="A1445" s="1067"/>
      <c r="B1445" s="1067"/>
      <c r="C1445" s="1067"/>
      <c r="D1445" s="1067"/>
      <c r="E1445" s="1067"/>
      <c r="F1445" s="1067"/>
      <c r="G1445" s="1067"/>
      <c r="H1445" s="1067"/>
      <c r="I1445" s="1067"/>
      <c r="J1445" s="1067"/>
      <c r="K1445" s="1067"/>
      <c r="L1445" s="1067"/>
      <c r="M1445" s="1067"/>
      <c r="N1445" s="1067"/>
      <c r="O1445" s="1067"/>
      <c r="P1445" s="1067"/>
      <c r="Q1445" s="1067"/>
      <c r="R1445" s="1067"/>
      <c r="S1445" s="1067"/>
      <c r="T1445" s="1067"/>
      <c r="U1445" s="1067"/>
      <c r="V1445" s="1067"/>
      <c r="W1445" s="1067"/>
      <c r="X1445" s="1067"/>
      <c r="Y1445" s="1067"/>
      <c r="Z1445" s="1067"/>
      <c r="AA1445" s="1067"/>
      <c r="AB1445" s="1067"/>
      <c r="AC1445" s="1067"/>
      <c r="AD1445" s="1067"/>
      <c r="AE1445" s="1067"/>
      <c r="AF1445" s="1067"/>
    </row>
    <row r="1446" spans="1:32">
      <c r="A1446" s="1067"/>
      <c r="B1446" s="1067"/>
      <c r="C1446" s="1067"/>
      <c r="D1446" s="1067"/>
      <c r="E1446" s="1067"/>
      <c r="F1446" s="1067"/>
      <c r="G1446" s="1067"/>
      <c r="H1446" s="1067"/>
      <c r="I1446" s="1067"/>
      <c r="J1446" s="1067"/>
      <c r="K1446" s="1067"/>
      <c r="L1446" s="1067"/>
      <c r="M1446" s="1067"/>
      <c r="N1446" s="1067"/>
      <c r="O1446" s="1067"/>
      <c r="P1446" s="1067"/>
      <c r="Q1446" s="1067"/>
      <c r="R1446" s="1067"/>
      <c r="S1446" s="1067"/>
      <c r="T1446" s="1067"/>
      <c r="U1446" s="1067"/>
      <c r="V1446" s="1067"/>
      <c r="W1446" s="1067"/>
      <c r="X1446" s="1067"/>
      <c r="Y1446" s="1067"/>
      <c r="Z1446" s="1067"/>
      <c r="AA1446" s="1067"/>
      <c r="AB1446" s="1067"/>
      <c r="AC1446" s="1067"/>
      <c r="AD1446" s="1067"/>
      <c r="AE1446" s="1067"/>
      <c r="AF1446" s="1067"/>
    </row>
    <row r="1447" spans="1:32">
      <c r="A1447" s="1067"/>
      <c r="B1447" s="1067"/>
      <c r="C1447" s="1067"/>
      <c r="D1447" s="1067"/>
      <c r="E1447" s="1067"/>
      <c r="F1447" s="1067"/>
      <c r="G1447" s="1067"/>
      <c r="H1447" s="1067"/>
      <c r="I1447" s="1067"/>
      <c r="J1447" s="1067"/>
      <c r="K1447" s="1067"/>
      <c r="L1447" s="1067"/>
      <c r="M1447" s="1067"/>
      <c r="N1447" s="1067"/>
      <c r="O1447" s="1067"/>
      <c r="P1447" s="1067"/>
      <c r="Q1447" s="1067"/>
      <c r="R1447" s="1067"/>
      <c r="S1447" s="1067"/>
      <c r="T1447" s="1067"/>
      <c r="U1447" s="1067"/>
      <c r="V1447" s="1067"/>
      <c r="W1447" s="1067"/>
      <c r="X1447" s="1067"/>
      <c r="Y1447" s="1067"/>
      <c r="Z1447" s="1067"/>
      <c r="AA1447" s="1067"/>
      <c r="AB1447" s="1067"/>
      <c r="AC1447" s="1067"/>
      <c r="AD1447" s="1067"/>
      <c r="AE1447" s="1067"/>
      <c r="AF1447" s="1067"/>
    </row>
    <row r="1448" spans="1:32">
      <c r="A1448" s="1067"/>
      <c r="B1448" s="1067"/>
      <c r="C1448" s="1067"/>
      <c r="D1448" s="1067"/>
      <c r="E1448" s="1067"/>
      <c r="F1448" s="1067"/>
      <c r="G1448" s="1067"/>
      <c r="H1448" s="1067"/>
      <c r="I1448" s="1067"/>
      <c r="J1448" s="1067"/>
      <c r="K1448" s="1067"/>
      <c r="L1448" s="1067"/>
      <c r="M1448" s="1067"/>
      <c r="N1448" s="1067"/>
      <c r="O1448" s="1067"/>
      <c r="P1448" s="1067"/>
      <c r="Q1448" s="1067"/>
      <c r="R1448" s="1067"/>
      <c r="S1448" s="1067"/>
      <c r="T1448" s="1067"/>
      <c r="U1448" s="1067"/>
      <c r="V1448" s="1067"/>
      <c r="W1448" s="1067"/>
      <c r="X1448" s="1067"/>
      <c r="Y1448" s="1067"/>
      <c r="Z1448" s="1067"/>
      <c r="AA1448" s="1067"/>
      <c r="AB1448" s="1067"/>
      <c r="AC1448" s="1067"/>
      <c r="AD1448" s="1067"/>
      <c r="AE1448" s="1067"/>
      <c r="AF1448" s="1067"/>
    </row>
    <row r="1449" spans="1:32">
      <c r="A1449" s="1067"/>
      <c r="B1449" s="1067"/>
      <c r="C1449" s="1067"/>
      <c r="D1449" s="1067"/>
      <c r="E1449" s="1067"/>
      <c r="F1449" s="1067"/>
      <c r="G1449" s="1067"/>
      <c r="H1449" s="1067"/>
      <c r="I1449" s="1067"/>
      <c r="J1449" s="1067"/>
      <c r="K1449" s="1067"/>
      <c r="L1449" s="1067"/>
      <c r="M1449" s="1067"/>
      <c r="N1449" s="1067"/>
      <c r="O1449" s="1067"/>
      <c r="P1449" s="1067"/>
      <c r="Q1449" s="1067"/>
      <c r="R1449" s="1067"/>
      <c r="S1449" s="1067"/>
      <c r="T1449" s="1067"/>
      <c r="U1449" s="1067"/>
      <c r="V1449" s="1067"/>
      <c r="W1449" s="1067"/>
      <c r="X1449" s="1067"/>
      <c r="Y1449" s="1067"/>
      <c r="Z1449" s="1067"/>
      <c r="AA1449" s="1067"/>
      <c r="AB1449" s="1067"/>
      <c r="AC1449" s="1067"/>
      <c r="AD1449" s="1067"/>
      <c r="AE1449" s="1067"/>
      <c r="AF1449" s="1067"/>
    </row>
    <row r="1450" spans="1:32">
      <c r="A1450" s="1067"/>
      <c r="B1450" s="1067"/>
      <c r="C1450" s="1067"/>
      <c r="D1450" s="1067"/>
      <c r="E1450" s="1067"/>
      <c r="F1450" s="1067"/>
      <c r="G1450" s="1067"/>
      <c r="H1450" s="1067"/>
      <c r="I1450" s="1067"/>
      <c r="J1450" s="1067"/>
      <c r="K1450" s="1067"/>
      <c r="L1450" s="1067"/>
      <c r="M1450" s="1067"/>
      <c r="N1450" s="1067"/>
      <c r="O1450" s="1067"/>
      <c r="P1450" s="1067"/>
      <c r="Q1450" s="1067"/>
      <c r="R1450" s="1067"/>
      <c r="S1450" s="1067"/>
      <c r="T1450" s="1067"/>
      <c r="U1450" s="1067"/>
      <c r="V1450" s="1067"/>
      <c r="W1450" s="1067"/>
      <c r="X1450" s="1067"/>
      <c r="Y1450" s="1067"/>
      <c r="Z1450" s="1067"/>
      <c r="AA1450" s="1067"/>
      <c r="AB1450" s="1067"/>
      <c r="AC1450" s="1067"/>
      <c r="AD1450" s="1067"/>
      <c r="AE1450" s="1067"/>
      <c r="AF1450" s="1067"/>
    </row>
    <row r="1451" spans="1:32">
      <c r="A1451" s="1067"/>
      <c r="B1451" s="1067"/>
      <c r="C1451" s="1067"/>
      <c r="D1451" s="1067"/>
      <c r="E1451" s="1067"/>
      <c r="F1451" s="1067"/>
      <c r="G1451" s="1067"/>
      <c r="H1451" s="1067"/>
      <c r="I1451" s="1067"/>
      <c r="J1451" s="1067"/>
      <c r="K1451" s="1067"/>
      <c r="L1451" s="1067"/>
      <c r="M1451" s="1067"/>
      <c r="N1451" s="1067"/>
      <c r="O1451" s="1067"/>
      <c r="P1451" s="1067"/>
      <c r="Q1451" s="1067"/>
      <c r="R1451" s="1067"/>
      <c r="S1451" s="1067"/>
      <c r="T1451" s="1067"/>
      <c r="U1451" s="1067"/>
      <c r="V1451" s="1067"/>
      <c r="W1451" s="1067"/>
      <c r="X1451" s="1067"/>
      <c r="Y1451" s="1067"/>
      <c r="Z1451" s="1067"/>
      <c r="AA1451" s="1067"/>
      <c r="AB1451" s="1067"/>
      <c r="AC1451" s="1067"/>
      <c r="AD1451" s="1067"/>
      <c r="AE1451" s="1067"/>
      <c r="AF1451" s="1067"/>
    </row>
    <row r="1452" spans="1:32">
      <c r="A1452" s="1067"/>
      <c r="B1452" s="1067"/>
      <c r="C1452" s="1067"/>
      <c r="D1452" s="1067"/>
      <c r="E1452" s="1067"/>
      <c r="F1452" s="1067"/>
      <c r="G1452" s="1067"/>
      <c r="H1452" s="1067"/>
      <c r="I1452" s="1067"/>
      <c r="J1452" s="1067"/>
      <c r="K1452" s="1067"/>
      <c r="L1452" s="1067"/>
      <c r="M1452" s="1067"/>
      <c r="N1452" s="1067"/>
      <c r="O1452" s="1067"/>
      <c r="P1452" s="1067"/>
      <c r="Q1452" s="1067"/>
      <c r="R1452" s="1067"/>
      <c r="S1452" s="1067"/>
      <c r="T1452" s="1067"/>
      <c r="U1452" s="1067"/>
      <c r="V1452" s="1067"/>
      <c r="W1452" s="1067"/>
      <c r="X1452" s="1067"/>
      <c r="Y1452" s="1067"/>
      <c r="Z1452" s="1067"/>
      <c r="AA1452" s="1067"/>
      <c r="AB1452" s="1067"/>
      <c r="AC1452" s="1067"/>
      <c r="AD1452" s="1067"/>
      <c r="AE1452" s="1067"/>
      <c r="AF1452" s="1067"/>
    </row>
    <row r="1453" spans="1:32">
      <c r="A1453" s="1067"/>
      <c r="B1453" s="1067"/>
      <c r="C1453" s="1067"/>
      <c r="D1453" s="1067"/>
      <c r="E1453" s="1067"/>
      <c r="F1453" s="1067"/>
      <c r="G1453" s="1067"/>
      <c r="H1453" s="1067"/>
      <c r="I1453" s="1067"/>
      <c r="J1453" s="1067"/>
      <c r="K1453" s="1067"/>
      <c r="L1453" s="1067"/>
      <c r="M1453" s="1067"/>
      <c r="N1453" s="1067"/>
      <c r="O1453" s="1067"/>
      <c r="P1453" s="1067"/>
      <c r="Q1453" s="1067"/>
      <c r="R1453" s="1067"/>
      <c r="S1453" s="1067"/>
      <c r="T1453" s="1067"/>
      <c r="U1453" s="1067"/>
      <c r="V1453" s="1067"/>
      <c r="W1453" s="1067"/>
      <c r="X1453" s="1067"/>
      <c r="Y1453" s="1067"/>
      <c r="Z1453" s="1067"/>
      <c r="AA1453" s="1067"/>
      <c r="AB1453" s="1067"/>
      <c r="AC1453" s="1067"/>
      <c r="AD1453" s="1067"/>
      <c r="AE1453" s="1067"/>
      <c r="AF1453" s="1067"/>
    </row>
    <row r="1454" spans="1:32">
      <c r="A1454" s="1067"/>
      <c r="B1454" s="1067"/>
      <c r="C1454" s="1067"/>
      <c r="D1454" s="1067"/>
      <c r="E1454" s="1067"/>
      <c r="F1454" s="1067"/>
      <c r="G1454" s="1067"/>
      <c r="H1454" s="1067"/>
      <c r="I1454" s="1067"/>
      <c r="J1454" s="1067"/>
      <c r="K1454" s="1067"/>
      <c r="L1454" s="1067"/>
      <c r="M1454" s="1067"/>
      <c r="N1454" s="1067"/>
      <c r="O1454" s="1067"/>
      <c r="P1454" s="1067"/>
      <c r="Q1454" s="1067"/>
      <c r="R1454" s="1067"/>
      <c r="S1454" s="1067"/>
      <c r="T1454" s="1067"/>
      <c r="U1454" s="1067"/>
      <c r="V1454" s="1067"/>
      <c r="W1454" s="1067"/>
      <c r="X1454" s="1067"/>
      <c r="Y1454" s="1067"/>
      <c r="Z1454" s="1067"/>
      <c r="AA1454" s="1067"/>
      <c r="AB1454" s="1067"/>
      <c r="AC1454" s="1067"/>
      <c r="AD1454" s="1067"/>
      <c r="AE1454" s="1067"/>
      <c r="AF1454" s="1067"/>
    </row>
    <row r="1455" spans="1:32">
      <c r="A1455" s="1067"/>
      <c r="B1455" s="1067"/>
      <c r="C1455" s="1067"/>
      <c r="D1455" s="1067"/>
      <c r="E1455" s="1067"/>
      <c r="F1455" s="1067"/>
      <c r="G1455" s="1067"/>
      <c r="H1455" s="1067"/>
      <c r="I1455" s="1067"/>
      <c r="J1455" s="1067"/>
      <c r="K1455" s="1067"/>
      <c r="L1455" s="1067"/>
      <c r="M1455" s="1067"/>
      <c r="N1455" s="1067"/>
      <c r="O1455" s="1067"/>
      <c r="P1455" s="1067"/>
      <c r="Q1455" s="1067"/>
      <c r="R1455" s="1067"/>
      <c r="S1455" s="1067"/>
      <c r="T1455" s="1067"/>
      <c r="U1455" s="1067"/>
      <c r="V1455" s="1067"/>
      <c r="W1455" s="1067"/>
      <c r="X1455" s="1067"/>
      <c r="Y1455" s="1067"/>
      <c r="Z1455" s="1067"/>
      <c r="AA1455" s="1067"/>
      <c r="AB1455" s="1067"/>
      <c r="AC1455" s="1067"/>
      <c r="AD1455" s="1067"/>
      <c r="AE1455" s="1067"/>
      <c r="AF1455" s="1067"/>
    </row>
    <row r="1456" spans="1:32">
      <c r="A1456" s="1067"/>
      <c r="B1456" s="1067"/>
      <c r="C1456" s="1067"/>
      <c r="D1456" s="1067"/>
      <c r="E1456" s="1067"/>
      <c r="F1456" s="1067"/>
      <c r="G1456" s="1067"/>
      <c r="H1456" s="1067"/>
      <c r="I1456" s="1067"/>
      <c r="J1456" s="1067"/>
      <c r="K1456" s="1067"/>
      <c r="L1456" s="1067"/>
      <c r="M1456" s="1067"/>
      <c r="N1456" s="1067"/>
      <c r="O1456" s="1067"/>
      <c r="P1456" s="1067"/>
      <c r="Q1456" s="1067"/>
      <c r="R1456" s="1067"/>
      <c r="S1456" s="1067"/>
      <c r="T1456" s="1067"/>
      <c r="U1456" s="1067"/>
      <c r="V1456" s="1067"/>
      <c r="W1456" s="1067"/>
      <c r="X1456" s="1067"/>
      <c r="Y1456" s="1067"/>
      <c r="Z1456" s="1067"/>
      <c r="AA1456" s="1067"/>
      <c r="AB1456" s="1067"/>
      <c r="AC1456" s="1067"/>
      <c r="AD1456" s="1067"/>
      <c r="AE1456" s="1067"/>
      <c r="AF1456" s="1067"/>
    </row>
    <row r="1457" spans="1:32">
      <c r="A1457" s="1067"/>
      <c r="B1457" s="1067"/>
      <c r="C1457" s="1067"/>
      <c r="D1457" s="1067"/>
      <c r="E1457" s="1067"/>
      <c r="F1457" s="1067"/>
      <c r="G1457" s="1067"/>
      <c r="H1457" s="1067"/>
      <c r="I1457" s="1067"/>
      <c r="J1457" s="1067"/>
      <c r="K1457" s="1067"/>
      <c r="L1457" s="1067"/>
      <c r="M1457" s="1067"/>
      <c r="N1457" s="1067"/>
      <c r="O1457" s="1067"/>
      <c r="P1457" s="1067"/>
      <c r="Q1457" s="1067"/>
      <c r="R1457" s="1067"/>
      <c r="S1457" s="1067"/>
      <c r="T1457" s="1067"/>
      <c r="U1457" s="1067"/>
      <c r="V1457" s="1067"/>
      <c r="W1457" s="1067"/>
      <c r="X1457" s="1067"/>
      <c r="Y1457" s="1067"/>
      <c r="Z1457" s="1067"/>
      <c r="AA1457" s="1067"/>
      <c r="AB1457" s="1067"/>
      <c r="AC1457" s="1067"/>
      <c r="AD1457" s="1067"/>
      <c r="AE1457" s="1067"/>
      <c r="AF1457" s="1067"/>
    </row>
    <row r="1458" spans="1:32">
      <c r="A1458" s="1067"/>
      <c r="B1458" s="1067"/>
      <c r="C1458" s="1067"/>
      <c r="D1458" s="1067"/>
      <c r="E1458" s="1067"/>
      <c r="F1458" s="1067"/>
      <c r="G1458" s="1067"/>
      <c r="H1458" s="1067"/>
      <c r="I1458" s="1067"/>
      <c r="J1458" s="1067"/>
      <c r="K1458" s="1067"/>
      <c r="L1458" s="1067"/>
      <c r="M1458" s="1067"/>
      <c r="N1458" s="1067"/>
      <c r="O1458" s="1067"/>
      <c r="P1458" s="1067"/>
      <c r="Q1458" s="1067"/>
      <c r="R1458" s="1067"/>
      <c r="S1458" s="1067"/>
      <c r="T1458" s="1067"/>
      <c r="U1458" s="1067"/>
      <c r="V1458" s="1067"/>
      <c r="W1458" s="1067"/>
      <c r="X1458" s="1067"/>
      <c r="Y1458" s="1067"/>
      <c r="Z1458" s="1067"/>
      <c r="AA1458" s="1067"/>
      <c r="AB1458" s="1067"/>
      <c r="AC1458" s="1067"/>
      <c r="AD1458" s="1067"/>
      <c r="AE1458" s="1067"/>
      <c r="AF1458" s="1067"/>
    </row>
    <row r="1459" spans="1:32">
      <c r="A1459" s="1067"/>
      <c r="B1459" s="1067"/>
      <c r="C1459" s="1067"/>
      <c r="D1459" s="1067"/>
      <c r="E1459" s="1067"/>
      <c r="F1459" s="1067"/>
      <c r="G1459" s="1067"/>
      <c r="H1459" s="1067"/>
      <c r="I1459" s="1067"/>
      <c r="J1459" s="1067"/>
      <c r="K1459" s="1067"/>
      <c r="L1459" s="1067"/>
      <c r="M1459" s="1067"/>
      <c r="N1459" s="1067"/>
      <c r="O1459" s="1067"/>
      <c r="P1459" s="1067"/>
      <c r="Q1459" s="1067"/>
      <c r="R1459" s="1067"/>
      <c r="S1459" s="1067"/>
      <c r="T1459" s="1067"/>
      <c r="U1459" s="1067"/>
      <c r="V1459" s="1067"/>
      <c r="W1459" s="1067"/>
      <c r="X1459" s="1067"/>
      <c r="Y1459" s="1067"/>
      <c r="Z1459" s="1067"/>
      <c r="AA1459" s="1067"/>
      <c r="AB1459" s="1067"/>
      <c r="AC1459" s="1067"/>
      <c r="AD1459" s="1067"/>
      <c r="AE1459" s="1067"/>
      <c r="AF1459" s="1067"/>
    </row>
    <row r="1460" spans="1:32">
      <c r="A1460" s="1067"/>
      <c r="B1460" s="1067"/>
      <c r="C1460" s="1067"/>
      <c r="D1460" s="1067"/>
      <c r="E1460" s="1067"/>
      <c r="F1460" s="1067"/>
      <c r="G1460" s="1067"/>
      <c r="H1460" s="1067"/>
      <c r="I1460" s="1067"/>
      <c r="J1460" s="1067"/>
      <c r="K1460" s="1067"/>
      <c r="L1460" s="1067"/>
      <c r="M1460" s="1067"/>
      <c r="N1460" s="1067"/>
      <c r="O1460" s="1067"/>
      <c r="P1460" s="1067"/>
      <c r="Q1460" s="1067"/>
      <c r="R1460" s="1067"/>
      <c r="S1460" s="1067"/>
      <c r="T1460" s="1067"/>
      <c r="U1460" s="1067"/>
      <c r="V1460" s="1067"/>
      <c r="W1460" s="1067"/>
      <c r="X1460" s="1067"/>
      <c r="Y1460" s="1067"/>
      <c r="Z1460" s="1067"/>
      <c r="AA1460" s="1067"/>
      <c r="AB1460" s="1067"/>
      <c r="AC1460" s="1067"/>
      <c r="AD1460" s="1067"/>
      <c r="AE1460" s="1067"/>
      <c r="AF1460" s="1067"/>
    </row>
    <row r="1461" spans="1:32">
      <c r="A1461" s="1067"/>
      <c r="B1461" s="1067"/>
      <c r="C1461" s="1067"/>
      <c r="D1461" s="1067"/>
      <c r="E1461" s="1067"/>
      <c r="F1461" s="1067"/>
      <c r="G1461" s="1067"/>
      <c r="H1461" s="1067"/>
      <c r="I1461" s="1067"/>
      <c r="J1461" s="1067"/>
      <c r="K1461" s="1067"/>
      <c r="L1461" s="1067"/>
      <c r="M1461" s="1067"/>
      <c r="N1461" s="1067"/>
      <c r="O1461" s="1067"/>
      <c r="P1461" s="1067"/>
      <c r="Q1461" s="1067"/>
      <c r="R1461" s="1067"/>
      <c r="S1461" s="1067"/>
      <c r="T1461" s="1067"/>
      <c r="U1461" s="1067"/>
      <c r="V1461" s="1067"/>
      <c r="W1461" s="1067"/>
      <c r="X1461" s="1067"/>
      <c r="Y1461" s="1067"/>
      <c r="Z1461" s="1067"/>
      <c r="AA1461" s="1067"/>
      <c r="AB1461" s="1067"/>
      <c r="AC1461" s="1067"/>
      <c r="AD1461" s="1067"/>
      <c r="AE1461" s="1067"/>
      <c r="AF1461" s="1067"/>
    </row>
    <row r="1462" spans="1:32">
      <c r="A1462" s="1067"/>
      <c r="B1462" s="1067"/>
      <c r="C1462" s="1067"/>
      <c r="D1462" s="1067"/>
      <c r="E1462" s="1067"/>
      <c r="F1462" s="1067"/>
      <c r="G1462" s="1067"/>
      <c r="H1462" s="1067"/>
      <c r="I1462" s="1067"/>
      <c r="J1462" s="1067"/>
      <c r="K1462" s="1067"/>
      <c r="L1462" s="1067"/>
      <c r="M1462" s="1067"/>
      <c r="N1462" s="1067"/>
      <c r="O1462" s="1067"/>
      <c r="P1462" s="1067"/>
      <c r="Q1462" s="1067"/>
      <c r="R1462" s="1067"/>
      <c r="S1462" s="1067"/>
      <c r="T1462" s="1067"/>
      <c r="U1462" s="1067"/>
      <c r="V1462" s="1067"/>
      <c r="W1462" s="1067"/>
      <c r="X1462" s="1067"/>
      <c r="Y1462" s="1067"/>
      <c r="Z1462" s="1067"/>
      <c r="AA1462" s="1067"/>
      <c r="AB1462" s="1067"/>
      <c r="AC1462" s="1067"/>
      <c r="AD1462" s="1067"/>
      <c r="AE1462" s="1067"/>
      <c r="AF1462" s="1067"/>
    </row>
    <row r="1463" spans="1:32">
      <c r="A1463" s="1067"/>
      <c r="B1463" s="1067"/>
      <c r="C1463" s="1067"/>
      <c r="D1463" s="1067"/>
      <c r="E1463" s="1067"/>
      <c r="F1463" s="1067"/>
      <c r="G1463" s="1067"/>
      <c r="H1463" s="1067"/>
      <c r="I1463" s="1067"/>
      <c r="J1463" s="1067"/>
      <c r="K1463" s="1067"/>
      <c r="L1463" s="1067"/>
      <c r="M1463" s="1067"/>
      <c r="N1463" s="1067"/>
      <c r="O1463" s="1067"/>
      <c r="P1463" s="1067"/>
      <c r="Q1463" s="1067"/>
      <c r="R1463" s="1067"/>
      <c r="S1463" s="1067"/>
      <c r="T1463" s="1067"/>
      <c r="U1463" s="1067"/>
      <c r="V1463" s="1067"/>
      <c r="W1463" s="1067"/>
      <c r="X1463" s="1067"/>
      <c r="Y1463" s="1067"/>
      <c r="Z1463" s="1067"/>
      <c r="AA1463" s="1067"/>
      <c r="AB1463" s="1067"/>
      <c r="AC1463" s="1067"/>
      <c r="AD1463" s="1067"/>
      <c r="AE1463" s="1067"/>
      <c r="AF1463" s="1067"/>
    </row>
    <row r="1464" spans="1:32">
      <c r="A1464" s="1067"/>
      <c r="B1464" s="1067"/>
      <c r="C1464" s="1067"/>
      <c r="D1464" s="1067"/>
      <c r="E1464" s="1067"/>
      <c r="F1464" s="1067"/>
      <c r="G1464" s="1067"/>
      <c r="H1464" s="1067"/>
      <c r="I1464" s="1067"/>
      <c r="J1464" s="1067"/>
      <c r="K1464" s="1067"/>
      <c r="L1464" s="1067"/>
      <c r="M1464" s="1067"/>
      <c r="N1464" s="1067"/>
      <c r="O1464" s="1067"/>
      <c r="P1464" s="1067"/>
      <c r="Q1464" s="1067"/>
      <c r="R1464" s="1067"/>
      <c r="S1464" s="1067"/>
      <c r="T1464" s="1067"/>
      <c r="U1464" s="1067"/>
      <c r="V1464" s="1067"/>
      <c r="W1464" s="1067"/>
      <c r="X1464" s="1067"/>
      <c r="Y1464" s="1067"/>
      <c r="Z1464" s="1067"/>
      <c r="AA1464" s="1067"/>
      <c r="AB1464" s="1067"/>
      <c r="AC1464" s="1067"/>
      <c r="AD1464" s="1067"/>
      <c r="AE1464" s="1067"/>
      <c r="AF1464" s="1067"/>
    </row>
    <row r="1465" spans="1:32">
      <c r="A1465" s="1067"/>
      <c r="B1465" s="1067"/>
      <c r="C1465" s="1067"/>
      <c r="D1465" s="1067"/>
      <c r="E1465" s="1067"/>
      <c r="F1465" s="1067"/>
      <c r="G1465" s="1067"/>
      <c r="H1465" s="1067"/>
      <c r="I1465" s="1067"/>
      <c r="J1465" s="1067"/>
      <c r="K1465" s="1067"/>
      <c r="L1465" s="1067"/>
      <c r="M1465" s="1067"/>
      <c r="N1465" s="1067"/>
      <c r="O1465" s="1067"/>
      <c r="P1465" s="1067"/>
      <c r="Q1465" s="1067"/>
      <c r="R1465" s="1067"/>
      <c r="S1465" s="1067"/>
      <c r="T1465" s="1067"/>
      <c r="U1465" s="1067"/>
      <c r="V1465" s="1067"/>
      <c r="W1465" s="1067"/>
      <c r="X1465" s="1067"/>
      <c r="Y1465" s="1067"/>
      <c r="Z1465" s="1067"/>
      <c r="AA1465" s="1067"/>
      <c r="AB1465" s="1067"/>
      <c r="AC1465" s="1067"/>
      <c r="AD1465" s="1067"/>
      <c r="AE1465" s="1067"/>
      <c r="AF1465" s="1067"/>
    </row>
    <row r="1466" spans="1:32">
      <c r="A1466" s="1067"/>
      <c r="B1466" s="1067"/>
      <c r="C1466" s="1067"/>
      <c r="D1466" s="1067"/>
      <c r="E1466" s="1067"/>
      <c r="F1466" s="1067"/>
      <c r="G1466" s="1067"/>
      <c r="H1466" s="1067"/>
      <c r="I1466" s="1067"/>
      <c r="J1466" s="1067"/>
      <c r="K1466" s="1067"/>
      <c r="L1466" s="1067"/>
      <c r="M1466" s="1067"/>
      <c r="N1466" s="1067"/>
      <c r="O1466" s="1067"/>
      <c r="P1466" s="1067"/>
      <c r="Q1466" s="1067"/>
      <c r="R1466" s="1067"/>
      <c r="S1466" s="1067"/>
      <c r="T1466" s="1067"/>
      <c r="U1466" s="1067"/>
      <c r="V1466" s="1067"/>
      <c r="W1466" s="1067"/>
      <c r="X1466" s="1067"/>
      <c r="Y1466" s="1067"/>
      <c r="Z1466" s="1067"/>
      <c r="AA1466" s="1067"/>
      <c r="AB1466" s="1067"/>
      <c r="AC1466" s="1067"/>
      <c r="AD1466" s="1067"/>
      <c r="AE1466" s="1067"/>
      <c r="AF1466" s="1067"/>
    </row>
    <row r="1467" spans="1:32">
      <c r="A1467" s="1067"/>
      <c r="B1467" s="1067"/>
      <c r="C1467" s="1067"/>
      <c r="D1467" s="1067"/>
      <c r="E1467" s="1067"/>
      <c r="F1467" s="1067"/>
      <c r="G1467" s="1067"/>
      <c r="H1467" s="1067"/>
      <c r="I1467" s="1067"/>
      <c r="J1467" s="1067"/>
      <c r="K1467" s="1067"/>
      <c r="L1467" s="1067"/>
      <c r="M1467" s="1067"/>
      <c r="N1467" s="1067"/>
      <c r="O1467" s="1067"/>
      <c r="P1467" s="1067"/>
      <c r="Q1467" s="1067"/>
      <c r="R1467" s="1067"/>
      <c r="S1467" s="1067"/>
      <c r="T1467" s="1067"/>
      <c r="U1467" s="1067"/>
      <c r="V1467" s="1067"/>
      <c r="W1467" s="1067"/>
      <c r="X1467" s="1067"/>
      <c r="Y1467" s="1067"/>
      <c r="Z1467" s="1067"/>
      <c r="AA1467" s="1067"/>
      <c r="AB1467" s="1067"/>
      <c r="AC1467" s="1067"/>
      <c r="AD1467" s="1067"/>
      <c r="AE1467" s="1067"/>
      <c r="AF1467" s="1067"/>
    </row>
    <row r="1468" spans="1:32">
      <c r="A1468" s="1067"/>
      <c r="B1468" s="1067"/>
      <c r="C1468" s="1067"/>
      <c r="D1468" s="1067"/>
      <c r="E1468" s="1067"/>
      <c r="F1468" s="1067"/>
      <c r="G1468" s="1067"/>
      <c r="H1468" s="1067"/>
      <c r="I1468" s="1067"/>
      <c r="J1468" s="1067"/>
      <c r="K1468" s="1067"/>
      <c r="L1468" s="1067"/>
      <c r="M1468" s="1067"/>
      <c r="N1468" s="1067"/>
      <c r="O1468" s="1067"/>
      <c r="P1468" s="1067"/>
      <c r="Q1468" s="1067"/>
      <c r="R1468" s="1067"/>
      <c r="S1468" s="1067"/>
      <c r="T1468" s="1067"/>
      <c r="U1468" s="1067"/>
      <c r="V1468" s="1067"/>
      <c r="W1468" s="1067"/>
      <c r="X1468" s="1067"/>
      <c r="Y1468" s="1067"/>
      <c r="Z1468" s="1067"/>
      <c r="AA1468" s="1067"/>
      <c r="AB1468" s="1067"/>
      <c r="AC1468" s="1067"/>
      <c r="AD1468" s="1067"/>
      <c r="AE1468" s="1067"/>
      <c r="AF1468" s="1067"/>
    </row>
    <row r="1469" spans="1:32">
      <c r="A1469" s="1067"/>
      <c r="B1469" s="1067"/>
      <c r="C1469" s="1067"/>
      <c r="D1469" s="1067"/>
      <c r="E1469" s="1067"/>
      <c r="F1469" s="1067"/>
      <c r="G1469" s="1067"/>
      <c r="H1469" s="1067"/>
      <c r="I1469" s="1067"/>
      <c r="J1469" s="1067"/>
      <c r="K1469" s="1067"/>
      <c r="L1469" s="1067"/>
      <c r="M1469" s="1067"/>
      <c r="N1469" s="1067"/>
      <c r="O1469" s="1067"/>
      <c r="P1469" s="1067"/>
      <c r="Q1469" s="1067"/>
      <c r="R1469" s="1067"/>
      <c r="S1469" s="1067"/>
      <c r="T1469" s="1067"/>
      <c r="U1469" s="1067"/>
      <c r="V1469" s="1067"/>
      <c r="W1469" s="1067"/>
      <c r="X1469" s="1067"/>
      <c r="Y1469" s="1067"/>
      <c r="Z1469" s="1067"/>
      <c r="AA1469" s="1067"/>
      <c r="AB1469" s="1067"/>
      <c r="AC1469" s="1067"/>
      <c r="AD1469" s="1067"/>
      <c r="AE1469" s="1067"/>
      <c r="AF1469" s="1067"/>
    </row>
    <row r="1470" spans="1:32">
      <c r="A1470" s="1067"/>
      <c r="B1470" s="1067"/>
      <c r="C1470" s="1067"/>
      <c r="D1470" s="1067"/>
      <c r="E1470" s="1067"/>
      <c r="F1470" s="1067"/>
      <c r="G1470" s="1067"/>
      <c r="H1470" s="1067"/>
      <c r="I1470" s="1067"/>
      <c r="J1470" s="1067"/>
      <c r="K1470" s="1067"/>
      <c r="L1470" s="1067"/>
      <c r="M1470" s="1067"/>
      <c r="N1470" s="1067"/>
      <c r="O1470" s="1067"/>
      <c r="P1470" s="1067"/>
      <c r="Q1470" s="1067"/>
      <c r="R1470" s="1067"/>
      <c r="S1470" s="1067"/>
      <c r="T1470" s="1067"/>
      <c r="U1470" s="1067"/>
      <c r="V1470" s="1067"/>
      <c r="W1470" s="1067"/>
      <c r="X1470" s="1067"/>
      <c r="Y1470" s="1067"/>
      <c r="Z1470" s="1067"/>
      <c r="AA1470" s="1067"/>
      <c r="AB1470" s="1067"/>
      <c r="AC1470" s="1067"/>
      <c r="AD1470" s="1067"/>
      <c r="AE1470" s="1067"/>
      <c r="AF1470" s="1067"/>
    </row>
    <row r="1471" spans="1:32">
      <c r="A1471" s="1067"/>
      <c r="B1471" s="1067"/>
      <c r="C1471" s="1067"/>
      <c r="D1471" s="1067"/>
      <c r="E1471" s="1067"/>
      <c r="F1471" s="1067"/>
      <c r="G1471" s="1067"/>
      <c r="H1471" s="1067"/>
      <c r="I1471" s="1067"/>
      <c r="J1471" s="1067"/>
      <c r="K1471" s="1067"/>
      <c r="L1471" s="1067"/>
      <c r="M1471" s="1067"/>
      <c r="N1471" s="1067"/>
      <c r="O1471" s="1067"/>
      <c r="P1471" s="1067"/>
      <c r="Q1471" s="1067"/>
      <c r="R1471" s="1067"/>
      <c r="S1471" s="1067"/>
      <c r="T1471" s="1067"/>
      <c r="U1471" s="1067"/>
      <c r="V1471" s="1067"/>
      <c r="W1471" s="1067"/>
      <c r="X1471" s="1067"/>
      <c r="Y1471" s="1067"/>
      <c r="Z1471" s="1067"/>
      <c r="AA1471" s="1067"/>
      <c r="AB1471" s="1067"/>
      <c r="AC1471" s="1067"/>
      <c r="AD1471" s="1067"/>
      <c r="AE1471" s="1067"/>
      <c r="AF1471" s="1067"/>
    </row>
    <row r="1472" spans="1:32">
      <c r="A1472" s="1067"/>
      <c r="B1472" s="1067"/>
      <c r="C1472" s="1067"/>
      <c r="D1472" s="1067"/>
      <c r="E1472" s="1067"/>
      <c r="F1472" s="1067"/>
      <c r="G1472" s="1067"/>
      <c r="H1472" s="1067"/>
      <c r="I1472" s="1067"/>
      <c r="J1472" s="1067"/>
      <c r="K1472" s="1067"/>
      <c r="L1472" s="1067"/>
      <c r="M1472" s="1067"/>
      <c r="N1472" s="1067"/>
      <c r="O1472" s="1067"/>
      <c r="P1472" s="1067"/>
      <c r="Q1472" s="1067"/>
      <c r="R1472" s="1067"/>
      <c r="S1472" s="1067"/>
      <c r="T1472" s="1067"/>
      <c r="U1472" s="1067"/>
      <c r="V1472" s="1067"/>
      <c r="W1472" s="1067"/>
      <c r="X1472" s="1067"/>
      <c r="Y1472" s="1067"/>
      <c r="Z1472" s="1067"/>
      <c r="AA1472" s="1067"/>
      <c r="AB1472" s="1067"/>
      <c r="AC1472" s="1067"/>
      <c r="AD1472" s="1067"/>
      <c r="AE1472" s="1067"/>
      <c r="AF1472" s="1067"/>
    </row>
    <row r="1473" spans="1:32">
      <c r="A1473" s="1067"/>
      <c r="B1473" s="1067"/>
      <c r="C1473" s="1067"/>
      <c r="D1473" s="1067"/>
      <c r="E1473" s="1067"/>
      <c r="F1473" s="1067"/>
      <c r="G1473" s="1067"/>
      <c r="H1473" s="1067"/>
      <c r="I1473" s="1067"/>
      <c r="J1473" s="1067"/>
      <c r="K1473" s="1067"/>
      <c r="L1473" s="1067"/>
      <c r="M1473" s="1067"/>
      <c r="N1473" s="1067"/>
      <c r="O1473" s="1067"/>
      <c r="P1473" s="1067"/>
      <c r="Q1473" s="1067"/>
      <c r="R1473" s="1067"/>
      <c r="S1473" s="1067"/>
      <c r="T1473" s="1067"/>
      <c r="U1473" s="1067"/>
      <c r="V1473" s="1067"/>
      <c r="W1473" s="1067"/>
      <c r="X1473" s="1067"/>
      <c r="Y1473" s="1067"/>
      <c r="Z1473" s="1067"/>
      <c r="AA1473" s="1067"/>
      <c r="AB1473" s="1067"/>
      <c r="AC1473" s="1067"/>
      <c r="AD1473" s="1067"/>
      <c r="AE1473" s="1067"/>
      <c r="AF1473" s="1067"/>
    </row>
    <row r="1474" spans="1:32">
      <c r="A1474" s="1067"/>
      <c r="B1474" s="1067"/>
      <c r="C1474" s="1067"/>
      <c r="D1474" s="1067"/>
      <c r="E1474" s="1067"/>
      <c r="F1474" s="1067"/>
      <c r="G1474" s="1067"/>
      <c r="H1474" s="1067"/>
      <c r="I1474" s="1067"/>
      <c r="J1474" s="1067"/>
      <c r="K1474" s="1067"/>
      <c r="L1474" s="1067"/>
      <c r="M1474" s="1067"/>
      <c r="N1474" s="1067"/>
      <c r="O1474" s="1067"/>
      <c r="P1474" s="1067"/>
      <c r="Q1474" s="1067"/>
      <c r="R1474" s="1067"/>
      <c r="S1474" s="1067"/>
      <c r="T1474" s="1067"/>
      <c r="U1474" s="1067"/>
      <c r="V1474" s="1067"/>
      <c r="W1474" s="1067"/>
      <c r="X1474" s="1067"/>
      <c r="Y1474" s="1067"/>
      <c r="Z1474" s="1067"/>
      <c r="AA1474" s="1067"/>
      <c r="AB1474" s="1067"/>
      <c r="AC1474" s="1067"/>
      <c r="AD1474" s="1067"/>
      <c r="AE1474" s="1067"/>
      <c r="AF1474" s="1067"/>
    </row>
    <row r="1475" spans="1:32">
      <c r="A1475" s="1067"/>
      <c r="B1475" s="1067"/>
      <c r="C1475" s="1067"/>
      <c r="D1475" s="1067"/>
      <c r="E1475" s="1067"/>
      <c r="F1475" s="1067"/>
      <c r="G1475" s="1067"/>
      <c r="H1475" s="1067"/>
      <c r="I1475" s="1067"/>
      <c r="J1475" s="1067"/>
      <c r="K1475" s="1067"/>
      <c r="L1475" s="1067"/>
      <c r="M1475" s="1067"/>
      <c r="N1475" s="1067"/>
      <c r="O1475" s="1067"/>
      <c r="P1475" s="1067"/>
      <c r="Q1475" s="1067"/>
      <c r="R1475" s="1067"/>
      <c r="S1475" s="1067"/>
      <c r="T1475" s="1067"/>
      <c r="U1475" s="1067"/>
      <c r="V1475" s="1067"/>
      <c r="W1475" s="1067"/>
      <c r="X1475" s="1067"/>
      <c r="Y1475" s="1067"/>
      <c r="Z1475" s="1067"/>
      <c r="AA1475" s="1067"/>
      <c r="AB1475" s="1067"/>
      <c r="AC1475" s="1067"/>
      <c r="AD1475" s="1067"/>
      <c r="AE1475" s="1067"/>
      <c r="AF1475" s="1067"/>
    </row>
    <row r="1476" spans="1:32">
      <c r="A1476" s="1067"/>
      <c r="B1476" s="1067"/>
      <c r="C1476" s="1067"/>
      <c r="D1476" s="1067"/>
      <c r="E1476" s="1067"/>
      <c r="F1476" s="1067"/>
      <c r="G1476" s="1067"/>
      <c r="H1476" s="1067"/>
      <c r="I1476" s="1067"/>
      <c r="J1476" s="1067"/>
      <c r="K1476" s="1067"/>
      <c r="L1476" s="1067"/>
      <c r="M1476" s="1067"/>
      <c r="N1476" s="1067"/>
      <c r="O1476" s="1067"/>
      <c r="P1476" s="1067"/>
      <c r="Q1476" s="1067"/>
      <c r="R1476" s="1067"/>
      <c r="S1476" s="1067"/>
      <c r="T1476" s="1067"/>
      <c r="U1476" s="1067"/>
      <c r="V1476" s="1067"/>
      <c r="W1476" s="1067"/>
      <c r="X1476" s="1067"/>
      <c r="Y1476" s="1067"/>
      <c r="Z1476" s="1067"/>
      <c r="AA1476" s="1067"/>
      <c r="AB1476" s="1067"/>
      <c r="AC1476" s="1067"/>
      <c r="AD1476" s="1067"/>
      <c r="AE1476" s="1067"/>
      <c r="AF1476" s="1067"/>
    </row>
    <row r="1477" spans="1:32">
      <c r="A1477" s="1067"/>
      <c r="B1477" s="1067"/>
      <c r="C1477" s="1067"/>
      <c r="D1477" s="1067"/>
      <c r="E1477" s="1067"/>
      <c r="F1477" s="1067"/>
      <c r="G1477" s="1067"/>
      <c r="H1477" s="1067"/>
      <c r="I1477" s="1067"/>
      <c r="J1477" s="1067"/>
      <c r="K1477" s="1067"/>
      <c r="L1477" s="1067"/>
      <c r="M1477" s="1067"/>
      <c r="N1477" s="1067"/>
      <c r="O1477" s="1067"/>
      <c r="P1477" s="1067"/>
      <c r="Q1477" s="1067"/>
      <c r="R1477" s="1067"/>
      <c r="S1477" s="1067"/>
      <c r="T1477" s="1067"/>
      <c r="U1477" s="1067"/>
      <c r="V1477" s="1067"/>
      <c r="W1477" s="1067"/>
      <c r="X1477" s="1067"/>
      <c r="Y1477" s="1067"/>
      <c r="Z1477" s="1067"/>
      <c r="AA1477" s="1067"/>
      <c r="AB1477" s="1067"/>
      <c r="AC1477" s="1067"/>
      <c r="AD1477" s="1067"/>
      <c r="AE1477" s="1067"/>
      <c r="AF1477" s="1067"/>
    </row>
    <row r="1478" spans="1:32">
      <c r="A1478" s="1067"/>
      <c r="B1478" s="1067"/>
      <c r="C1478" s="1067"/>
      <c r="D1478" s="1067"/>
      <c r="E1478" s="1067"/>
      <c r="F1478" s="1067"/>
      <c r="G1478" s="1067"/>
      <c r="H1478" s="1067"/>
      <c r="I1478" s="1067"/>
      <c r="J1478" s="1067"/>
      <c r="K1478" s="1067"/>
      <c r="L1478" s="1067"/>
      <c r="M1478" s="1067"/>
      <c r="N1478" s="1067"/>
      <c r="O1478" s="1067"/>
      <c r="P1478" s="1067"/>
      <c r="Q1478" s="1067"/>
      <c r="R1478" s="1067"/>
      <c r="S1478" s="1067"/>
      <c r="T1478" s="1067"/>
      <c r="U1478" s="1067"/>
      <c r="V1478" s="1067"/>
      <c r="W1478" s="1067"/>
      <c r="X1478" s="1067"/>
      <c r="Y1478" s="1067"/>
      <c r="Z1478" s="1067"/>
      <c r="AA1478" s="1067"/>
      <c r="AB1478" s="1067"/>
      <c r="AC1478" s="1067"/>
      <c r="AD1478" s="1067"/>
      <c r="AE1478" s="1067"/>
      <c r="AF1478" s="1067"/>
    </row>
    <row r="1479" spans="1:32">
      <c r="A1479" s="1067"/>
      <c r="B1479" s="1067"/>
      <c r="C1479" s="1067"/>
      <c r="D1479" s="1067"/>
      <c r="E1479" s="1067"/>
      <c r="F1479" s="1067"/>
      <c r="G1479" s="1067"/>
      <c r="H1479" s="1067"/>
      <c r="I1479" s="1067"/>
      <c r="J1479" s="1067"/>
      <c r="K1479" s="1067"/>
      <c r="L1479" s="1067"/>
      <c r="M1479" s="1067"/>
      <c r="N1479" s="1067"/>
      <c r="O1479" s="1067"/>
      <c r="P1479" s="1067"/>
      <c r="Q1479" s="1067"/>
      <c r="R1479" s="1067"/>
      <c r="S1479" s="1067"/>
      <c r="T1479" s="1067"/>
      <c r="U1479" s="1067"/>
      <c r="V1479" s="1067"/>
      <c r="W1479" s="1067"/>
      <c r="X1479" s="1067"/>
      <c r="Y1479" s="1067"/>
      <c r="Z1479" s="1067"/>
      <c r="AA1479" s="1067"/>
      <c r="AB1479" s="1067"/>
      <c r="AC1479" s="1067"/>
      <c r="AD1479" s="1067"/>
      <c r="AE1479" s="1067"/>
      <c r="AF1479" s="1067"/>
    </row>
    <row r="1480" spans="1:32">
      <c r="A1480" s="1067"/>
      <c r="B1480" s="1067"/>
      <c r="C1480" s="1067"/>
      <c r="D1480" s="1067"/>
      <c r="E1480" s="1067"/>
      <c r="F1480" s="1067"/>
      <c r="G1480" s="1067"/>
      <c r="H1480" s="1067"/>
      <c r="I1480" s="1067"/>
      <c r="J1480" s="1067"/>
      <c r="K1480" s="1067"/>
      <c r="L1480" s="1067"/>
      <c r="M1480" s="1067"/>
      <c r="N1480" s="1067"/>
      <c r="O1480" s="1067"/>
      <c r="P1480" s="1067"/>
      <c r="Q1480" s="1067"/>
      <c r="R1480" s="1067"/>
      <c r="S1480" s="1067"/>
      <c r="T1480" s="1067"/>
      <c r="U1480" s="1067"/>
      <c r="V1480" s="1067"/>
      <c r="W1480" s="1067"/>
      <c r="X1480" s="1067"/>
      <c r="Y1480" s="1067"/>
      <c r="Z1480" s="1067"/>
      <c r="AA1480" s="1067"/>
      <c r="AB1480" s="1067"/>
      <c r="AC1480" s="1067"/>
      <c r="AD1480" s="1067"/>
      <c r="AE1480" s="1067"/>
      <c r="AF1480" s="1067"/>
    </row>
    <row r="1481" spans="1:32">
      <c r="A1481" s="1067"/>
      <c r="B1481" s="1067"/>
      <c r="C1481" s="1067"/>
      <c r="D1481" s="1067"/>
      <c r="E1481" s="1067"/>
      <c r="F1481" s="1067"/>
      <c r="G1481" s="1067"/>
      <c r="H1481" s="1067"/>
      <c r="I1481" s="1067"/>
      <c r="J1481" s="1067"/>
      <c r="K1481" s="1067"/>
      <c r="L1481" s="1067"/>
      <c r="M1481" s="1067"/>
      <c r="N1481" s="1067"/>
      <c r="O1481" s="1067"/>
      <c r="P1481" s="1067"/>
      <c r="Q1481" s="1067"/>
      <c r="R1481" s="1067"/>
      <c r="S1481" s="1067"/>
      <c r="T1481" s="1067"/>
      <c r="U1481" s="1067"/>
      <c r="V1481" s="1067"/>
      <c r="W1481" s="1067"/>
      <c r="X1481" s="1067"/>
      <c r="Y1481" s="1067"/>
      <c r="Z1481" s="1067"/>
      <c r="AA1481" s="1067"/>
      <c r="AB1481" s="1067"/>
      <c r="AC1481" s="1067"/>
      <c r="AD1481" s="1067"/>
      <c r="AE1481" s="1067"/>
      <c r="AF1481" s="1067"/>
    </row>
    <row r="1482" spans="1:32">
      <c r="A1482" s="1067"/>
      <c r="B1482" s="1067"/>
      <c r="C1482" s="1067"/>
      <c r="D1482" s="1067"/>
      <c r="E1482" s="1067"/>
      <c r="F1482" s="1067"/>
      <c r="G1482" s="1067"/>
      <c r="H1482" s="1067"/>
      <c r="I1482" s="1067"/>
      <c r="J1482" s="1067"/>
      <c r="K1482" s="1067"/>
      <c r="L1482" s="1067"/>
      <c r="M1482" s="1067"/>
      <c r="N1482" s="1067"/>
      <c r="O1482" s="1067"/>
      <c r="P1482" s="1067"/>
      <c r="Q1482" s="1067"/>
      <c r="R1482" s="1067"/>
      <c r="S1482" s="1067"/>
      <c r="T1482" s="1067"/>
      <c r="U1482" s="1067"/>
      <c r="V1482" s="1067"/>
      <c r="W1482" s="1067"/>
      <c r="X1482" s="1067"/>
      <c r="Y1482" s="1067"/>
      <c r="Z1482" s="1067"/>
      <c r="AA1482" s="1067"/>
      <c r="AB1482" s="1067"/>
      <c r="AC1482" s="1067"/>
      <c r="AD1482" s="1067"/>
      <c r="AE1482" s="1067"/>
      <c r="AF1482" s="1067"/>
    </row>
    <row r="1483" spans="1:32">
      <c r="A1483" s="1067"/>
      <c r="B1483" s="1067"/>
      <c r="C1483" s="1067"/>
      <c r="D1483" s="1067"/>
      <c r="E1483" s="1067"/>
      <c r="F1483" s="1067"/>
      <c r="G1483" s="1067"/>
      <c r="H1483" s="1067"/>
      <c r="I1483" s="1067"/>
      <c r="J1483" s="1067"/>
      <c r="K1483" s="1067"/>
      <c r="L1483" s="1067"/>
      <c r="M1483" s="1067"/>
      <c r="N1483" s="1067"/>
      <c r="O1483" s="1067"/>
      <c r="P1483" s="1067"/>
      <c r="Q1483" s="1067"/>
      <c r="R1483" s="1067"/>
      <c r="S1483" s="1067"/>
      <c r="T1483" s="1067"/>
      <c r="U1483" s="1067"/>
      <c r="V1483" s="1067"/>
      <c r="W1483" s="1067"/>
      <c r="X1483" s="1067"/>
      <c r="Y1483" s="1067"/>
      <c r="Z1483" s="1067"/>
      <c r="AA1483" s="1067"/>
      <c r="AB1483" s="1067"/>
      <c r="AC1483" s="1067"/>
      <c r="AD1483" s="1067"/>
      <c r="AE1483" s="1067"/>
      <c r="AF1483" s="1067"/>
    </row>
    <row r="1484" spans="1:32">
      <c r="A1484" s="1067"/>
      <c r="B1484" s="1067"/>
      <c r="C1484" s="1067"/>
      <c r="D1484" s="1067"/>
      <c r="E1484" s="1067"/>
      <c r="F1484" s="1067"/>
      <c r="G1484" s="1067"/>
      <c r="H1484" s="1067"/>
      <c r="I1484" s="1067"/>
      <c r="J1484" s="1067"/>
      <c r="K1484" s="1067"/>
      <c r="L1484" s="1067"/>
      <c r="M1484" s="1067"/>
      <c r="N1484" s="1067"/>
      <c r="O1484" s="1067"/>
      <c r="P1484" s="1067"/>
      <c r="Q1484" s="1067"/>
      <c r="R1484" s="1067"/>
      <c r="S1484" s="1067"/>
      <c r="T1484" s="1067"/>
      <c r="U1484" s="1067"/>
      <c r="V1484" s="1067"/>
      <c r="W1484" s="1067"/>
      <c r="X1484" s="1067"/>
      <c r="Y1484" s="1067"/>
      <c r="Z1484" s="1067"/>
      <c r="AA1484" s="1067"/>
      <c r="AB1484" s="1067"/>
      <c r="AC1484" s="1067"/>
      <c r="AD1484" s="1067"/>
      <c r="AE1484" s="1067"/>
      <c r="AF1484" s="1067"/>
    </row>
    <row r="1485" spans="1:32">
      <c r="A1485" s="1067"/>
      <c r="B1485" s="1067"/>
      <c r="C1485" s="1067"/>
      <c r="D1485" s="1067"/>
      <c r="E1485" s="1067"/>
      <c r="F1485" s="1067"/>
      <c r="G1485" s="1067"/>
      <c r="H1485" s="1067"/>
      <c r="I1485" s="1067"/>
      <c r="J1485" s="1067"/>
      <c r="K1485" s="1067"/>
      <c r="L1485" s="1067"/>
      <c r="M1485" s="1067"/>
      <c r="N1485" s="1067"/>
      <c r="O1485" s="1067"/>
      <c r="P1485" s="1067"/>
      <c r="Q1485" s="1067"/>
      <c r="R1485" s="1067"/>
      <c r="S1485" s="1067"/>
      <c r="T1485" s="1067"/>
      <c r="U1485" s="1067"/>
      <c r="V1485" s="1067"/>
      <c r="W1485" s="1067"/>
      <c r="X1485" s="1067"/>
      <c r="Y1485" s="1067"/>
      <c r="Z1485" s="1067"/>
      <c r="AA1485" s="1067"/>
      <c r="AB1485" s="1067"/>
      <c r="AC1485" s="1067"/>
      <c r="AD1485" s="1067"/>
      <c r="AE1485" s="1067"/>
      <c r="AF1485" s="1067"/>
    </row>
    <row r="1486" spans="1:32">
      <c r="A1486" s="1067"/>
      <c r="B1486" s="1067"/>
      <c r="C1486" s="1067"/>
      <c r="D1486" s="1067"/>
      <c r="E1486" s="1067"/>
      <c r="F1486" s="1067"/>
      <c r="G1486" s="1067"/>
      <c r="H1486" s="1067"/>
      <c r="I1486" s="1067"/>
      <c r="J1486" s="1067"/>
      <c r="K1486" s="1067"/>
      <c r="L1486" s="1067"/>
      <c r="M1486" s="1067"/>
      <c r="N1486" s="1067"/>
      <c r="O1486" s="1067"/>
      <c r="P1486" s="1067"/>
      <c r="Q1486" s="1067"/>
      <c r="R1486" s="1067"/>
      <c r="S1486" s="1067"/>
      <c r="T1486" s="1067"/>
      <c r="U1486" s="1067"/>
      <c r="V1486" s="1067"/>
      <c r="W1486" s="1067"/>
      <c r="X1486" s="1067"/>
      <c r="Y1486" s="1067"/>
      <c r="Z1486" s="1067"/>
      <c r="AA1486" s="1067"/>
      <c r="AB1486" s="1067"/>
      <c r="AC1486" s="1067"/>
      <c r="AD1486" s="1067"/>
      <c r="AE1486" s="1067"/>
      <c r="AF1486" s="1067"/>
    </row>
    <row r="1487" spans="1:32">
      <c r="A1487" s="1067"/>
      <c r="B1487" s="1067"/>
      <c r="C1487" s="1067"/>
      <c r="D1487" s="1067"/>
      <c r="E1487" s="1067"/>
      <c r="F1487" s="1067"/>
      <c r="G1487" s="1067"/>
      <c r="H1487" s="1067"/>
      <c r="I1487" s="1067"/>
      <c r="J1487" s="1067"/>
      <c r="K1487" s="1067"/>
      <c r="L1487" s="1067"/>
      <c r="M1487" s="1067"/>
      <c r="N1487" s="1067"/>
      <c r="O1487" s="1067"/>
      <c r="P1487" s="1067"/>
      <c r="Q1487" s="1067"/>
      <c r="R1487" s="1067"/>
      <c r="S1487" s="1067"/>
      <c r="T1487" s="1067"/>
      <c r="U1487" s="1067"/>
      <c r="V1487" s="1067"/>
      <c r="W1487" s="1067"/>
      <c r="X1487" s="1067"/>
      <c r="Y1487" s="1067"/>
      <c r="Z1487" s="1067"/>
      <c r="AA1487" s="1067"/>
      <c r="AB1487" s="1067"/>
      <c r="AC1487" s="1067"/>
      <c r="AD1487" s="1067"/>
      <c r="AE1487" s="1067"/>
      <c r="AF1487" s="1067"/>
    </row>
    <row r="1488" spans="1:32">
      <c r="A1488" s="1067"/>
      <c r="B1488" s="1067"/>
      <c r="C1488" s="1067"/>
      <c r="D1488" s="1067"/>
      <c r="E1488" s="1067"/>
      <c r="F1488" s="1067"/>
      <c r="G1488" s="1067"/>
      <c r="H1488" s="1067"/>
      <c r="I1488" s="1067"/>
      <c r="J1488" s="1067"/>
      <c r="K1488" s="1067"/>
      <c r="L1488" s="1067"/>
      <c r="M1488" s="1067"/>
      <c r="N1488" s="1067"/>
      <c r="O1488" s="1067"/>
      <c r="P1488" s="1067"/>
      <c r="Q1488" s="1067"/>
      <c r="R1488" s="1067"/>
      <c r="S1488" s="1067"/>
      <c r="T1488" s="1067"/>
      <c r="U1488" s="1067"/>
      <c r="V1488" s="1067"/>
      <c r="W1488" s="1067"/>
      <c r="X1488" s="1067"/>
      <c r="Y1488" s="1067"/>
      <c r="Z1488" s="1067"/>
      <c r="AA1488" s="1067"/>
      <c r="AB1488" s="1067"/>
      <c r="AC1488" s="1067"/>
      <c r="AD1488" s="1067"/>
      <c r="AE1488" s="1067"/>
      <c r="AF1488" s="1067"/>
    </row>
    <row r="1489" spans="1:32">
      <c r="A1489" s="1067"/>
      <c r="B1489" s="1067"/>
      <c r="C1489" s="1067"/>
      <c r="D1489" s="1067"/>
      <c r="E1489" s="1067"/>
      <c r="F1489" s="1067"/>
      <c r="G1489" s="1067"/>
      <c r="H1489" s="1067"/>
      <c r="I1489" s="1067"/>
      <c r="J1489" s="1067"/>
      <c r="K1489" s="1067"/>
      <c r="L1489" s="1067"/>
      <c r="M1489" s="1067"/>
      <c r="N1489" s="1067"/>
      <c r="O1489" s="1067"/>
      <c r="P1489" s="1067"/>
      <c r="Q1489" s="1067"/>
      <c r="R1489" s="1067"/>
      <c r="S1489" s="1067"/>
      <c r="T1489" s="1067"/>
      <c r="U1489" s="1067"/>
      <c r="V1489" s="1067"/>
      <c r="W1489" s="1067"/>
      <c r="X1489" s="1067"/>
      <c r="Y1489" s="1067"/>
      <c r="Z1489" s="1067"/>
      <c r="AA1489" s="1067"/>
      <c r="AB1489" s="1067"/>
      <c r="AC1489" s="1067"/>
      <c r="AD1489" s="1067"/>
      <c r="AE1489" s="1067"/>
      <c r="AF1489" s="1067"/>
    </row>
    <row r="1490" spans="1:32">
      <c r="A1490" s="1067"/>
      <c r="B1490" s="1067"/>
      <c r="C1490" s="1067"/>
      <c r="D1490" s="1067"/>
      <c r="E1490" s="1067"/>
      <c r="F1490" s="1067"/>
      <c r="G1490" s="1067"/>
      <c r="H1490" s="1067"/>
      <c r="I1490" s="1067"/>
      <c r="J1490" s="1067"/>
      <c r="K1490" s="1067"/>
      <c r="L1490" s="1067"/>
      <c r="M1490" s="1067"/>
      <c r="N1490" s="1067"/>
      <c r="O1490" s="1067"/>
      <c r="P1490" s="1067"/>
      <c r="Q1490" s="1067"/>
      <c r="R1490" s="1067"/>
      <c r="S1490" s="1067"/>
      <c r="T1490" s="1067"/>
      <c r="U1490" s="1067"/>
      <c r="V1490" s="1067"/>
      <c r="W1490" s="1067"/>
      <c r="X1490" s="1067"/>
      <c r="Y1490" s="1067"/>
      <c r="Z1490" s="1067"/>
      <c r="AA1490" s="1067"/>
      <c r="AB1490" s="1067"/>
      <c r="AC1490" s="1067"/>
      <c r="AD1490" s="1067"/>
      <c r="AE1490" s="1067"/>
      <c r="AF1490" s="1067"/>
    </row>
    <row r="1491" spans="1:32">
      <c r="A1491" s="1067"/>
      <c r="B1491" s="1067"/>
      <c r="C1491" s="1067"/>
      <c r="D1491" s="1067"/>
      <c r="E1491" s="1067"/>
      <c r="F1491" s="1067"/>
      <c r="G1491" s="1067"/>
      <c r="H1491" s="1067"/>
      <c r="I1491" s="1067"/>
      <c r="J1491" s="1067"/>
      <c r="K1491" s="1067"/>
      <c r="L1491" s="1067"/>
      <c r="M1491" s="1067"/>
      <c r="N1491" s="1067"/>
      <c r="O1491" s="1067"/>
      <c r="P1491" s="1067"/>
      <c r="Q1491" s="1067"/>
      <c r="R1491" s="1067"/>
      <c r="S1491" s="1067"/>
      <c r="T1491" s="1067"/>
      <c r="U1491" s="1067"/>
      <c r="V1491" s="1067"/>
      <c r="W1491" s="1067"/>
      <c r="X1491" s="1067"/>
      <c r="Y1491" s="1067"/>
      <c r="Z1491" s="1067"/>
      <c r="AA1491" s="1067"/>
      <c r="AB1491" s="1067"/>
      <c r="AC1491" s="1067"/>
      <c r="AD1491" s="1067"/>
      <c r="AE1491" s="1067"/>
      <c r="AF1491" s="1067"/>
    </row>
    <row r="1492" spans="1:32">
      <c r="A1492" s="1067"/>
      <c r="B1492" s="1067"/>
      <c r="C1492" s="1067"/>
      <c r="D1492" s="1067"/>
      <c r="E1492" s="1067"/>
      <c r="F1492" s="1067"/>
      <c r="G1492" s="1067"/>
      <c r="H1492" s="1067"/>
      <c r="I1492" s="1067"/>
      <c r="J1492" s="1067"/>
      <c r="K1492" s="1067"/>
      <c r="L1492" s="1067"/>
      <c r="M1492" s="1067"/>
      <c r="N1492" s="1067"/>
      <c r="O1492" s="1067"/>
      <c r="P1492" s="1067"/>
      <c r="Q1492" s="1067"/>
      <c r="R1492" s="1067"/>
      <c r="S1492" s="1067"/>
      <c r="T1492" s="1067"/>
      <c r="U1492" s="1067"/>
      <c r="V1492" s="1067"/>
      <c r="W1492" s="1067"/>
      <c r="X1492" s="1067"/>
      <c r="Y1492" s="1067"/>
      <c r="Z1492" s="1067"/>
      <c r="AA1492" s="1067"/>
      <c r="AB1492" s="1067"/>
      <c r="AC1492" s="1067"/>
      <c r="AD1492" s="1067"/>
      <c r="AE1492" s="1067"/>
      <c r="AF1492" s="1067"/>
    </row>
    <row r="1493" spans="1:32">
      <c r="A1493" s="1067"/>
      <c r="B1493" s="1067"/>
      <c r="C1493" s="1067"/>
      <c r="D1493" s="1067"/>
      <c r="E1493" s="1067"/>
      <c r="F1493" s="1067"/>
      <c r="G1493" s="1067"/>
      <c r="H1493" s="1067"/>
      <c r="I1493" s="1067"/>
      <c r="J1493" s="1067"/>
      <c r="K1493" s="1067"/>
      <c r="L1493" s="1067"/>
      <c r="M1493" s="1067"/>
      <c r="N1493" s="1067"/>
      <c r="O1493" s="1067"/>
      <c r="P1493" s="1067"/>
      <c r="Q1493" s="1067"/>
      <c r="R1493" s="1067"/>
      <c r="S1493" s="1067"/>
      <c r="T1493" s="1067"/>
      <c r="U1493" s="1067"/>
      <c r="V1493" s="1067"/>
      <c r="W1493" s="1067"/>
      <c r="X1493" s="1067"/>
      <c r="Y1493" s="1067"/>
      <c r="Z1493" s="1067"/>
      <c r="AA1493" s="1067"/>
      <c r="AB1493" s="1067"/>
      <c r="AC1493" s="1067"/>
      <c r="AD1493" s="1067"/>
      <c r="AE1493" s="1067"/>
      <c r="AF1493" s="1067"/>
    </row>
    <row r="1494" spans="1:32">
      <c r="A1494" s="1067"/>
      <c r="B1494" s="1067"/>
      <c r="C1494" s="1067"/>
      <c r="D1494" s="1067"/>
      <c r="E1494" s="1067"/>
      <c r="F1494" s="1067"/>
      <c r="G1494" s="1067"/>
      <c r="H1494" s="1067"/>
      <c r="I1494" s="1067"/>
      <c r="J1494" s="1067"/>
      <c r="K1494" s="1067"/>
      <c r="L1494" s="1067"/>
      <c r="M1494" s="1067"/>
      <c r="N1494" s="1067"/>
      <c r="O1494" s="1067"/>
      <c r="P1494" s="1067"/>
      <c r="Q1494" s="1067"/>
      <c r="R1494" s="1067"/>
      <c r="S1494" s="1067"/>
      <c r="T1494" s="1067"/>
      <c r="U1494" s="1067"/>
      <c r="V1494" s="1067"/>
      <c r="W1494" s="1067"/>
      <c r="X1494" s="1067"/>
      <c r="Y1494" s="1067"/>
      <c r="Z1494" s="1067"/>
      <c r="AA1494" s="1067"/>
      <c r="AB1494" s="1067"/>
      <c r="AC1494" s="1067"/>
      <c r="AD1494" s="1067"/>
      <c r="AE1494" s="1067"/>
      <c r="AF1494" s="1067"/>
    </row>
    <row r="1495" spans="1:32">
      <c r="A1495" s="1067"/>
      <c r="B1495" s="1067"/>
      <c r="C1495" s="1067"/>
      <c r="D1495" s="1067"/>
      <c r="E1495" s="1067"/>
      <c r="F1495" s="1067"/>
      <c r="G1495" s="1067"/>
      <c r="H1495" s="1067"/>
      <c r="I1495" s="1067"/>
      <c r="J1495" s="1067"/>
      <c r="K1495" s="1067"/>
      <c r="L1495" s="1067"/>
      <c r="M1495" s="1067"/>
      <c r="N1495" s="1067"/>
      <c r="O1495" s="1067"/>
      <c r="P1495" s="1067"/>
      <c r="Q1495" s="1067"/>
      <c r="R1495" s="1067"/>
      <c r="S1495" s="1067"/>
      <c r="T1495" s="1067"/>
      <c r="U1495" s="1067"/>
      <c r="V1495" s="1067"/>
      <c r="W1495" s="1067"/>
      <c r="X1495" s="1067"/>
      <c r="Y1495" s="1067"/>
      <c r="Z1495" s="1067"/>
      <c r="AA1495" s="1067"/>
      <c r="AB1495" s="1067"/>
      <c r="AC1495" s="1067"/>
      <c r="AD1495" s="1067"/>
      <c r="AE1495" s="1067"/>
      <c r="AF1495" s="1067"/>
    </row>
    <row r="1496" spans="1:32">
      <c r="A1496" s="1067"/>
      <c r="B1496" s="1067"/>
      <c r="C1496" s="1067"/>
      <c r="D1496" s="1067"/>
      <c r="E1496" s="1067"/>
      <c r="F1496" s="1067"/>
      <c r="G1496" s="1067"/>
      <c r="H1496" s="1067"/>
      <c r="I1496" s="1067"/>
      <c r="J1496" s="1067"/>
      <c r="K1496" s="1067"/>
      <c r="L1496" s="1067"/>
      <c r="M1496" s="1067"/>
      <c r="N1496" s="1067"/>
      <c r="O1496" s="1067"/>
      <c r="P1496" s="1067"/>
      <c r="Q1496" s="1067"/>
      <c r="R1496" s="1067"/>
      <c r="S1496" s="1067"/>
      <c r="T1496" s="1067"/>
      <c r="U1496" s="1067"/>
      <c r="V1496" s="1067"/>
      <c r="W1496" s="1067"/>
      <c r="X1496" s="1067"/>
      <c r="Y1496" s="1067"/>
      <c r="Z1496" s="1067"/>
      <c r="AA1496" s="1067"/>
      <c r="AB1496" s="1067"/>
      <c r="AC1496" s="1067"/>
      <c r="AD1496" s="1067"/>
      <c r="AE1496" s="1067"/>
      <c r="AF1496" s="1067"/>
    </row>
    <row r="1497" spans="1:32">
      <c r="A1497" s="1067"/>
      <c r="B1497" s="1067"/>
      <c r="C1497" s="1067"/>
      <c r="D1497" s="1067"/>
      <c r="E1497" s="1067"/>
      <c r="F1497" s="1067"/>
      <c r="G1497" s="1067"/>
      <c r="H1497" s="1067"/>
      <c r="I1497" s="1067"/>
      <c r="J1497" s="1067"/>
      <c r="K1497" s="1067"/>
      <c r="L1497" s="1067"/>
      <c r="M1497" s="1067"/>
      <c r="N1497" s="1067"/>
      <c r="O1497" s="1067"/>
      <c r="P1497" s="1067"/>
      <c r="Q1497" s="1067"/>
      <c r="R1497" s="1067"/>
      <c r="S1497" s="1067"/>
      <c r="T1497" s="1067"/>
      <c r="U1497" s="1067"/>
      <c r="V1497" s="1067"/>
      <c r="W1497" s="1067"/>
      <c r="X1497" s="1067"/>
      <c r="Y1497" s="1067"/>
      <c r="Z1497" s="1067"/>
      <c r="AA1497" s="1067"/>
      <c r="AB1497" s="1067"/>
      <c r="AC1497" s="1067"/>
      <c r="AD1497" s="1067"/>
      <c r="AE1497" s="1067"/>
      <c r="AF1497" s="1067"/>
    </row>
    <row r="1498" spans="1:32">
      <c r="A1498" s="1067"/>
      <c r="B1498" s="1067"/>
      <c r="C1498" s="1067"/>
      <c r="D1498" s="1067"/>
      <c r="E1498" s="1067"/>
      <c r="F1498" s="1067"/>
      <c r="G1498" s="1067"/>
      <c r="H1498" s="1067"/>
      <c r="I1498" s="1067"/>
      <c r="J1498" s="1067"/>
      <c r="K1498" s="1067"/>
      <c r="L1498" s="1067"/>
      <c r="M1498" s="1067"/>
      <c r="N1498" s="1067"/>
      <c r="O1498" s="1067"/>
      <c r="P1498" s="1067"/>
      <c r="Q1498" s="1067"/>
      <c r="R1498" s="1067"/>
      <c r="S1498" s="1067"/>
      <c r="T1498" s="1067"/>
      <c r="U1498" s="1067"/>
      <c r="V1498" s="1067"/>
      <c r="W1498" s="1067"/>
      <c r="X1498" s="1067"/>
      <c r="Y1498" s="1067"/>
      <c r="Z1498" s="1067"/>
      <c r="AA1498" s="1067"/>
      <c r="AB1498" s="1067"/>
      <c r="AC1498" s="1067"/>
      <c r="AD1498" s="1067"/>
      <c r="AE1498" s="1067"/>
      <c r="AF1498" s="1067"/>
    </row>
    <row r="1499" spans="1:32">
      <c r="A1499" s="1067"/>
      <c r="B1499" s="1067"/>
      <c r="C1499" s="1067"/>
      <c r="D1499" s="1067"/>
      <c r="E1499" s="1067"/>
      <c r="F1499" s="1067"/>
      <c r="G1499" s="1067"/>
      <c r="H1499" s="1067"/>
      <c r="I1499" s="1067"/>
      <c r="J1499" s="1067"/>
      <c r="K1499" s="1067"/>
      <c r="L1499" s="1067"/>
      <c r="M1499" s="1067"/>
      <c r="N1499" s="1067"/>
      <c r="O1499" s="1067"/>
      <c r="P1499" s="1067"/>
      <c r="Q1499" s="1067"/>
      <c r="R1499" s="1067"/>
      <c r="S1499" s="1067"/>
      <c r="T1499" s="1067"/>
      <c r="U1499" s="1067"/>
      <c r="V1499" s="1067"/>
      <c r="W1499" s="1067"/>
      <c r="X1499" s="1067"/>
      <c r="Y1499" s="1067"/>
      <c r="Z1499" s="1067"/>
      <c r="AA1499" s="1067"/>
      <c r="AB1499" s="1067"/>
      <c r="AC1499" s="1067"/>
      <c r="AD1499" s="1067"/>
      <c r="AE1499" s="1067"/>
      <c r="AF1499" s="1067"/>
    </row>
    <row r="1500" spans="1:32">
      <c r="A1500" s="1067"/>
      <c r="B1500" s="1067"/>
      <c r="C1500" s="1067"/>
      <c r="D1500" s="1067"/>
      <c r="E1500" s="1067"/>
      <c r="F1500" s="1067"/>
      <c r="G1500" s="1067"/>
      <c r="H1500" s="1067"/>
      <c r="I1500" s="1067"/>
      <c r="J1500" s="1067"/>
      <c r="K1500" s="1067"/>
      <c r="L1500" s="1067"/>
      <c r="M1500" s="1067"/>
      <c r="N1500" s="1067"/>
      <c r="O1500" s="1067"/>
      <c r="P1500" s="1067"/>
      <c r="Q1500" s="1067"/>
      <c r="R1500" s="1067"/>
      <c r="S1500" s="1067"/>
      <c r="T1500" s="1067"/>
      <c r="U1500" s="1067"/>
      <c r="V1500" s="1067"/>
      <c r="W1500" s="1067"/>
      <c r="X1500" s="1067"/>
      <c r="Y1500" s="1067"/>
      <c r="Z1500" s="1067"/>
      <c r="AA1500" s="1067"/>
      <c r="AB1500" s="1067"/>
      <c r="AC1500" s="1067"/>
      <c r="AD1500" s="1067"/>
      <c r="AE1500" s="1067"/>
      <c r="AF1500" s="1067"/>
    </row>
    <row r="1501" spans="1:32">
      <c r="A1501" s="1067"/>
      <c r="B1501" s="1067"/>
      <c r="C1501" s="1067"/>
      <c r="D1501" s="1067"/>
      <c r="E1501" s="1067"/>
      <c r="F1501" s="1067"/>
      <c r="G1501" s="1067"/>
      <c r="H1501" s="1067"/>
      <c r="I1501" s="1067"/>
      <c r="J1501" s="1067"/>
      <c r="K1501" s="1067"/>
      <c r="L1501" s="1067"/>
      <c r="M1501" s="1067"/>
      <c r="N1501" s="1067"/>
      <c r="O1501" s="1067"/>
      <c r="P1501" s="1067"/>
      <c r="Q1501" s="1067"/>
      <c r="R1501" s="1067"/>
      <c r="S1501" s="1067"/>
      <c r="T1501" s="1067"/>
      <c r="U1501" s="1067"/>
      <c r="V1501" s="1067"/>
      <c r="W1501" s="1067"/>
      <c r="X1501" s="1067"/>
      <c r="Y1501" s="1067"/>
      <c r="Z1501" s="1067"/>
      <c r="AA1501" s="1067"/>
      <c r="AB1501" s="1067"/>
      <c r="AC1501" s="1067"/>
      <c r="AD1501" s="1067"/>
      <c r="AE1501" s="1067"/>
      <c r="AF1501" s="1067"/>
    </row>
    <row r="1502" spans="1:32">
      <c r="A1502" s="1067"/>
      <c r="B1502" s="1067"/>
      <c r="C1502" s="1067"/>
      <c r="D1502" s="1067"/>
      <c r="E1502" s="1067"/>
      <c r="F1502" s="1067"/>
      <c r="G1502" s="1067"/>
      <c r="H1502" s="1067"/>
      <c r="I1502" s="1067"/>
      <c r="J1502" s="1067"/>
      <c r="K1502" s="1067"/>
      <c r="L1502" s="1067"/>
      <c r="M1502" s="1067"/>
      <c r="N1502" s="1067"/>
      <c r="O1502" s="1067"/>
      <c r="P1502" s="1067"/>
      <c r="Q1502" s="1067"/>
      <c r="R1502" s="1067"/>
      <c r="S1502" s="1067"/>
      <c r="T1502" s="1067"/>
      <c r="U1502" s="1067"/>
      <c r="V1502" s="1067"/>
      <c r="W1502" s="1067"/>
      <c r="X1502" s="1067"/>
      <c r="Y1502" s="1067"/>
      <c r="Z1502" s="1067"/>
      <c r="AA1502" s="1067"/>
      <c r="AB1502" s="1067"/>
      <c r="AC1502" s="1067"/>
      <c r="AD1502" s="1067"/>
      <c r="AE1502" s="1067"/>
      <c r="AF1502" s="1067"/>
    </row>
    <row r="1503" spans="1:32">
      <c r="A1503" s="1067"/>
      <c r="B1503" s="1067"/>
      <c r="C1503" s="1067"/>
      <c r="D1503" s="1067"/>
      <c r="E1503" s="1067"/>
      <c r="F1503" s="1067"/>
      <c r="G1503" s="1067"/>
      <c r="H1503" s="1067"/>
      <c r="I1503" s="1067"/>
      <c r="J1503" s="1067"/>
      <c r="K1503" s="1067"/>
      <c r="L1503" s="1067"/>
      <c r="M1503" s="1067"/>
      <c r="N1503" s="1067"/>
      <c r="O1503" s="1067"/>
      <c r="P1503" s="1067"/>
      <c r="Q1503" s="1067"/>
      <c r="R1503" s="1067"/>
      <c r="S1503" s="1067"/>
      <c r="T1503" s="1067"/>
      <c r="U1503" s="1067"/>
      <c r="V1503" s="1067"/>
      <c r="W1503" s="1067"/>
      <c r="X1503" s="1067"/>
      <c r="Y1503" s="1067"/>
      <c r="Z1503" s="1067"/>
      <c r="AA1503" s="1067"/>
      <c r="AB1503" s="1067"/>
      <c r="AC1503" s="1067"/>
      <c r="AD1503" s="1067"/>
      <c r="AE1503" s="1067"/>
      <c r="AF1503" s="1067"/>
    </row>
    <row r="1504" spans="1:32">
      <c r="A1504" s="1067"/>
      <c r="B1504" s="1067"/>
      <c r="C1504" s="1067"/>
      <c r="D1504" s="1067"/>
      <c r="E1504" s="1067"/>
      <c r="F1504" s="1067"/>
      <c r="G1504" s="1067"/>
      <c r="H1504" s="1067"/>
      <c r="I1504" s="1067"/>
      <c r="J1504" s="1067"/>
      <c r="K1504" s="1067"/>
      <c r="L1504" s="1067"/>
      <c r="M1504" s="1067"/>
      <c r="N1504" s="1067"/>
      <c r="O1504" s="1067"/>
      <c r="P1504" s="1067"/>
      <c r="Q1504" s="1067"/>
      <c r="R1504" s="1067"/>
      <c r="S1504" s="1067"/>
      <c r="T1504" s="1067"/>
      <c r="U1504" s="1067"/>
      <c r="V1504" s="1067"/>
      <c r="W1504" s="1067"/>
      <c r="X1504" s="1067"/>
      <c r="Y1504" s="1067"/>
      <c r="Z1504" s="1067"/>
      <c r="AA1504" s="1067"/>
      <c r="AB1504" s="1067"/>
      <c r="AC1504" s="1067"/>
      <c r="AD1504" s="1067"/>
      <c r="AE1504" s="1067"/>
      <c r="AF1504" s="1067"/>
    </row>
    <row r="1505" spans="1:32">
      <c r="A1505" s="1067"/>
      <c r="B1505" s="1067"/>
      <c r="C1505" s="1067"/>
      <c r="D1505" s="1067"/>
      <c r="E1505" s="1067"/>
      <c r="F1505" s="1067"/>
      <c r="G1505" s="1067"/>
      <c r="H1505" s="1067"/>
      <c r="I1505" s="1067"/>
      <c r="J1505" s="1067"/>
      <c r="K1505" s="1067"/>
      <c r="L1505" s="1067"/>
      <c r="M1505" s="1067"/>
      <c r="N1505" s="1067"/>
      <c r="O1505" s="1067"/>
      <c r="P1505" s="1067"/>
      <c r="Q1505" s="1067"/>
      <c r="R1505" s="1067"/>
      <c r="S1505" s="1067"/>
      <c r="T1505" s="1067"/>
      <c r="U1505" s="1067"/>
      <c r="V1505" s="1067"/>
      <c r="W1505" s="1067"/>
      <c r="X1505" s="1067"/>
      <c r="Y1505" s="1067"/>
      <c r="Z1505" s="1067"/>
      <c r="AA1505" s="1067"/>
      <c r="AB1505" s="1067"/>
      <c r="AC1505" s="1067"/>
      <c r="AD1505" s="1067"/>
      <c r="AE1505" s="1067"/>
      <c r="AF1505" s="1067"/>
    </row>
    <row r="1506" spans="1:32">
      <c r="A1506" s="1067"/>
      <c r="B1506" s="1067"/>
      <c r="C1506" s="1067"/>
      <c r="D1506" s="1067"/>
      <c r="E1506" s="1067"/>
      <c r="F1506" s="1067"/>
      <c r="G1506" s="1067"/>
      <c r="H1506" s="1067"/>
      <c r="I1506" s="1067"/>
      <c r="J1506" s="1067"/>
      <c r="K1506" s="1067"/>
      <c r="L1506" s="1067"/>
      <c r="M1506" s="1067"/>
      <c r="N1506" s="1067"/>
      <c r="O1506" s="1067"/>
      <c r="P1506" s="1067"/>
      <c r="Q1506" s="1067"/>
      <c r="R1506" s="1067"/>
      <c r="S1506" s="1067"/>
      <c r="T1506" s="1067"/>
      <c r="U1506" s="1067"/>
      <c r="V1506" s="1067"/>
      <c r="W1506" s="1067"/>
      <c r="X1506" s="1067"/>
      <c r="Y1506" s="1067"/>
      <c r="Z1506" s="1067"/>
      <c r="AA1506" s="1067"/>
      <c r="AB1506" s="1067"/>
      <c r="AC1506" s="1067"/>
      <c r="AD1506" s="1067"/>
      <c r="AE1506" s="1067"/>
      <c r="AF1506" s="1067"/>
    </row>
    <row r="1507" spans="1:32">
      <c r="A1507" s="1067"/>
      <c r="B1507" s="1067"/>
      <c r="C1507" s="1067"/>
      <c r="D1507" s="1067"/>
      <c r="E1507" s="1067"/>
      <c r="F1507" s="1067"/>
      <c r="G1507" s="1067"/>
      <c r="H1507" s="1067"/>
      <c r="I1507" s="1067"/>
      <c r="J1507" s="1067"/>
      <c r="K1507" s="1067"/>
      <c r="L1507" s="1067"/>
      <c r="M1507" s="1067"/>
      <c r="N1507" s="1067"/>
      <c r="O1507" s="1067"/>
      <c r="P1507" s="1067"/>
      <c r="Q1507" s="1067"/>
      <c r="R1507" s="1067"/>
      <c r="S1507" s="1067"/>
      <c r="T1507" s="1067"/>
      <c r="U1507" s="1067"/>
      <c r="V1507" s="1067"/>
      <c r="W1507" s="1067"/>
      <c r="X1507" s="1067"/>
      <c r="Y1507" s="1067"/>
      <c r="Z1507" s="1067"/>
      <c r="AA1507" s="1067"/>
      <c r="AB1507" s="1067"/>
      <c r="AC1507" s="1067"/>
      <c r="AD1507" s="1067"/>
      <c r="AE1507" s="1067"/>
      <c r="AF1507" s="1067"/>
    </row>
    <row r="1508" spans="1:32">
      <c r="A1508" s="1067"/>
      <c r="B1508" s="1067"/>
      <c r="C1508" s="1067"/>
      <c r="D1508" s="1067"/>
      <c r="E1508" s="1067"/>
      <c r="F1508" s="1067"/>
      <c r="G1508" s="1067"/>
      <c r="H1508" s="1067"/>
      <c r="I1508" s="1067"/>
      <c r="J1508" s="1067"/>
      <c r="K1508" s="1067"/>
      <c r="L1508" s="1067"/>
      <c r="M1508" s="1067"/>
      <c r="N1508" s="1067"/>
      <c r="O1508" s="1067"/>
      <c r="P1508" s="1067"/>
      <c r="Q1508" s="1067"/>
      <c r="R1508" s="1067"/>
      <c r="S1508" s="1067"/>
      <c r="T1508" s="1067"/>
      <c r="U1508" s="1067"/>
      <c r="V1508" s="1067"/>
      <c r="W1508" s="1067"/>
      <c r="X1508" s="1067"/>
      <c r="Y1508" s="1067"/>
      <c r="Z1508" s="1067"/>
      <c r="AA1508" s="1067"/>
      <c r="AB1508" s="1067"/>
      <c r="AC1508" s="1067"/>
      <c r="AD1508" s="1067"/>
      <c r="AE1508" s="1067"/>
      <c r="AF1508" s="1067"/>
    </row>
    <row r="1509" spans="1:32">
      <c r="A1509" s="1067"/>
      <c r="B1509" s="1067"/>
      <c r="C1509" s="1067"/>
      <c r="D1509" s="1067"/>
      <c r="E1509" s="1067"/>
      <c r="F1509" s="1067"/>
      <c r="G1509" s="1067"/>
      <c r="H1509" s="1067"/>
      <c r="I1509" s="1067"/>
      <c r="J1509" s="1067"/>
      <c r="K1509" s="1067"/>
      <c r="L1509" s="1067"/>
      <c r="M1509" s="1067"/>
      <c r="N1509" s="1067"/>
      <c r="O1509" s="1067"/>
      <c r="P1509" s="1067"/>
      <c r="Q1509" s="1067"/>
      <c r="R1509" s="1067"/>
      <c r="S1509" s="1067"/>
      <c r="T1509" s="1067"/>
      <c r="U1509" s="1067"/>
      <c r="V1509" s="1067"/>
      <c r="W1509" s="1067"/>
      <c r="X1509" s="1067"/>
      <c r="Y1509" s="1067"/>
      <c r="Z1509" s="1067"/>
      <c r="AA1509" s="1067"/>
      <c r="AB1509" s="1067"/>
      <c r="AC1509" s="1067"/>
      <c r="AD1509" s="1067"/>
      <c r="AE1509" s="1067"/>
      <c r="AF1509" s="1067"/>
    </row>
    <row r="1510" spans="1:32">
      <c r="A1510" s="1067"/>
      <c r="B1510" s="1067"/>
      <c r="C1510" s="1067"/>
      <c r="D1510" s="1067"/>
      <c r="E1510" s="1067"/>
      <c r="F1510" s="1067"/>
      <c r="G1510" s="1067"/>
      <c r="H1510" s="1067"/>
      <c r="I1510" s="1067"/>
      <c r="J1510" s="1067"/>
      <c r="K1510" s="1067"/>
      <c r="L1510" s="1067"/>
      <c r="M1510" s="1067"/>
      <c r="N1510" s="1067"/>
      <c r="O1510" s="1067"/>
      <c r="P1510" s="1067"/>
      <c r="Q1510" s="1067"/>
      <c r="R1510" s="1067"/>
      <c r="S1510" s="1067"/>
      <c r="T1510" s="1067"/>
      <c r="U1510" s="1067"/>
      <c r="V1510" s="1067"/>
      <c r="W1510" s="1067"/>
      <c r="X1510" s="1067"/>
      <c r="Y1510" s="1067"/>
      <c r="Z1510" s="1067"/>
      <c r="AA1510" s="1067"/>
      <c r="AB1510" s="1067"/>
      <c r="AC1510" s="1067"/>
      <c r="AD1510" s="1067"/>
      <c r="AE1510" s="1067"/>
      <c r="AF1510" s="1067"/>
    </row>
    <row r="1511" spans="1:32">
      <c r="A1511" s="1067"/>
      <c r="B1511" s="1067"/>
      <c r="C1511" s="1067"/>
      <c r="D1511" s="1067"/>
      <c r="E1511" s="1067"/>
      <c r="F1511" s="1067"/>
      <c r="G1511" s="1067"/>
      <c r="H1511" s="1067"/>
      <c r="I1511" s="1067"/>
      <c r="J1511" s="1067"/>
      <c r="K1511" s="1067"/>
      <c r="L1511" s="1067"/>
      <c r="M1511" s="1067"/>
      <c r="N1511" s="1067"/>
      <c r="O1511" s="1067"/>
      <c r="P1511" s="1067"/>
      <c r="Q1511" s="1067"/>
      <c r="R1511" s="1067"/>
      <c r="S1511" s="1067"/>
      <c r="T1511" s="1067"/>
      <c r="U1511" s="1067"/>
      <c r="V1511" s="1067"/>
      <c r="W1511" s="1067"/>
      <c r="X1511" s="1067"/>
      <c r="Y1511" s="1067"/>
      <c r="Z1511" s="1067"/>
      <c r="AA1511" s="1067"/>
      <c r="AB1511" s="1067"/>
      <c r="AC1511" s="1067"/>
      <c r="AD1511" s="1067"/>
      <c r="AE1511" s="1067"/>
      <c r="AF1511" s="1067"/>
    </row>
    <row r="1512" spans="1:32">
      <c r="A1512" s="1067"/>
      <c r="B1512" s="1067"/>
      <c r="C1512" s="1067"/>
      <c r="D1512" s="1067"/>
      <c r="E1512" s="1067"/>
      <c r="F1512" s="1067"/>
      <c r="G1512" s="1067"/>
      <c r="H1512" s="1067"/>
      <c r="I1512" s="1067"/>
      <c r="J1512" s="1067"/>
      <c r="K1512" s="1067"/>
      <c r="L1512" s="1067"/>
      <c r="M1512" s="1067"/>
      <c r="N1512" s="1067"/>
      <c r="O1512" s="1067"/>
      <c r="P1512" s="1067"/>
      <c r="Q1512" s="1067"/>
      <c r="R1512" s="1067"/>
      <c r="S1512" s="1067"/>
      <c r="T1512" s="1067"/>
      <c r="U1512" s="1067"/>
      <c r="V1512" s="1067"/>
      <c r="W1512" s="1067"/>
      <c r="X1512" s="1067"/>
      <c r="Y1512" s="1067"/>
      <c r="Z1512" s="1067"/>
      <c r="AA1512" s="1067"/>
      <c r="AB1512" s="1067"/>
      <c r="AC1512" s="1067"/>
      <c r="AD1512" s="1067"/>
      <c r="AE1512" s="1067"/>
      <c r="AF1512" s="1067"/>
    </row>
    <row r="1513" spans="1:32">
      <c r="A1513" s="1067"/>
      <c r="B1513" s="1067"/>
      <c r="C1513" s="1067"/>
      <c r="D1513" s="1067"/>
      <c r="E1513" s="1067"/>
      <c r="F1513" s="1067"/>
      <c r="G1513" s="1067"/>
      <c r="H1513" s="1067"/>
      <c r="I1513" s="1067"/>
      <c r="J1513" s="1067"/>
      <c r="K1513" s="1067"/>
      <c r="L1513" s="1067"/>
      <c r="M1513" s="1067"/>
      <c r="N1513" s="1067"/>
      <c r="O1513" s="1067"/>
      <c r="P1513" s="1067"/>
      <c r="Q1513" s="1067"/>
      <c r="R1513" s="1067"/>
      <c r="S1513" s="1067"/>
      <c r="T1513" s="1067"/>
      <c r="U1513" s="1067"/>
      <c r="V1513" s="1067"/>
      <c r="W1513" s="1067"/>
      <c r="X1513" s="1067"/>
      <c r="Y1513" s="1067"/>
      <c r="Z1513" s="1067"/>
      <c r="AA1513" s="1067"/>
      <c r="AB1513" s="1067"/>
      <c r="AC1513" s="1067"/>
      <c r="AD1513" s="1067"/>
      <c r="AE1513" s="1067"/>
      <c r="AF1513" s="1067"/>
    </row>
    <row r="1514" spans="1:32">
      <c r="A1514" s="1067"/>
      <c r="B1514" s="1067"/>
      <c r="C1514" s="1067"/>
      <c r="D1514" s="1067"/>
      <c r="E1514" s="1067"/>
      <c r="F1514" s="1067"/>
      <c r="G1514" s="1067"/>
      <c r="H1514" s="1067"/>
      <c r="I1514" s="1067"/>
      <c r="J1514" s="1067"/>
      <c r="K1514" s="1067"/>
      <c r="L1514" s="1067"/>
      <c r="M1514" s="1067"/>
      <c r="N1514" s="1067"/>
      <c r="O1514" s="1067"/>
      <c r="P1514" s="1067"/>
      <c r="Q1514" s="1067"/>
      <c r="R1514" s="1067"/>
      <c r="S1514" s="1067"/>
      <c r="T1514" s="1067"/>
      <c r="U1514" s="1067"/>
      <c r="V1514" s="1067"/>
      <c r="W1514" s="1067"/>
      <c r="X1514" s="1067"/>
      <c r="Y1514" s="1067"/>
      <c r="Z1514" s="1067"/>
      <c r="AA1514" s="1067"/>
      <c r="AB1514" s="1067"/>
      <c r="AC1514" s="1067"/>
      <c r="AD1514" s="1067"/>
      <c r="AE1514" s="1067"/>
      <c r="AF1514" s="1067"/>
    </row>
    <row r="1515" spans="1:32">
      <c r="A1515" s="1067"/>
      <c r="B1515" s="1067"/>
      <c r="C1515" s="1067"/>
      <c r="D1515" s="1067"/>
      <c r="E1515" s="1067"/>
      <c r="F1515" s="1067"/>
      <c r="G1515" s="1067"/>
      <c r="H1515" s="1067"/>
      <c r="I1515" s="1067"/>
      <c r="J1515" s="1067"/>
      <c r="K1515" s="1067"/>
      <c r="L1515" s="1067"/>
      <c r="M1515" s="1067"/>
      <c r="N1515" s="1067"/>
      <c r="O1515" s="1067"/>
      <c r="P1515" s="1067"/>
      <c r="Q1515" s="1067"/>
      <c r="R1515" s="1067"/>
      <c r="S1515" s="1067"/>
      <c r="T1515" s="1067"/>
      <c r="U1515" s="1067"/>
      <c r="V1515" s="1067"/>
      <c r="W1515" s="1067"/>
      <c r="X1515" s="1067"/>
      <c r="Y1515" s="1067"/>
      <c r="Z1515" s="1067"/>
      <c r="AA1515" s="1067"/>
      <c r="AB1515" s="1067"/>
      <c r="AC1515" s="1067"/>
      <c r="AD1515" s="1067"/>
      <c r="AE1515" s="1067"/>
      <c r="AF1515" s="1067"/>
    </row>
    <row r="1516" spans="1:32">
      <c r="A1516" s="1067"/>
      <c r="B1516" s="1067"/>
      <c r="C1516" s="1067"/>
      <c r="D1516" s="1067"/>
      <c r="E1516" s="1067"/>
      <c r="F1516" s="1067"/>
      <c r="G1516" s="1067"/>
      <c r="H1516" s="1067"/>
      <c r="I1516" s="1067"/>
      <c r="J1516" s="1067"/>
      <c r="K1516" s="1067"/>
      <c r="L1516" s="1067"/>
      <c r="M1516" s="1067"/>
      <c r="N1516" s="1067"/>
      <c r="O1516" s="1067"/>
      <c r="P1516" s="1067"/>
      <c r="Q1516" s="1067"/>
      <c r="R1516" s="1067"/>
      <c r="S1516" s="1067"/>
      <c r="T1516" s="1067"/>
      <c r="U1516" s="1067"/>
      <c r="V1516" s="1067"/>
      <c r="W1516" s="1067"/>
      <c r="X1516" s="1067"/>
      <c r="Y1516" s="1067"/>
      <c r="Z1516" s="1067"/>
      <c r="AA1516" s="1067"/>
      <c r="AB1516" s="1067"/>
      <c r="AC1516" s="1067"/>
      <c r="AD1516" s="1067"/>
      <c r="AE1516" s="1067"/>
      <c r="AF1516" s="1067"/>
    </row>
    <row r="1517" spans="1:32">
      <c r="A1517" s="1067"/>
      <c r="B1517" s="1067"/>
      <c r="C1517" s="1067"/>
      <c r="D1517" s="1067"/>
      <c r="E1517" s="1067"/>
      <c r="F1517" s="1067"/>
      <c r="G1517" s="1067"/>
      <c r="H1517" s="1067"/>
      <c r="I1517" s="1067"/>
      <c r="J1517" s="1067"/>
      <c r="K1517" s="1067"/>
      <c r="L1517" s="1067"/>
      <c r="M1517" s="1067"/>
      <c r="N1517" s="1067"/>
      <c r="O1517" s="1067"/>
      <c r="P1517" s="1067"/>
      <c r="Q1517" s="1067"/>
      <c r="R1517" s="1067"/>
      <c r="S1517" s="1067"/>
      <c r="T1517" s="1067"/>
      <c r="U1517" s="1067"/>
      <c r="V1517" s="1067"/>
      <c r="W1517" s="1067"/>
      <c r="X1517" s="1067"/>
      <c r="Y1517" s="1067"/>
      <c r="Z1517" s="1067"/>
      <c r="AA1517" s="1067"/>
      <c r="AB1517" s="1067"/>
      <c r="AC1517" s="1067"/>
      <c r="AD1517" s="1067"/>
      <c r="AE1517" s="1067"/>
      <c r="AF1517" s="1067"/>
    </row>
    <row r="1518" spans="1:32">
      <c r="A1518" s="1067"/>
      <c r="B1518" s="1067"/>
      <c r="C1518" s="1067"/>
      <c r="D1518" s="1067"/>
      <c r="E1518" s="1067"/>
      <c r="F1518" s="1067"/>
      <c r="G1518" s="1067"/>
      <c r="H1518" s="1067"/>
      <c r="I1518" s="1067"/>
      <c r="J1518" s="1067"/>
      <c r="K1518" s="1067"/>
      <c r="L1518" s="1067"/>
      <c r="M1518" s="1067"/>
      <c r="N1518" s="1067"/>
      <c r="O1518" s="1067"/>
      <c r="P1518" s="1067"/>
      <c r="Q1518" s="1067"/>
      <c r="R1518" s="1067"/>
      <c r="S1518" s="1067"/>
      <c r="T1518" s="1067"/>
      <c r="U1518" s="1067"/>
      <c r="V1518" s="1067"/>
      <c r="W1518" s="1067"/>
      <c r="X1518" s="1067"/>
      <c r="Y1518" s="1067"/>
      <c r="Z1518" s="1067"/>
      <c r="AA1518" s="1067"/>
      <c r="AB1518" s="1067"/>
      <c r="AC1518" s="1067"/>
      <c r="AD1518" s="1067"/>
      <c r="AE1518" s="1067"/>
      <c r="AF1518" s="1067"/>
    </row>
    <row r="1519" spans="1:32">
      <c r="A1519" s="1067"/>
      <c r="B1519" s="1067"/>
      <c r="C1519" s="1067"/>
      <c r="D1519" s="1067"/>
      <c r="E1519" s="1067"/>
      <c r="F1519" s="1067"/>
      <c r="G1519" s="1067"/>
      <c r="H1519" s="1067"/>
      <c r="I1519" s="1067"/>
      <c r="J1519" s="1067"/>
      <c r="K1519" s="1067"/>
      <c r="L1519" s="1067"/>
      <c r="M1519" s="1067"/>
      <c r="N1519" s="1067"/>
      <c r="O1519" s="1067"/>
      <c r="P1519" s="1067"/>
      <c r="Q1519" s="1067"/>
      <c r="R1519" s="1067"/>
      <c r="S1519" s="1067"/>
      <c r="T1519" s="1067"/>
      <c r="U1519" s="1067"/>
      <c r="V1519" s="1067"/>
      <c r="W1519" s="1067"/>
      <c r="X1519" s="1067"/>
      <c r="Y1519" s="1067"/>
      <c r="Z1519" s="1067"/>
      <c r="AA1519" s="1067"/>
      <c r="AB1519" s="1067"/>
      <c r="AC1519" s="1067"/>
      <c r="AD1519" s="1067"/>
      <c r="AE1519" s="1067"/>
      <c r="AF1519" s="1067"/>
    </row>
    <row r="1520" spans="1:32">
      <c r="A1520" s="1067"/>
      <c r="B1520" s="1067"/>
      <c r="C1520" s="1067"/>
      <c r="D1520" s="1067"/>
      <c r="E1520" s="1067"/>
      <c r="F1520" s="1067"/>
      <c r="G1520" s="1067"/>
      <c r="H1520" s="1067"/>
      <c r="I1520" s="1067"/>
      <c r="J1520" s="1067"/>
      <c r="K1520" s="1067"/>
      <c r="L1520" s="1067"/>
      <c r="M1520" s="1067"/>
      <c r="N1520" s="1067"/>
      <c r="O1520" s="1067"/>
      <c r="P1520" s="1067"/>
      <c r="Q1520" s="1067"/>
      <c r="R1520" s="1067"/>
      <c r="S1520" s="1067"/>
      <c r="T1520" s="1067"/>
      <c r="U1520" s="1067"/>
      <c r="V1520" s="1067"/>
      <c r="W1520" s="1067"/>
      <c r="X1520" s="1067"/>
      <c r="Y1520" s="1067"/>
      <c r="Z1520" s="1067"/>
      <c r="AA1520" s="1067"/>
      <c r="AB1520" s="1067"/>
      <c r="AC1520" s="1067"/>
      <c r="AD1520" s="1067"/>
      <c r="AE1520" s="1067"/>
      <c r="AF1520" s="1067"/>
    </row>
    <row r="1521" spans="1:32">
      <c r="A1521" s="1067"/>
      <c r="B1521" s="1067"/>
      <c r="C1521" s="1067"/>
      <c r="D1521" s="1067"/>
      <c r="E1521" s="1067"/>
      <c r="F1521" s="1067"/>
      <c r="G1521" s="1067"/>
      <c r="H1521" s="1067"/>
      <c r="I1521" s="1067"/>
      <c r="J1521" s="1067"/>
      <c r="K1521" s="1067"/>
      <c r="L1521" s="1067"/>
      <c r="M1521" s="1067"/>
      <c r="N1521" s="1067"/>
      <c r="O1521" s="1067"/>
      <c r="P1521" s="1067"/>
      <c r="Q1521" s="1067"/>
      <c r="R1521" s="1067"/>
      <c r="S1521" s="1067"/>
      <c r="T1521" s="1067"/>
      <c r="U1521" s="1067"/>
      <c r="V1521" s="1067"/>
      <c r="W1521" s="1067"/>
      <c r="X1521" s="1067"/>
      <c r="Y1521" s="1067"/>
      <c r="Z1521" s="1067"/>
      <c r="AA1521" s="1067"/>
      <c r="AB1521" s="1067"/>
      <c r="AC1521" s="1067"/>
      <c r="AD1521" s="1067"/>
      <c r="AE1521" s="1067"/>
      <c r="AF1521" s="1067"/>
    </row>
    <row r="1522" spans="1:32">
      <c r="A1522" s="1067"/>
      <c r="B1522" s="1067"/>
      <c r="C1522" s="1067"/>
      <c r="D1522" s="1067"/>
      <c r="E1522" s="1067"/>
      <c r="F1522" s="1067"/>
      <c r="G1522" s="1067"/>
      <c r="H1522" s="1067"/>
      <c r="I1522" s="1067"/>
      <c r="J1522" s="1067"/>
      <c r="K1522" s="1067"/>
      <c r="L1522" s="1067"/>
      <c r="M1522" s="1067"/>
      <c r="N1522" s="1067"/>
      <c r="O1522" s="1067"/>
      <c r="P1522" s="1067"/>
      <c r="Q1522" s="1067"/>
      <c r="R1522" s="1067"/>
      <c r="S1522" s="1067"/>
      <c r="T1522" s="1067"/>
      <c r="U1522" s="1067"/>
      <c r="V1522" s="1067"/>
      <c r="W1522" s="1067"/>
      <c r="X1522" s="1067"/>
      <c r="Y1522" s="1067"/>
      <c r="Z1522" s="1067"/>
      <c r="AA1522" s="1067"/>
      <c r="AB1522" s="1067"/>
      <c r="AC1522" s="1067"/>
      <c r="AD1522" s="1067"/>
      <c r="AE1522" s="1067"/>
      <c r="AF1522" s="1067"/>
    </row>
    <row r="1523" spans="1:32">
      <c r="A1523" s="1067"/>
      <c r="B1523" s="1067"/>
      <c r="C1523" s="1067"/>
      <c r="D1523" s="1067"/>
      <c r="E1523" s="1067"/>
      <c r="F1523" s="1067"/>
      <c r="G1523" s="1067"/>
      <c r="H1523" s="1067"/>
      <c r="I1523" s="1067"/>
      <c r="J1523" s="1067"/>
      <c r="K1523" s="1067"/>
      <c r="L1523" s="1067"/>
      <c r="M1523" s="1067"/>
      <c r="N1523" s="1067"/>
      <c r="O1523" s="1067"/>
      <c r="P1523" s="1067"/>
      <c r="Q1523" s="1067"/>
      <c r="R1523" s="1067"/>
      <c r="S1523" s="1067"/>
      <c r="T1523" s="1067"/>
      <c r="U1523" s="1067"/>
      <c r="V1523" s="1067"/>
      <c r="W1523" s="1067"/>
      <c r="X1523" s="1067"/>
      <c r="Y1523" s="1067"/>
      <c r="Z1523" s="1067"/>
      <c r="AA1523" s="1067"/>
      <c r="AB1523" s="1067"/>
      <c r="AC1523" s="1067"/>
      <c r="AD1523" s="1067"/>
      <c r="AE1523" s="1067"/>
      <c r="AF1523" s="1067"/>
    </row>
    <row r="1524" spans="1:32">
      <c r="A1524" s="1067"/>
      <c r="B1524" s="1067"/>
      <c r="C1524" s="1067"/>
      <c r="D1524" s="1067"/>
      <c r="E1524" s="1067"/>
      <c r="F1524" s="1067"/>
      <c r="G1524" s="1067"/>
      <c r="H1524" s="1067"/>
      <c r="I1524" s="1067"/>
      <c r="J1524" s="1067"/>
      <c r="K1524" s="1067"/>
      <c r="L1524" s="1067"/>
      <c r="M1524" s="1067"/>
      <c r="N1524" s="1067"/>
      <c r="O1524" s="1067"/>
      <c r="P1524" s="1067"/>
      <c r="Q1524" s="1067"/>
      <c r="R1524" s="1067"/>
      <c r="S1524" s="1067"/>
      <c r="T1524" s="1067"/>
      <c r="U1524" s="1067"/>
      <c r="V1524" s="1067"/>
      <c r="W1524" s="1067"/>
      <c r="X1524" s="1067"/>
      <c r="Y1524" s="1067"/>
      <c r="Z1524" s="1067"/>
      <c r="AA1524" s="1067"/>
      <c r="AB1524" s="1067"/>
      <c r="AC1524" s="1067"/>
      <c r="AD1524" s="1067"/>
      <c r="AE1524" s="1067"/>
      <c r="AF1524" s="1067"/>
    </row>
    <row r="1525" spans="1:32">
      <c r="A1525" s="1067"/>
      <c r="B1525" s="1067"/>
      <c r="C1525" s="1067"/>
      <c r="D1525" s="1067"/>
      <c r="E1525" s="1067"/>
      <c r="F1525" s="1067"/>
      <c r="G1525" s="1067"/>
      <c r="H1525" s="1067"/>
      <c r="I1525" s="1067"/>
      <c r="J1525" s="1067"/>
      <c r="K1525" s="1067"/>
      <c r="L1525" s="1067"/>
      <c r="M1525" s="1067"/>
      <c r="N1525" s="1067"/>
      <c r="O1525" s="1067"/>
      <c r="P1525" s="1067"/>
      <c r="Q1525" s="1067"/>
      <c r="R1525" s="1067"/>
      <c r="S1525" s="1067"/>
      <c r="T1525" s="1067"/>
      <c r="U1525" s="1067"/>
      <c r="V1525" s="1067"/>
      <c r="W1525" s="1067"/>
      <c r="X1525" s="1067"/>
      <c r="Y1525" s="1067"/>
      <c r="Z1525" s="1067"/>
      <c r="AA1525" s="1067"/>
      <c r="AB1525" s="1067"/>
      <c r="AC1525" s="1067"/>
      <c r="AD1525" s="1067"/>
      <c r="AE1525" s="1067"/>
      <c r="AF1525" s="1067"/>
    </row>
    <row r="1526" spans="1:32">
      <c r="A1526" s="1067"/>
      <c r="B1526" s="1067"/>
      <c r="C1526" s="1067"/>
      <c r="D1526" s="1067"/>
      <c r="E1526" s="1067"/>
      <c r="F1526" s="1067"/>
      <c r="G1526" s="1067"/>
      <c r="H1526" s="1067"/>
      <c r="I1526" s="1067"/>
      <c r="J1526" s="1067"/>
      <c r="K1526" s="1067"/>
      <c r="L1526" s="1067"/>
      <c r="M1526" s="1067"/>
      <c r="N1526" s="1067"/>
      <c r="O1526" s="1067"/>
      <c r="P1526" s="1067"/>
      <c r="Q1526" s="1067"/>
      <c r="R1526" s="1067"/>
      <c r="S1526" s="1067"/>
      <c r="T1526" s="1067"/>
      <c r="U1526" s="1067"/>
      <c r="V1526" s="1067"/>
      <c r="W1526" s="1067"/>
      <c r="X1526" s="1067"/>
      <c r="Y1526" s="1067"/>
      <c r="Z1526" s="1067"/>
      <c r="AA1526" s="1067"/>
      <c r="AB1526" s="1067"/>
      <c r="AC1526" s="1067"/>
      <c r="AD1526" s="1067"/>
      <c r="AE1526" s="1067"/>
      <c r="AF1526" s="1067"/>
    </row>
    <row r="1527" spans="1:32">
      <c r="A1527" s="1067"/>
      <c r="B1527" s="1067"/>
      <c r="C1527" s="1067"/>
      <c r="D1527" s="1067"/>
      <c r="E1527" s="1067"/>
      <c r="F1527" s="1067"/>
      <c r="G1527" s="1067"/>
      <c r="H1527" s="1067"/>
      <c r="I1527" s="1067"/>
      <c r="J1527" s="1067"/>
      <c r="K1527" s="1067"/>
      <c r="L1527" s="1067"/>
      <c r="M1527" s="1067"/>
      <c r="N1527" s="1067"/>
      <c r="O1527" s="1067"/>
      <c r="P1527" s="1067"/>
      <c r="Q1527" s="1067"/>
      <c r="R1527" s="1067"/>
      <c r="S1527" s="1067"/>
      <c r="T1527" s="1067"/>
      <c r="U1527" s="1067"/>
      <c r="V1527" s="1067"/>
      <c r="W1527" s="1067"/>
      <c r="X1527" s="1067"/>
      <c r="Y1527" s="1067"/>
      <c r="Z1527" s="1067"/>
      <c r="AA1527" s="1067"/>
      <c r="AB1527" s="1067"/>
      <c r="AC1527" s="1067"/>
      <c r="AD1527" s="1067"/>
      <c r="AE1527" s="1067"/>
      <c r="AF1527" s="1067"/>
    </row>
    <row r="1528" spans="1:32">
      <c r="A1528" s="1067"/>
      <c r="B1528" s="1067"/>
      <c r="C1528" s="1067"/>
      <c r="D1528" s="1067"/>
      <c r="E1528" s="1067"/>
      <c r="F1528" s="1067"/>
      <c r="G1528" s="1067"/>
      <c r="H1528" s="1067"/>
      <c r="I1528" s="1067"/>
      <c r="J1528" s="1067"/>
      <c r="K1528" s="1067"/>
      <c r="L1528" s="1067"/>
      <c r="M1528" s="1067"/>
      <c r="N1528" s="1067"/>
      <c r="O1528" s="1067"/>
      <c r="P1528" s="1067"/>
      <c r="Q1528" s="1067"/>
      <c r="R1528" s="1067"/>
      <c r="S1528" s="1067"/>
      <c r="T1528" s="1067"/>
      <c r="U1528" s="1067"/>
      <c r="V1528" s="1067"/>
      <c r="W1528" s="1067"/>
      <c r="X1528" s="1067"/>
      <c r="Y1528" s="1067"/>
      <c r="Z1528" s="1067"/>
      <c r="AA1528" s="1067"/>
      <c r="AB1528" s="1067"/>
      <c r="AC1528" s="1067"/>
      <c r="AD1528" s="1067"/>
      <c r="AE1528" s="1067"/>
      <c r="AF1528" s="1067"/>
    </row>
    <row r="1529" spans="1:32">
      <c r="A1529" s="1067"/>
      <c r="B1529" s="1067"/>
      <c r="C1529" s="1067"/>
      <c r="D1529" s="1067"/>
      <c r="E1529" s="1067"/>
      <c r="F1529" s="1067"/>
      <c r="G1529" s="1067"/>
      <c r="H1529" s="1067"/>
      <c r="I1529" s="1067"/>
      <c r="J1529" s="1067"/>
      <c r="K1529" s="1067"/>
      <c r="L1529" s="1067"/>
      <c r="M1529" s="1067"/>
      <c r="N1529" s="1067"/>
      <c r="O1529" s="1067"/>
      <c r="P1529" s="1067"/>
      <c r="Q1529" s="1067"/>
      <c r="R1529" s="1067"/>
      <c r="S1529" s="1067"/>
      <c r="T1529" s="1067"/>
      <c r="U1529" s="1067"/>
      <c r="V1529" s="1067"/>
      <c r="W1529" s="1067"/>
      <c r="X1529" s="1067"/>
      <c r="Y1529" s="1067"/>
      <c r="Z1529" s="1067"/>
      <c r="AA1529" s="1067"/>
      <c r="AB1529" s="1067"/>
      <c r="AC1529" s="1067"/>
      <c r="AD1529" s="1067"/>
      <c r="AE1529" s="1067"/>
      <c r="AF1529" s="1067"/>
    </row>
    <row r="1530" spans="1:32">
      <c r="A1530" s="1067"/>
      <c r="B1530" s="1067"/>
      <c r="C1530" s="1067"/>
      <c r="D1530" s="1067"/>
      <c r="E1530" s="1067"/>
      <c r="F1530" s="1067"/>
      <c r="G1530" s="1067"/>
      <c r="H1530" s="1067"/>
      <c r="I1530" s="1067"/>
      <c r="J1530" s="1067"/>
      <c r="K1530" s="1067"/>
      <c r="L1530" s="1067"/>
      <c r="M1530" s="1067"/>
      <c r="N1530" s="1067"/>
      <c r="O1530" s="1067"/>
      <c r="P1530" s="1067"/>
      <c r="Q1530" s="1067"/>
      <c r="R1530" s="1067"/>
      <c r="S1530" s="1067"/>
      <c r="T1530" s="1067"/>
      <c r="U1530" s="1067"/>
      <c r="V1530" s="1067"/>
      <c r="W1530" s="1067"/>
      <c r="X1530" s="1067"/>
      <c r="Y1530" s="1067"/>
      <c r="Z1530" s="1067"/>
      <c r="AA1530" s="1067"/>
      <c r="AB1530" s="1067"/>
      <c r="AC1530" s="1067"/>
      <c r="AD1530" s="1067"/>
      <c r="AE1530" s="1067"/>
      <c r="AF1530" s="1067"/>
    </row>
    <row r="1531" spans="1:32">
      <c r="A1531" s="1067"/>
      <c r="B1531" s="1067"/>
      <c r="C1531" s="1067"/>
      <c r="D1531" s="1067"/>
      <c r="E1531" s="1067"/>
      <c r="F1531" s="1067"/>
      <c r="G1531" s="1067"/>
      <c r="H1531" s="1067"/>
      <c r="I1531" s="1067"/>
      <c r="J1531" s="1067"/>
      <c r="K1531" s="1067"/>
      <c r="L1531" s="1067"/>
      <c r="M1531" s="1067"/>
      <c r="N1531" s="1067"/>
      <c r="O1531" s="1067"/>
      <c r="P1531" s="1067"/>
      <c r="Q1531" s="1067"/>
      <c r="R1531" s="1067"/>
      <c r="S1531" s="1067"/>
      <c r="T1531" s="1067"/>
      <c r="U1531" s="1067"/>
      <c r="V1531" s="1067"/>
      <c r="W1531" s="1067"/>
      <c r="X1531" s="1067"/>
      <c r="Y1531" s="1067"/>
      <c r="Z1531" s="1067"/>
      <c r="AA1531" s="1067"/>
      <c r="AB1531" s="1067"/>
      <c r="AC1531" s="1067"/>
      <c r="AD1531" s="1067"/>
      <c r="AE1531" s="1067"/>
      <c r="AF1531" s="1067"/>
    </row>
    <row r="1532" spans="1:32">
      <c r="A1532" s="1067"/>
      <c r="B1532" s="1067"/>
      <c r="C1532" s="1067"/>
      <c r="D1532" s="1067"/>
      <c r="E1532" s="1067"/>
      <c r="F1532" s="1067"/>
      <c r="G1532" s="1067"/>
      <c r="H1532" s="1067"/>
      <c r="I1532" s="1067"/>
      <c r="J1532" s="1067"/>
      <c r="K1532" s="1067"/>
      <c r="L1532" s="1067"/>
      <c r="M1532" s="1067"/>
      <c r="N1532" s="1067"/>
      <c r="O1532" s="1067"/>
      <c r="P1532" s="1067"/>
      <c r="Q1532" s="1067"/>
      <c r="R1532" s="1067"/>
      <c r="S1532" s="1067"/>
      <c r="T1532" s="1067"/>
      <c r="U1532" s="1067"/>
      <c r="V1532" s="1067"/>
      <c r="W1532" s="1067"/>
      <c r="X1532" s="1067"/>
      <c r="Y1532" s="1067"/>
      <c r="Z1532" s="1067"/>
      <c r="AA1532" s="1067"/>
      <c r="AB1532" s="1067"/>
      <c r="AC1532" s="1067"/>
      <c r="AD1532" s="1067"/>
      <c r="AE1532" s="1067"/>
      <c r="AF1532" s="1067"/>
    </row>
    <row r="1533" spans="1:32">
      <c r="A1533" s="1067"/>
      <c r="B1533" s="1067"/>
      <c r="C1533" s="1067"/>
      <c r="D1533" s="1067"/>
      <c r="E1533" s="1067"/>
      <c r="F1533" s="1067"/>
      <c r="G1533" s="1067"/>
      <c r="H1533" s="1067"/>
      <c r="I1533" s="1067"/>
      <c r="J1533" s="1067"/>
      <c r="K1533" s="1067"/>
      <c r="L1533" s="1067"/>
      <c r="M1533" s="1067"/>
      <c r="N1533" s="1067"/>
      <c r="O1533" s="1067"/>
      <c r="P1533" s="1067"/>
      <c r="Q1533" s="1067"/>
      <c r="R1533" s="1067"/>
      <c r="S1533" s="1067"/>
      <c r="T1533" s="1067"/>
      <c r="U1533" s="1067"/>
      <c r="V1533" s="1067"/>
      <c r="W1533" s="1067"/>
      <c r="X1533" s="1067"/>
      <c r="Y1533" s="1067"/>
      <c r="Z1533" s="1067"/>
      <c r="AA1533" s="1067"/>
      <c r="AB1533" s="1067"/>
      <c r="AC1533" s="1067"/>
      <c r="AD1533" s="1067"/>
      <c r="AE1533" s="1067"/>
      <c r="AF1533" s="1067"/>
    </row>
    <row r="1534" spans="1:32">
      <c r="A1534" s="1067"/>
      <c r="B1534" s="1067"/>
      <c r="C1534" s="1067"/>
      <c r="D1534" s="1067"/>
      <c r="E1534" s="1067"/>
      <c r="F1534" s="1067"/>
      <c r="G1534" s="1067"/>
      <c r="H1534" s="1067"/>
      <c r="I1534" s="1067"/>
      <c r="J1534" s="1067"/>
      <c r="K1534" s="1067"/>
      <c r="L1534" s="1067"/>
      <c r="M1534" s="1067"/>
      <c r="N1534" s="1067"/>
      <c r="O1534" s="1067"/>
      <c r="P1534" s="1067"/>
      <c r="Q1534" s="1067"/>
      <c r="R1534" s="1067"/>
      <c r="S1534" s="1067"/>
      <c r="T1534" s="1067"/>
      <c r="U1534" s="1067"/>
      <c r="V1534" s="1067"/>
      <c r="W1534" s="1067"/>
      <c r="X1534" s="1067"/>
      <c r="Y1534" s="1067"/>
      <c r="Z1534" s="1067"/>
      <c r="AA1534" s="1067"/>
      <c r="AB1534" s="1067"/>
      <c r="AC1534" s="1067"/>
      <c r="AD1534" s="1067"/>
      <c r="AE1534" s="1067"/>
      <c r="AF1534" s="1067"/>
    </row>
    <row r="1535" spans="1:32">
      <c r="A1535" s="1067"/>
      <c r="B1535" s="1067"/>
      <c r="C1535" s="1067"/>
      <c r="D1535" s="1067"/>
      <c r="E1535" s="1067"/>
      <c r="F1535" s="1067"/>
      <c r="G1535" s="1067"/>
      <c r="H1535" s="1067"/>
      <c r="I1535" s="1067"/>
      <c r="J1535" s="1067"/>
      <c r="K1535" s="1067"/>
      <c r="L1535" s="1067"/>
      <c r="M1535" s="1067"/>
      <c r="N1535" s="1067"/>
      <c r="O1535" s="1067"/>
      <c r="P1535" s="1067"/>
      <c r="Q1535" s="1067"/>
      <c r="R1535" s="1067"/>
      <c r="S1535" s="1067"/>
      <c r="T1535" s="1067"/>
      <c r="U1535" s="1067"/>
      <c r="V1535" s="1067"/>
      <c r="W1535" s="1067"/>
      <c r="X1535" s="1067"/>
      <c r="Y1535" s="1067"/>
      <c r="Z1535" s="1067"/>
      <c r="AA1535" s="1067"/>
      <c r="AB1535" s="1067"/>
      <c r="AC1535" s="1067"/>
      <c r="AD1535" s="1067"/>
      <c r="AE1535" s="1067"/>
      <c r="AF1535" s="1067"/>
    </row>
    <row r="1536" spans="1:32">
      <c r="A1536" s="1067"/>
      <c r="B1536" s="1067"/>
      <c r="C1536" s="1067"/>
      <c r="D1536" s="1067"/>
      <c r="E1536" s="1067"/>
      <c r="F1536" s="1067"/>
      <c r="G1536" s="1067"/>
      <c r="H1536" s="1067"/>
      <c r="I1536" s="1067"/>
      <c r="J1536" s="1067"/>
      <c r="K1536" s="1067"/>
      <c r="L1536" s="1067"/>
      <c r="M1536" s="1067"/>
      <c r="N1536" s="1067"/>
      <c r="O1536" s="1067"/>
      <c r="P1536" s="1067"/>
      <c r="Q1536" s="1067"/>
      <c r="R1536" s="1067"/>
      <c r="S1536" s="1067"/>
      <c r="T1536" s="1067"/>
      <c r="U1536" s="1067"/>
      <c r="V1536" s="1067"/>
      <c r="W1536" s="1067"/>
      <c r="X1536" s="1067"/>
      <c r="Y1536" s="1067"/>
      <c r="Z1536" s="1067"/>
      <c r="AA1536" s="1067"/>
      <c r="AB1536" s="1067"/>
      <c r="AC1536" s="1067"/>
      <c r="AD1536" s="1067"/>
      <c r="AE1536" s="1067"/>
      <c r="AF1536" s="1067"/>
    </row>
    <row r="1537" spans="1:32">
      <c r="A1537" s="1067"/>
      <c r="B1537" s="1067"/>
      <c r="C1537" s="1067"/>
      <c r="D1537" s="1067"/>
      <c r="E1537" s="1067"/>
      <c r="F1537" s="1067"/>
      <c r="G1537" s="1067"/>
      <c r="H1537" s="1067"/>
      <c r="I1537" s="1067"/>
      <c r="J1537" s="1067"/>
      <c r="K1537" s="1067"/>
      <c r="L1537" s="1067"/>
      <c r="M1537" s="1067"/>
      <c r="N1537" s="1067"/>
      <c r="O1537" s="1067"/>
      <c r="P1537" s="1067"/>
      <c r="Q1537" s="1067"/>
      <c r="R1537" s="1067"/>
      <c r="S1537" s="1067"/>
      <c r="T1537" s="1067"/>
      <c r="U1537" s="1067"/>
      <c r="V1537" s="1067"/>
      <c r="W1537" s="1067"/>
      <c r="X1537" s="1067"/>
      <c r="Y1537" s="1067"/>
      <c r="Z1537" s="1067"/>
      <c r="AA1537" s="1067"/>
      <c r="AB1537" s="1067"/>
      <c r="AC1537" s="1067"/>
      <c r="AD1537" s="1067"/>
      <c r="AE1537" s="1067"/>
      <c r="AF1537" s="1067"/>
    </row>
    <row r="1538" spans="1:32">
      <c r="A1538" s="1067"/>
      <c r="B1538" s="1067"/>
      <c r="C1538" s="1067"/>
      <c r="D1538" s="1067"/>
      <c r="E1538" s="1067"/>
      <c r="F1538" s="1067"/>
      <c r="G1538" s="1067"/>
      <c r="H1538" s="1067"/>
      <c r="I1538" s="1067"/>
      <c r="J1538" s="1067"/>
      <c r="K1538" s="1067"/>
      <c r="L1538" s="1067"/>
      <c r="M1538" s="1067"/>
      <c r="N1538" s="1067"/>
      <c r="O1538" s="1067"/>
      <c r="P1538" s="1067"/>
      <c r="Q1538" s="1067"/>
      <c r="R1538" s="1067"/>
      <c r="S1538" s="1067"/>
      <c r="T1538" s="1067"/>
      <c r="U1538" s="1067"/>
      <c r="V1538" s="1067"/>
      <c r="W1538" s="1067"/>
      <c r="X1538" s="1067"/>
      <c r="Y1538" s="1067"/>
      <c r="Z1538" s="1067"/>
      <c r="AA1538" s="1067"/>
      <c r="AB1538" s="1067"/>
      <c r="AC1538" s="1067"/>
      <c r="AD1538" s="1067"/>
      <c r="AE1538" s="1067"/>
      <c r="AF1538" s="1067"/>
    </row>
    <row r="1539" spans="1:32">
      <c r="A1539" s="1067"/>
      <c r="B1539" s="1067"/>
      <c r="C1539" s="1067"/>
      <c r="D1539" s="1067"/>
      <c r="E1539" s="1067"/>
      <c r="F1539" s="1067"/>
      <c r="G1539" s="1067"/>
      <c r="H1539" s="1067"/>
      <c r="I1539" s="1067"/>
      <c r="J1539" s="1067"/>
      <c r="K1539" s="1067"/>
      <c r="L1539" s="1067"/>
      <c r="M1539" s="1067"/>
      <c r="N1539" s="1067"/>
      <c r="O1539" s="1067"/>
      <c r="P1539" s="1067"/>
      <c r="Q1539" s="1067"/>
      <c r="R1539" s="1067"/>
      <c r="S1539" s="1067"/>
      <c r="T1539" s="1067"/>
      <c r="U1539" s="1067"/>
      <c r="V1539" s="1067"/>
      <c r="W1539" s="1067"/>
      <c r="X1539" s="1067"/>
      <c r="Y1539" s="1067"/>
      <c r="Z1539" s="1067"/>
      <c r="AA1539" s="1067"/>
      <c r="AB1539" s="1067"/>
      <c r="AC1539" s="1067"/>
      <c r="AD1539" s="1067"/>
      <c r="AE1539" s="1067"/>
      <c r="AF1539" s="1067"/>
    </row>
    <row r="1540" spans="1:32">
      <c r="A1540" s="1067"/>
      <c r="B1540" s="1067"/>
      <c r="C1540" s="1067"/>
      <c r="D1540" s="1067"/>
      <c r="E1540" s="1067"/>
      <c r="F1540" s="1067"/>
      <c r="G1540" s="1067"/>
      <c r="H1540" s="1067"/>
      <c r="I1540" s="1067"/>
      <c r="J1540" s="1067"/>
      <c r="K1540" s="1067"/>
      <c r="L1540" s="1067"/>
      <c r="M1540" s="1067"/>
      <c r="N1540" s="1067"/>
      <c r="O1540" s="1067"/>
      <c r="P1540" s="1067"/>
      <c r="Q1540" s="1067"/>
      <c r="R1540" s="1067"/>
      <c r="S1540" s="1067"/>
      <c r="T1540" s="1067"/>
      <c r="U1540" s="1067"/>
      <c r="V1540" s="1067"/>
      <c r="W1540" s="1067"/>
      <c r="X1540" s="1067"/>
      <c r="Y1540" s="1067"/>
      <c r="Z1540" s="1067"/>
      <c r="AA1540" s="1067"/>
      <c r="AB1540" s="1067"/>
      <c r="AC1540" s="1067"/>
      <c r="AD1540" s="1067"/>
      <c r="AE1540" s="1067"/>
      <c r="AF1540" s="1067"/>
    </row>
    <row r="1541" spans="1:32">
      <c r="A1541" s="1067"/>
      <c r="B1541" s="1067"/>
      <c r="C1541" s="1067"/>
      <c r="D1541" s="1067"/>
      <c r="E1541" s="1067"/>
      <c r="F1541" s="1067"/>
      <c r="G1541" s="1067"/>
      <c r="H1541" s="1067"/>
      <c r="I1541" s="1067"/>
      <c r="J1541" s="1067"/>
      <c r="K1541" s="1067"/>
      <c r="L1541" s="1067"/>
      <c r="M1541" s="1067"/>
      <c r="N1541" s="1067"/>
      <c r="O1541" s="1067"/>
      <c r="P1541" s="1067"/>
      <c r="Q1541" s="1067"/>
      <c r="R1541" s="1067"/>
      <c r="S1541" s="1067"/>
      <c r="T1541" s="1067"/>
      <c r="U1541" s="1067"/>
      <c r="V1541" s="1067"/>
      <c r="W1541" s="1067"/>
      <c r="X1541" s="1067"/>
      <c r="Y1541" s="1067"/>
      <c r="Z1541" s="1067"/>
      <c r="AA1541" s="1067"/>
      <c r="AB1541" s="1067"/>
      <c r="AC1541" s="1067"/>
      <c r="AD1541" s="1067"/>
      <c r="AE1541" s="1067"/>
      <c r="AF1541" s="1067"/>
    </row>
    <row r="1542" spans="1:32">
      <c r="A1542" s="1067"/>
      <c r="B1542" s="1067"/>
      <c r="C1542" s="1067"/>
      <c r="D1542" s="1067"/>
      <c r="E1542" s="1067"/>
      <c r="F1542" s="1067"/>
      <c r="G1542" s="1067"/>
      <c r="H1542" s="1067"/>
      <c r="I1542" s="1067"/>
      <c r="J1542" s="1067"/>
      <c r="K1542" s="1067"/>
      <c r="L1542" s="1067"/>
      <c r="M1542" s="1067"/>
      <c r="N1542" s="1067"/>
      <c r="O1542" s="1067"/>
      <c r="P1542" s="1067"/>
      <c r="Q1542" s="1067"/>
      <c r="R1542" s="1067"/>
      <c r="S1542" s="1067"/>
      <c r="T1542" s="1067"/>
      <c r="U1542" s="1067"/>
      <c r="V1542" s="1067"/>
      <c r="W1542" s="1067"/>
      <c r="X1542" s="1067"/>
      <c r="Y1542" s="1067"/>
      <c r="Z1542" s="1067"/>
      <c r="AA1542" s="1067"/>
      <c r="AB1542" s="1067"/>
      <c r="AC1542" s="1067"/>
      <c r="AD1542" s="1067"/>
      <c r="AE1542" s="1067"/>
      <c r="AF1542" s="1067"/>
    </row>
    <row r="1543" spans="1:32">
      <c r="A1543" s="1067"/>
      <c r="B1543" s="1067"/>
      <c r="C1543" s="1067"/>
      <c r="D1543" s="1067"/>
      <c r="E1543" s="1067"/>
      <c r="F1543" s="1067"/>
      <c r="G1543" s="1067"/>
      <c r="H1543" s="1067"/>
      <c r="I1543" s="1067"/>
      <c r="J1543" s="1067"/>
      <c r="K1543" s="1067"/>
      <c r="L1543" s="1067"/>
      <c r="M1543" s="1067"/>
      <c r="N1543" s="1067"/>
      <c r="O1543" s="1067"/>
      <c r="P1543" s="1067"/>
      <c r="Q1543" s="1067"/>
      <c r="R1543" s="1067"/>
      <c r="S1543" s="1067"/>
      <c r="T1543" s="1067"/>
      <c r="U1543" s="1067"/>
      <c r="V1543" s="1067"/>
      <c r="W1543" s="1067"/>
      <c r="X1543" s="1067"/>
      <c r="Y1543" s="1067"/>
      <c r="Z1543" s="1067"/>
      <c r="AA1543" s="1067"/>
      <c r="AB1543" s="1067"/>
      <c r="AC1543" s="1067"/>
      <c r="AD1543" s="1067"/>
      <c r="AE1543" s="1067"/>
      <c r="AF1543" s="1067"/>
    </row>
    <row r="1544" spans="1:32">
      <c r="A1544" s="1067"/>
      <c r="B1544" s="1067"/>
      <c r="C1544" s="1067"/>
      <c r="D1544" s="1067"/>
      <c r="E1544" s="1067"/>
      <c r="F1544" s="1067"/>
      <c r="G1544" s="1067"/>
      <c r="H1544" s="1067"/>
      <c r="I1544" s="1067"/>
      <c r="J1544" s="1067"/>
      <c r="K1544" s="1067"/>
      <c r="L1544" s="1067"/>
      <c r="M1544" s="1067"/>
      <c r="N1544" s="1067"/>
      <c r="O1544" s="1067"/>
      <c r="P1544" s="1067"/>
      <c r="Q1544" s="1067"/>
      <c r="R1544" s="1067"/>
      <c r="S1544" s="1067"/>
      <c r="T1544" s="1067"/>
      <c r="U1544" s="1067"/>
      <c r="V1544" s="1067"/>
      <c r="W1544" s="1067"/>
      <c r="X1544" s="1067"/>
      <c r="Y1544" s="1067"/>
      <c r="Z1544" s="1067"/>
      <c r="AA1544" s="1067"/>
      <c r="AB1544" s="1067"/>
      <c r="AC1544" s="1067"/>
      <c r="AD1544" s="1067"/>
      <c r="AE1544" s="1067"/>
      <c r="AF1544" s="1067"/>
    </row>
    <row r="1545" spans="1:32">
      <c r="A1545" s="1067"/>
      <c r="B1545" s="1067"/>
      <c r="C1545" s="1067"/>
      <c r="D1545" s="1067"/>
      <c r="E1545" s="1067"/>
      <c r="F1545" s="1067"/>
      <c r="G1545" s="1067"/>
      <c r="H1545" s="1067"/>
      <c r="I1545" s="1067"/>
      <c r="J1545" s="1067"/>
      <c r="K1545" s="1067"/>
      <c r="L1545" s="1067"/>
      <c r="M1545" s="1067"/>
      <c r="N1545" s="1067"/>
      <c r="O1545" s="1067"/>
      <c r="P1545" s="1067"/>
      <c r="Q1545" s="1067"/>
      <c r="R1545" s="1067"/>
      <c r="S1545" s="1067"/>
      <c r="T1545" s="1067"/>
      <c r="U1545" s="1067"/>
      <c r="V1545" s="1067"/>
      <c r="W1545" s="1067"/>
      <c r="X1545" s="1067"/>
      <c r="Y1545" s="1067"/>
      <c r="Z1545" s="1067"/>
      <c r="AA1545" s="1067"/>
      <c r="AB1545" s="1067"/>
      <c r="AC1545" s="1067"/>
      <c r="AD1545" s="1067"/>
      <c r="AE1545" s="1067"/>
      <c r="AF1545" s="1067"/>
    </row>
    <row r="1546" spans="1:32">
      <c r="A1546" s="1067"/>
      <c r="B1546" s="1067"/>
      <c r="C1546" s="1067"/>
      <c r="D1546" s="1067"/>
      <c r="E1546" s="1067"/>
      <c r="F1546" s="1067"/>
      <c r="G1546" s="1067"/>
      <c r="H1546" s="1067"/>
      <c r="I1546" s="1067"/>
      <c r="J1546" s="1067"/>
      <c r="K1546" s="1067"/>
      <c r="L1546" s="1067"/>
      <c r="M1546" s="1067"/>
      <c r="N1546" s="1067"/>
      <c r="O1546" s="1067"/>
      <c r="P1546" s="1067"/>
      <c r="Q1546" s="1067"/>
      <c r="R1546" s="1067"/>
      <c r="S1546" s="1067"/>
      <c r="T1546" s="1067"/>
      <c r="U1546" s="1067"/>
      <c r="V1546" s="1067"/>
      <c r="W1546" s="1067"/>
      <c r="X1546" s="1067"/>
      <c r="Y1546" s="1067"/>
      <c r="Z1546" s="1067"/>
      <c r="AA1546" s="1067"/>
      <c r="AB1546" s="1067"/>
      <c r="AC1546" s="1067"/>
      <c r="AD1546" s="1067"/>
      <c r="AE1546" s="1067"/>
      <c r="AF1546" s="1067"/>
    </row>
    <row r="1547" spans="1:32">
      <c r="A1547" s="1067"/>
      <c r="B1547" s="1067"/>
      <c r="C1547" s="1067"/>
      <c r="D1547" s="1067"/>
      <c r="E1547" s="1067"/>
      <c r="F1547" s="1067"/>
      <c r="G1547" s="1067"/>
      <c r="H1547" s="1067"/>
      <c r="I1547" s="1067"/>
      <c r="J1547" s="1067"/>
      <c r="K1547" s="1067"/>
      <c r="L1547" s="1067"/>
      <c r="M1547" s="1067"/>
      <c r="N1547" s="1067"/>
      <c r="O1547" s="1067"/>
      <c r="P1547" s="1067"/>
      <c r="Q1547" s="1067"/>
      <c r="R1547" s="1067"/>
      <c r="S1547" s="1067"/>
      <c r="T1547" s="1067"/>
      <c r="U1547" s="1067"/>
      <c r="V1547" s="1067"/>
      <c r="W1547" s="1067"/>
      <c r="X1547" s="1067"/>
      <c r="Y1547" s="1067"/>
      <c r="Z1547" s="1067"/>
      <c r="AA1547" s="1067"/>
      <c r="AB1547" s="1067"/>
      <c r="AC1547" s="1067"/>
      <c r="AD1547" s="1067"/>
      <c r="AE1547" s="1067"/>
      <c r="AF1547" s="1067"/>
    </row>
    <row r="1548" spans="1:32">
      <c r="A1548" s="1067"/>
      <c r="B1548" s="1067"/>
      <c r="C1548" s="1067"/>
      <c r="D1548" s="1067"/>
      <c r="E1548" s="1067"/>
      <c r="F1548" s="1067"/>
      <c r="G1548" s="1067"/>
      <c r="H1548" s="1067"/>
      <c r="I1548" s="1067"/>
      <c r="J1548" s="1067"/>
      <c r="K1548" s="1067"/>
      <c r="L1548" s="1067"/>
      <c r="M1548" s="1067"/>
      <c r="N1548" s="1067"/>
      <c r="O1548" s="1067"/>
      <c r="P1548" s="1067"/>
      <c r="Q1548" s="1067"/>
      <c r="R1548" s="1067"/>
      <c r="S1548" s="1067"/>
      <c r="T1548" s="1067"/>
      <c r="U1548" s="1067"/>
      <c r="V1548" s="1067"/>
      <c r="W1548" s="1067"/>
      <c r="X1548" s="1067"/>
      <c r="Y1548" s="1067"/>
      <c r="Z1548" s="1067"/>
      <c r="AA1548" s="1067"/>
      <c r="AB1548" s="1067"/>
      <c r="AC1548" s="1067"/>
      <c r="AD1548" s="1067"/>
      <c r="AE1548" s="1067"/>
      <c r="AF1548" s="1067"/>
    </row>
    <row r="1549" spans="1:32">
      <c r="A1549" s="1067"/>
      <c r="B1549" s="1067"/>
      <c r="C1549" s="1067"/>
      <c r="D1549" s="1067"/>
      <c r="E1549" s="1067"/>
      <c r="F1549" s="1067"/>
      <c r="G1549" s="1067"/>
      <c r="H1549" s="1067"/>
      <c r="I1549" s="1067"/>
      <c r="J1549" s="1067"/>
      <c r="K1549" s="1067"/>
      <c r="L1549" s="1067"/>
      <c r="M1549" s="1067"/>
      <c r="N1549" s="1067"/>
      <c r="O1549" s="1067"/>
      <c r="P1549" s="1067"/>
      <c r="Q1549" s="1067"/>
      <c r="R1549" s="1067"/>
      <c r="S1549" s="1067"/>
      <c r="T1549" s="1067"/>
      <c r="U1549" s="1067"/>
      <c r="V1549" s="1067"/>
      <c r="W1549" s="1067"/>
      <c r="X1549" s="1067"/>
      <c r="Y1549" s="1067"/>
      <c r="Z1549" s="1067"/>
      <c r="AA1549" s="1067"/>
      <c r="AB1549" s="1067"/>
      <c r="AC1549" s="1067"/>
      <c r="AD1549" s="1067"/>
      <c r="AE1549" s="1067"/>
      <c r="AF1549" s="1067"/>
    </row>
    <row r="1550" spans="1:32">
      <c r="A1550" s="1067"/>
      <c r="B1550" s="1067"/>
      <c r="C1550" s="1067"/>
      <c r="D1550" s="1067"/>
      <c r="E1550" s="1067"/>
      <c r="F1550" s="1067"/>
      <c r="G1550" s="1067"/>
      <c r="H1550" s="1067"/>
      <c r="I1550" s="1067"/>
      <c r="J1550" s="1067"/>
      <c r="K1550" s="1067"/>
      <c r="L1550" s="1067"/>
      <c r="M1550" s="1067"/>
      <c r="N1550" s="1067"/>
      <c r="O1550" s="1067"/>
      <c r="P1550" s="1067"/>
      <c r="Q1550" s="1067"/>
      <c r="R1550" s="1067"/>
      <c r="S1550" s="1067"/>
      <c r="T1550" s="1067"/>
      <c r="U1550" s="1067"/>
      <c r="V1550" s="1067"/>
      <c r="W1550" s="1067"/>
      <c r="X1550" s="1067"/>
      <c r="Y1550" s="1067"/>
      <c r="Z1550" s="1067"/>
      <c r="AA1550" s="1067"/>
      <c r="AB1550" s="1067"/>
      <c r="AC1550" s="1067"/>
      <c r="AD1550" s="1067"/>
      <c r="AE1550" s="1067"/>
      <c r="AF1550" s="1067"/>
    </row>
    <row r="1551" spans="1:32">
      <c r="A1551" s="1067"/>
      <c r="B1551" s="1067"/>
      <c r="C1551" s="1067"/>
      <c r="D1551" s="1067"/>
      <c r="E1551" s="1067"/>
      <c r="F1551" s="1067"/>
      <c r="G1551" s="1067"/>
      <c r="H1551" s="1067"/>
      <c r="I1551" s="1067"/>
      <c r="J1551" s="1067"/>
      <c r="K1551" s="1067"/>
      <c r="L1551" s="1067"/>
      <c r="M1551" s="1067"/>
      <c r="N1551" s="1067"/>
      <c r="O1551" s="1067"/>
      <c r="P1551" s="1067"/>
      <c r="Q1551" s="1067"/>
      <c r="R1551" s="1067"/>
      <c r="S1551" s="1067"/>
      <c r="T1551" s="1067"/>
      <c r="U1551" s="1067"/>
      <c r="V1551" s="1067"/>
      <c r="W1551" s="1067"/>
      <c r="X1551" s="1067"/>
      <c r="Y1551" s="1067"/>
      <c r="Z1551" s="1067"/>
      <c r="AA1551" s="1067"/>
      <c r="AB1551" s="1067"/>
      <c r="AC1551" s="1067"/>
      <c r="AD1551" s="1067"/>
      <c r="AE1551" s="1067"/>
      <c r="AF1551" s="1067"/>
    </row>
    <row r="1552" spans="1:32">
      <c r="A1552" s="1067"/>
      <c r="B1552" s="1067"/>
      <c r="C1552" s="1067"/>
      <c r="D1552" s="1067"/>
      <c r="E1552" s="1067"/>
      <c r="F1552" s="1067"/>
      <c r="G1552" s="1067"/>
      <c r="H1552" s="1067"/>
      <c r="I1552" s="1067"/>
      <c r="J1552" s="1067"/>
      <c r="K1552" s="1067"/>
      <c r="L1552" s="1067"/>
      <c r="M1552" s="1067"/>
      <c r="N1552" s="1067"/>
      <c r="O1552" s="1067"/>
      <c r="P1552" s="1067"/>
      <c r="Q1552" s="1067"/>
      <c r="R1552" s="1067"/>
      <c r="S1552" s="1067"/>
      <c r="T1552" s="1067"/>
      <c r="U1552" s="1067"/>
      <c r="V1552" s="1067"/>
      <c r="W1552" s="1067"/>
      <c r="X1552" s="1067"/>
      <c r="Y1552" s="1067"/>
      <c r="Z1552" s="1067"/>
      <c r="AA1552" s="1067"/>
      <c r="AB1552" s="1067"/>
      <c r="AC1552" s="1067"/>
      <c r="AD1552" s="1067"/>
      <c r="AE1552" s="1067"/>
      <c r="AF1552" s="1067"/>
    </row>
    <row r="1553" spans="1:32">
      <c r="A1553" s="1067"/>
      <c r="B1553" s="1067"/>
      <c r="C1553" s="1067"/>
      <c r="D1553" s="1067"/>
      <c r="E1553" s="1067"/>
      <c r="F1553" s="1067"/>
      <c r="G1553" s="1067"/>
      <c r="H1553" s="1067"/>
      <c r="I1553" s="1067"/>
      <c r="J1553" s="1067"/>
      <c r="K1553" s="1067"/>
      <c r="L1553" s="1067"/>
      <c r="M1553" s="1067"/>
      <c r="N1553" s="1067"/>
      <c r="O1553" s="1067"/>
      <c r="P1553" s="1067"/>
      <c r="Q1553" s="1067"/>
      <c r="R1553" s="1067"/>
      <c r="S1553" s="1067"/>
      <c r="T1553" s="1067"/>
      <c r="U1553" s="1067"/>
      <c r="V1553" s="1067"/>
      <c r="W1553" s="1067"/>
      <c r="X1553" s="1067"/>
      <c r="Y1553" s="1067"/>
      <c r="Z1553" s="1067"/>
      <c r="AA1553" s="1067"/>
      <c r="AB1553" s="1067"/>
      <c r="AC1553" s="1067"/>
      <c r="AD1553" s="1067"/>
      <c r="AE1553" s="1067"/>
      <c r="AF1553" s="1067"/>
    </row>
    <row r="1554" spans="1:32">
      <c r="A1554" s="1067"/>
      <c r="B1554" s="1067"/>
      <c r="C1554" s="1067"/>
      <c r="D1554" s="1067"/>
      <c r="E1554" s="1067"/>
      <c r="F1554" s="1067"/>
      <c r="G1554" s="1067"/>
      <c r="H1554" s="1067"/>
      <c r="I1554" s="1067"/>
      <c r="J1554" s="1067"/>
      <c r="K1554" s="1067"/>
      <c r="L1554" s="1067"/>
      <c r="M1554" s="1067"/>
      <c r="N1554" s="1067"/>
      <c r="O1554" s="1067"/>
      <c r="P1554" s="1067"/>
      <c r="Q1554" s="1067"/>
      <c r="R1554" s="1067"/>
      <c r="S1554" s="1067"/>
      <c r="T1554" s="1067"/>
      <c r="U1554" s="1067"/>
      <c r="V1554" s="1067"/>
      <c r="W1554" s="1067"/>
      <c r="X1554" s="1067"/>
      <c r="Y1554" s="1067"/>
      <c r="Z1554" s="1067"/>
      <c r="AA1554" s="1067"/>
      <c r="AB1554" s="1067"/>
      <c r="AC1554" s="1067"/>
      <c r="AD1554" s="1067"/>
      <c r="AE1554" s="1067"/>
      <c r="AF1554" s="1067"/>
    </row>
    <row r="1555" spans="1:32">
      <c r="A1555" s="1067"/>
      <c r="B1555" s="1067"/>
      <c r="C1555" s="1067"/>
      <c r="D1555" s="1067"/>
      <c r="E1555" s="1067"/>
      <c r="F1555" s="1067"/>
      <c r="G1555" s="1067"/>
      <c r="H1555" s="1067"/>
      <c r="I1555" s="1067"/>
      <c r="J1555" s="1067"/>
      <c r="K1555" s="1067"/>
      <c r="L1555" s="1067"/>
      <c r="M1555" s="1067"/>
      <c r="N1555" s="1067"/>
      <c r="O1555" s="1067"/>
      <c r="P1555" s="1067"/>
      <c r="Q1555" s="1067"/>
      <c r="R1555" s="1067"/>
      <c r="S1555" s="1067"/>
      <c r="T1555" s="1067"/>
      <c r="U1555" s="1067"/>
      <c r="V1555" s="1067"/>
      <c r="W1555" s="1067"/>
      <c r="X1555" s="1067"/>
      <c r="Y1555" s="1067"/>
      <c r="Z1555" s="1067"/>
      <c r="AA1555" s="1067"/>
      <c r="AB1555" s="1067"/>
      <c r="AC1555" s="1067"/>
      <c r="AD1555" s="1067"/>
      <c r="AE1555" s="1067"/>
      <c r="AF1555" s="1067"/>
    </row>
    <row r="1556" spans="1:32">
      <c r="A1556" s="1067"/>
      <c r="B1556" s="1067"/>
      <c r="C1556" s="1067"/>
      <c r="D1556" s="1067"/>
      <c r="E1556" s="1067"/>
      <c r="F1556" s="1067"/>
      <c r="G1556" s="1067"/>
      <c r="H1556" s="1067"/>
      <c r="I1556" s="1067"/>
      <c r="J1556" s="1067"/>
      <c r="K1556" s="1067"/>
      <c r="L1556" s="1067"/>
      <c r="M1556" s="1067"/>
      <c r="N1556" s="1067"/>
      <c r="O1556" s="1067"/>
      <c r="P1556" s="1067"/>
      <c r="Q1556" s="1067"/>
      <c r="R1556" s="1067"/>
      <c r="S1556" s="1067"/>
      <c r="T1556" s="1067"/>
      <c r="U1556" s="1067"/>
      <c r="V1556" s="1067"/>
      <c r="W1556" s="1067"/>
      <c r="X1556" s="1067"/>
      <c r="Y1556" s="1067"/>
      <c r="Z1556" s="1067"/>
      <c r="AA1556" s="1067"/>
      <c r="AB1556" s="1067"/>
      <c r="AC1556" s="1067"/>
      <c r="AD1556" s="1067"/>
      <c r="AE1556" s="1067"/>
      <c r="AF1556" s="1067"/>
    </row>
    <row r="1557" spans="1:32">
      <c r="A1557" s="1067"/>
      <c r="B1557" s="1067"/>
      <c r="C1557" s="1067"/>
      <c r="D1557" s="1067"/>
      <c r="E1557" s="1067"/>
      <c r="F1557" s="1067"/>
      <c r="G1557" s="1067"/>
      <c r="H1557" s="1067"/>
      <c r="I1557" s="1067"/>
      <c r="J1557" s="1067"/>
      <c r="K1557" s="1067"/>
      <c r="L1557" s="1067"/>
      <c r="M1557" s="1067"/>
      <c r="N1557" s="1067"/>
      <c r="O1557" s="1067"/>
      <c r="P1557" s="1067"/>
      <c r="Q1557" s="1067"/>
      <c r="R1557" s="1067"/>
      <c r="S1557" s="1067"/>
      <c r="T1557" s="1067"/>
      <c r="U1557" s="1067"/>
      <c r="V1557" s="1067"/>
      <c r="W1557" s="1067"/>
      <c r="X1557" s="1067"/>
      <c r="Y1557" s="1067"/>
      <c r="Z1557" s="1067"/>
      <c r="AA1557" s="1067"/>
      <c r="AB1557" s="1067"/>
      <c r="AC1557" s="1067"/>
      <c r="AD1557" s="1067"/>
      <c r="AE1557" s="1067"/>
      <c r="AF1557" s="1067"/>
    </row>
    <row r="1558" spans="1:32">
      <c r="A1558" s="1067"/>
      <c r="B1558" s="1067"/>
      <c r="C1558" s="1067"/>
      <c r="D1558" s="1067"/>
      <c r="E1558" s="1067"/>
      <c r="F1558" s="1067"/>
      <c r="G1558" s="1067"/>
      <c r="H1558" s="1067"/>
      <c r="I1558" s="1067"/>
      <c r="J1558" s="1067"/>
      <c r="K1558" s="1067"/>
      <c r="L1558" s="1067"/>
      <c r="M1558" s="1067"/>
      <c r="N1558" s="1067"/>
      <c r="O1558" s="1067"/>
      <c r="P1558" s="1067"/>
      <c r="Q1558" s="1067"/>
      <c r="R1558" s="1067"/>
      <c r="S1558" s="1067"/>
      <c r="T1558" s="1067"/>
      <c r="U1558" s="1067"/>
      <c r="V1558" s="1067"/>
      <c r="W1558" s="1067"/>
      <c r="X1558" s="1067"/>
      <c r="Y1558" s="1067"/>
      <c r="Z1558" s="1067"/>
      <c r="AA1558" s="1067"/>
      <c r="AB1558" s="1067"/>
      <c r="AC1558" s="1067"/>
      <c r="AD1558" s="1067"/>
      <c r="AE1558" s="1067"/>
      <c r="AF1558" s="1067"/>
    </row>
    <row r="1559" spans="1:32">
      <c r="A1559" s="1067"/>
      <c r="B1559" s="1067"/>
      <c r="C1559" s="1067"/>
      <c r="D1559" s="1067"/>
      <c r="E1559" s="1067"/>
      <c r="F1559" s="1067"/>
      <c r="G1559" s="1067"/>
      <c r="H1559" s="1067"/>
      <c r="I1559" s="1067"/>
      <c r="J1559" s="1067"/>
      <c r="K1559" s="1067"/>
      <c r="L1559" s="1067"/>
      <c r="M1559" s="1067"/>
      <c r="N1559" s="1067"/>
      <c r="O1559" s="1067"/>
      <c r="P1559" s="1067"/>
      <c r="Q1559" s="1067"/>
      <c r="R1559" s="1067"/>
      <c r="S1559" s="1067"/>
      <c r="T1559" s="1067"/>
      <c r="U1559" s="1067"/>
      <c r="V1559" s="1067"/>
      <c r="W1559" s="1067"/>
      <c r="X1559" s="1067"/>
      <c r="Y1559" s="1067"/>
      <c r="Z1559" s="1067"/>
      <c r="AA1559" s="1067"/>
      <c r="AB1559" s="1067"/>
      <c r="AC1559" s="1067"/>
      <c r="AD1559" s="1067"/>
      <c r="AE1559" s="1067"/>
      <c r="AF1559" s="1067"/>
    </row>
    <row r="1560" spans="1:32">
      <c r="A1560" s="1067"/>
      <c r="B1560" s="1067"/>
      <c r="C1560" s="1067"/>
      <c r="D1560" s="1067"/>
      <c r="E1560" s="1067"/>
      <c r="F1560" s="1067"/>
      <c r="G1560" s="1067"/>
      <c r="H1560" s="1067"/>
      <c r="I1560" s="1067"/>
      <c r="J1560" s="1067"/>
      <c r="K1560" s="1067"/>
      <c r="L1560" s="1067"/>
      <c r="M1560" s="1067"/>
      <c r="N1560" s="1067"/>
      <c r="O1560" s="1067"/>
      <c r="P1560" s="1067"/>
      <c r="Q1560" s="1067"/>
      <c r="R1560" s="1067"/>
      <c r="S1560" s="1067"/>
      <c r="T1560" s="1067"/>
      <c r="U1560" s="1067"/>
      <c r="V1560" s="1067"/>
      <c r="W1560" s="1067"/>
      <c r="X1560" s="1067"/>
      <c r="Y1560" s="1067"/>
      <c r="Z1560" s="1067"/>
      <c r="AA1560" s="1067"/>
      <c r="AB1560" s="1067"/>
      <c r="AC1560" s="1067"/>
      <c r="AD1560" s="1067"/>
      <c r="AE1560" s="1067"/>
      <c r="AF1560" s="1067"/>
    </row>
    <row r="1561" spans="1:32">
      <c r="A1561" s="1067"/>
      <c r="B1561" s="1067"/>
      <c r="C1561" s="1067"/>
      <c r="D1561" s="1067"/>
      <c r="E1561" s="1067"/>
      <c r="F1561" s="1067"/>
      <c r="G1561" s="1067"/>
      <c r="H1561" s="1067"/>
      <c r="I1561" s="1067"/>
      <c r="J1561" s="1067"/>
      <c r="K1561" s="1067"/>
      <c r="L1561" s="1067"/>
      <c r="M1561" s="1067"/>
      <c r="N1561" s="1067"/>
      <c r="O1561" s="1067"/>
      <c r="P1561" s="1067"/>
      <c r="Q1561" s="1067"/>
      <c r="R1561" s="1067"/>
      <c r="S1561" s="1067"/>
      <c r="T1561" s="1067"/>
      <c r="U1561" s="1067"/>
      <c r="V1561" s="1067"/>
      <c r="W1561" s="1067"/>
      <c r="X1561" s="1067"/>
      <c r="Y1561" s="1067"/>
      <c r="Z1561" s="1067"/>
      <c r="AA1561" s="1067"/>
      <c r="AB1561" s="1067"/>
      <c r="AC1561" s="1067"/>
      <c r="AD1561" s="1067"/>
      <c r="AE1561" s="1067"/>
      <c r="AF1561" s="1067"/>
    </row>
  </sheetData>
  <customSheetViews>
    <customSheetView guid="{60A1409A-66AA-463E-93B8-ECD35AF44482}" scale="87" colorId="22" fitToPage="1">
      <selection activeCell="Q17" sqref="Q17"/>
      <colBreaks count="1" manualBreakCount="1">
        <brk id="14" max="1048575" man="1"/>
      </colBreaks>
      <pageMargins left="0.4" right="0.4" top="0.3" bottom="0.5" header="0" footer="0"/>
      <printOptions horizontalCentered="1" verticalCentered="1"/>
      <pageSetup scale="70" orientation="landscape" r:id="rId1"/>
      <headerFooter alignWithMargins="0"/>
    </customSheetView>
    <customSheetView guid="{DF531E20-5321-459E-ADC3-AB7A1AE91EEB}" scale="87" colorId="22" showPageBreaks="1" fitToPage="1" printArea="1">
      <selection activeCell="Q17" sqref="Q17"/>
      <colBreaks count="1" manualBreakCount="1">
        <brk id="14" max="1048575" man="1"/>
      </colBreaks>
      <pageMargins left="0.4" right="0.4" top="0.3" bottom="0.5" header="0" footer="0"/>
      <printOptions horizontalCentered="1" verticalCentered="1"/>
      <pageSetup scale="70" orientation="landscape" r:id="rId2"/>
      <headerFooter alignWithMargins="0"/>
    </customSheetView>
    <customSheetView guid="{D9BAA3C6-1D9B-487C-B947-51E67F089DA8}" scale="87" colorId="22" fitToPage="1">
      <selection activeCell="D25" sqref="D25"/>
      <colBreaks count="1" manualBreakCount="1">
        <brk id="14" max="1048575" man="1"/>
      </colBreaks>
      <pageMargins left="0.4" right="0.4" top="0.3" bottom="0.5" header="0" footer="0"/>
      <printOptions horizontalCentered="1" verticalCentered="1"/>
      <pageSetup scale="70" orientation="landscape" r:id="rId3"/>
      <headerFooter alignWithMargins="0"/>
    </customSheetView>
    <customSheetView guid="{FE043F0F-666D-484B-8A7C-7EC2529158CA}" scale="87" colorId="22" showPageBreaks="1" fitToPage="1" printArea="1">
      <selection activeCell="D25" sqref="D25"/>
      <colBreaks count="1" manualBreakCount="1">
        <brk id="14" max="1048575" man="1"/>
      </colBreaks>
      <pageMargins left="0.4" right="0.4" top="0.3" bottom="0.5" header="0" footer="0"/>
      <printOptions horizontalCentered="1" verticalCentered="1"/>
      <pageSetup scale="10" orientation="landscape" r:id="rId4"/>
      <headerFooter alignWithMargins="0"/>
    </customSheetView>
  </customSheetViews>
  <phoneticPr fontId="0" type="noConversion"/>
  <printOptions horizontalCentered="1" verticalCentered="1"/>
  <pageMargins left="0.4" right="0.4" top="0.3" bottom="0.5" header="0" footer="0"/>
  <pageSetup scale="70" orientation="landscape" r:id="rId5"/>
  <headerFooter alignWithMargins="0"/>
  <colBreaks count="1" manualBreakCount="1">
    <brk id="14" max="1048575" man="1"/>
  </colBreaks>
  <customProperties>
    <customPr name="_pios_id" r:id="rId6"/>
  </customProperties>
</worksheet>
</file>

<file path=xl/worksheets/sheet75.xml><?xml version="1.0" encoding="utf-8"?>
<worksheet xmlns="http://schemas.openxmlformats.org/spreadsheetml/2006/main" xmlns:r="http://schemas.openxmlformats.org/officeDocument/2006/relationships">
  <sheetPr transitionEvaluation="1" codeName="Sheet73">
    <pageSetUpPr fitToPage="1"/>
  </sheetPr>
  <dimension ref="A1:AE66"/>
  <sheetViews>
    <sheetView defaultGridColor="0" colorId="22" zoomScale="75" zoomScaleNormal="87" workbookViewId="0"/>
  </sheetViews>
  <sheetFormatPr defaultColWidth="9.77734375" defaultRowHeight="15"/>
  <cols>
    <col min="1" max="1" width="4.77734375" style="1068" customWidth="1"/>
    <col min="2" max="2" width="16.77734375" style="1068" customWidth="1"/>
    <col min="3" max="4" width="9.77734375" style="1068"/>
    <col min="5" max="5" width="7.77734375" style="1068" customWidth="1"/>
    <col min="6" max="6" width="8.77734375" style="1068" customWidth="1"/>
    <col min="7" max="7" width="13.77734375" style="1068" customWidth="1"/>
    <col min="8" max="8" width="6.77734375" style="1068" customWidth="1"/>
    <col min="9" max="9" width="9.77734375" style="1068"/>
    <col min="10" max="10" width="11.77734375" style="1068" customWidth="1"/>
    <col min="11" max="12" width="7.77734375" style="1068" customWidth="1"/>
    <col min="13" max="13" width="12.5546875" style="1068" customWidth="1"/>
    <col min="14" max="14" width="14.77734375" style="1068" customWidth="1"/>
    <col min="15" max="16384" width="9.77734375" style="1068"/>
  </cols>
  <sheetData>
    <row r="1" spans="1:26" ht="15.75" thickBot="1">
      <c r="A1" s="1068" t="str">
        <f>+'Data sheet'!A59</f>
        <v>Annual Report of New York American Water Company, Inc.  (f/k/a Aqua New York of Sea Cliff)                                                                                  Year Ended  December 31, 2013</v>
      </c>
      <c r="B1" s="1067"/>
      <c r="C1" s="1067"/>
      <c r="D1" s="1067"/>
      <c r="E1" s="1067"/>
      <c r="F1" s="1067"/>
      <c r="G1" s="1067"/>
      <c r="H1" s="1067"/>
      <c r="I1" s="1067"/>
      <c r="J1" s="1067"/>
      <c r="K1" s="1067"/>
      <c r="L1" s="1067"/>
      <c r="M1" s="1067"/>
      <c r="N1" s="1067"/>
    </row>
    <row r="2" spans="1:26">
      <c r="A2" s="1069"/>
      <c r="B2" s="1070"/>
      <c r="C2" s="1070"/>
      <c r="D2" s="1070"/>
      <c r="E2" s="1070"/>
      <c r="F2" s="1070"/>
      <c r="G2" s="1070"/>
      <c r="H2" s="1070"/>
      <c r="I2" s="1070"/>
      <c r="J2" s="1070"/>
      <c r="K2" s="1070"/>
      <c r="L2" s="1070"/>
      <c r="M2" s="1070"/>
      <c r="N2" s="1071"/>
    </row>
    <row r="3" spans="1:26" ht="15.75">
      <c r="A3" s="1073" t="s">
        <v>2961</v>
      </c>
      <c r="B3" s="1074"/>
      <c r="C3" s="1074"/>
      <c r="D3" s="1074"/>
      <c r="E3" s="1075"/>
      <c r="F3" s="1074"/>
      <c r="G3" s="1074"/>
      <c r="H3" s="1074"/>
      <c r="I3" s="1074"/>
      <c r="J3" s="1074"/>
      <c r="K3" s="1074"/>
      <c r="L3" s="1074"/>
      <c r="M3" s="1074"/>
      <c r="N3" s="1077"/>
    </row>
    <row r="4" spans="1:26">
      <c r="A4" s="1135"/>
      <c r="B4" s="1125"/>
      <c r="C4" s="1125"/>
      <c r="D4" s="1125"/>
      <c r="E4" s="1125"/>
      <c r="F4" s="1125"/>
      <c r="G4" s="1125"/>
      <c r="H4" s="1125"/>
      <c r="I4" s="1125"/>
      <c r="J4" s="1125"/>
      <c r="K4" s="1125"/>
      <c r="L4" s="1125"/>
      <c r="M4" s="1125"/>
      <c r="N4" s="1112"/>
    </row>
    <row r="5" spans="1:26">
      <c r="A5" s="1078"/>
      <c r="B5" s="1079"/>
      <c r="C5" s="1079"/>
      <c r="D5" s="1079"/>
      <c r="E5" s="1079"/>
      <c r="F5" s="1079"/>
      <c r="G5" s="1079"/>
      <c r="H5" s="1079"/>
      <c r="I5" s="1079"/>
      <c r="J5" s="1079"/>
      <c r="K5" s="1079"/>
      <c r="L5" s="1079"/>
      <c r="M5" s="1079"/>
      <c r="N5" s="1080"/>
    </row>
    <row r="6" spans="1:26">
      <c r="A6" s="1078"/>
      <c r="B6" s="1079" t="s">
        <v>929</v>
      </c>
      <c r="C6" s="1079"/>
      <c r="D6" s="1079"/>
      <c r="E6" s="1079"/>
      <c r="F6" s="1079"/>
      <c r="G6" s="1079"/>
      <c r="H6" s="1079"/>
      <c r="I6" s="1079"/>
      <c r="J6" s="1079" t="s">
        <v>930</v>
      </c>
      <c r="K6" s="1079"/>
      <c r="L6" s="1079"/>
      <c r="M6" s="1079"/>
      <c r="N6" s="1080"/>
    </row>
    <row r="7" spans="1:26">
      <c r="A7" s="1078"/>
      <c r="B7" s="1079" t="s">
        <v>3889</v>
      </c>
      <c r="C7" s="1079"/>
      <c r="D7" s="1079"/>
      <c r="E7" s="1079"/>
      <c r="F7" s="1079"/>
      <c r="G7" s="1079"/>
      <c r="H7" s="1079"/>
      <c r="I7" s="1079"/>
      <c r="J7" s="1079" t="s">
        <v>3890</v>
      </c>
      <c r="K7" s="1079"/>
      <c r="L7" s="1079"/>
      <c r="M7" s="1079"/>
      <c r="N7" s="1080"/>
    </row>
    <row r="8" spans="1:26">
      <c r="A8" s="1078"/>
      <c r="B8" s="1079" t="s">
        <v>3891</v>
      </c>
      <c r="C8" s="1079"/>
      <c r="D8" s="1079"/>
      <c r="E8" s="1079"/>
      <c r="F8" s="1079"/>
      <c r="G8" s="1079"/>
      <c r="H8" s="1079"/>
      <c r="I8" s="1079"/>
      <c r="J8" s="1067"/>
      <c r="K8" s="1079"/>
      <c r="L8" s="1079"/>
      <c r="M8" s="1079"/>
      <c r="N8" s="1080"/>
    </row>
    <row r="9" spans="1:26">
      <c r="A9" s="1078"/>
      <c r="B9" s="1079"/>
      <c r="C9" s="1079"/>
      <c r="D9" s="1079"/>
      <c r="E9" s="1079"/>
      <c r="F9" s="1079"/>
      <c r="G9" s="1079"/>
      <c r="H9" s="1079"/>
      <c r="I9" s="1079"/>
      <c r="J9" s="1079"/>
      <c r="K9" s="1079"/>
      <c r="L9" s="1079"/>
      <c r="M9" s="1079"/>
      <c r="N9" s="1080"/>
    </row>
    <row r="10" spans="1:26">
      <c r="A10" s="1078"/>
      <c r="B10" s="1079" t="s">
        <v>2470</v>
      </c>
      <c r="C10" s="1079"/>
      <c r="D10" s="1079"/>
      <c r="E10" s="1079"/>
      <c r="F10" s="1079"/>
      <c r="G10" s="1079"/>
      <c r="H10" s="1079"/>
      <c r="I10" s="1079"/>
      <c r="J10" s="1067"/>
      <c r="K10" s="1079"/>
      <c r="L10" s="1079"/>
      <c r="M10" s="1079"/>
      <c r="N10" s="1080"/>
    </row>
    <row r="11" spans="1:26">
      <c r="A11" s="1078"/>
      <c r="B11" s="1079" t="s">
        <v>2015</v>
      </c>
      <c r="C11" s="1079"/>
      <c r="D11" s="1079"/>
      <c r="E11" s="1079"/>
      <c r="F11" s="1079"/>
      <c r="G11" s="1079"/>
      <c r="H11" s="1079"/>
      <c r="I11" s="1079"/>
      <c r="J11" s="1079"/>
      <c r="K11" s="1079"/>
      <c r="L11" s="1079"/>
      <c r="M11" s="1079"/>
      <c r="N11" s="1080"/>
    </row>
    <row r="12" spans="1:26">
      <c r="A12" s="1078"/>
      <c r="B12" s="1079"/>
      <c r="C12" s="1079"/>
      <c r="D12" s="1079"/>
      <c r="E12" s="1079"/>
      <c r="F12" s="1079"/>
      <c r="G12" s="1079"/>
      <c r="H12" s="1079"/>
      <c r="I12" s="1079"/>
      <c r="J12" s="1079"/>
      <c r="K12" s="1079"/>
      <c r="L12" s="1079"/>
      <c r="M12" s="1079"/>
      <c r="N12" s="1080"/>
    </row>
    <row r="13" spans="1:26">
      <c r="A13" s="1081"/>
      <c r="B13" s="1082"/>
      <c r="C13" s="1136"/>
      <c r="D13" s="1082"/>
      <c r="E13" s="1082"/>
      <c r="F13" s="1082"/>
      <c r="G13" s="1137" t="s">
        <v>3892</v>
      </c>
      <c r="H13" s="1137"/>
      <c r="I13" s="1137"/>
      <c r="J13" s="1137"/>
      <c r="K13" s="1137"/>
      <c r="L13" s="1137"/>
      <c r="M13" s="1137"/>
      <c r="N13" s="1138"/>
      <c r="O13" s="1072"/>
      <c r="P13" s="1072"/>
      <c r="Q13" s="1072"/>
      <c r="R13" s="1072"/>
      <c r="S13" s="1072"/>
      <c r="T13" s="1072"/>
      <c r="U13" s="1072"/>
      <c r="V13" s="1072"/>
      <c r="W13" s="1072"/>
      <c r="X13" s="1072"/>
      <c r="Y13" s="1072"/>
      <c r="Z13" s="1072"/>
    </row>
    <row r="14" spans="1:26">
      <c r="A14" s="1084"/>
      <c r="B14" s="1085" t="s">
        <v>2479</v>
      </c>
      <c r="C14" s="1086" t="s">
        <v>3893</v>
      </c>
      <c r="D14" s="1085" t="s">
        <v>814</v>
      </c>
      <c r="E14" s="1085" t="s">
        <v>3894</v>
      </c>
      <c r="F14" s="1085" t="s">
        <v>3895</v>
      </c>
      <c r="G14" s="1085" t="s">
        <v>1567</v>
      </c>
      <c r="H14" s="1085"/>
      <c r="I14" s="1085" t="s">
        <v>819</v>
      </c>
      <c r="J14" s="1085" t="s">
        <v>3896</v>
      </c>
      <c r="K14" s="1139" t="s">
        <v>1814</v>
      </c>
      <c r="L14" s="1140"/>
      <c r="M14" s="1085"/>
      <c r="N14" s="1141" t="s">
        <v>2968</v>
      </c>
      <c r="O14" s="1088"/>
    </row>
    <row r="15" spans="1:26">
      <c r="A15" s="1084" t="s">
        <v>3362</v>
      </c>
      <c r="B15" s="1085" t="s">
        <v>1815</v>
      </c>
      <c r="C15" s="1085" t="s">
        <v>1816</v>
      </c>
      <c r="D15" s="1085" t="s">
        <v>820</v>
      </c>
      <c r="E15" s="1085" t="s">
        <v>240</v>
      </c>
      <c r="F15" s="1085" t="s">
        <v>1817</v>
      </c>
      <c r="G15" s="1085" t="s">
        <v>1818</v>
      </c>
      <c r="H15" s="1085" t="s">
        <v>2477</v>
      </c>
      <c r="I15" s="1085" t="s">
        <v>1819</v>
      </c>
      <c r="J15" s="1085" t="s">
        <v>2487</v>
      </c>
      <c r="K15" s="1085" t="s">
        <v>1820</v>
      </c>
      <c r="L15" s="1085" t="s">
        <v>3409</v>
      </c>
      <c r="M15" s="1085" t="s">
        <v>1821</v>
      </c>
      <c r="N15" s="1087" t="s">
        <v>1822</v>
      </c>
    </row>
    <row r="16" spans="1:26">
      <c r="A16" s="1089"/>
      <c r="B16" s="1085" t="s">
        <v>1823</v>
      </c>
      <c r="C16" s="1085" t="s">
        <v>1824</v>
      </c>
      <c r="D16" s="1085" t="s">
        <v>1825</v>
      </c>
      <c r="E16" s="1085" t="s">
        <v>1826</v>
      </c>
      <c r="F16" s="1085" t="s">
        <v>1827</v>
      </c>
      <c r="G16" s="1085" t="s">
        <v>1828</v>
      </c>
      <c r="H16" s="1085" t="s">
        <v>2492</v>
      </c>
      <c r="I16" s="1085" t="s">
        <v>1829</v>
      </c>
      <c r="J16" s="1085" t="s">
        <v>1830</v>
      </c>
      <c r="K16" s="1085" t="s">
        <v>1921</v>
      </c>
      <c r="L16" s="1085" t="s">
        <v>1922</v>
      </c>
      <c r="M16" s="1085" t="s">
        <v>2222</v>
      </c>
      <c r="N16" s="1087" t="s">
        <v>1923</v>
      </c>
    </row>
    <row r="17" spans="1:20">
      <c r="A17" s="1084" t="s">
        <v>464</v>
      </c>
      <c r="B17" s="1085" t="s">
        <v>1924</v>
      </c>
      <c r="C17" s="1085"/>
      <c r="D17" s="1092"/>
      <c r="E17" s="1085" t="s">
        <v>1925</v>
      </c>
      <c r="F17" s="1085" t="s">
        <v>1926</v>
      </c>
      <c r="G17" s="1085" t="s">
        <v>172</v>
      </c>
      <c r="H17" s="1092"/>
      <c r="I17" s="1085" t="s">
        <v>724</v>
      </c>
      <c r="J17" s="1085" t="s">
        <v>173</v>
      </c>
      <c r="K17" s="1085" t="s">
        <v>2492</v>
      </c>
      <c r="L17" s="1085"/>
      <c r="M17" s="1085"/>
      <c r="N17" s="1087" t="s">
        <v>1072</v>
      </c>
    </row>
    <row r="18" spans="1:20">
      <c r="A18" s="1089"/>
      <c r="B18" s="1085" t="s">
        <v>3816</v>
      </c>
      <c r="C18" s="1085" t="s">
        <v>706</v>
      </c>
      <c r="D18" s="1085" t="s">
        <v>3379</v>
      </c>
      <c r="E18" s="1085" t="s">
        <v>708</v>
      </c>
      <c r="F18" s="1085" t="s">
        <v>189</v>
      </c>
      <c r="G18" s="1085" t="s">
        <v>190</v>
      </c>
      <c r="H18" s="1085" t="s">
        <v>191</v>
      </c>
      <c r="I18" s="1085" t="s">
        <v>192</v>
      </c>
      <c r="J18" s="1085" t="s">
        <v>193</v>
      </c>
      <c r="K18" s="1085" t="s">
        <v>3679</v>
      </c>
      <c r="L18" s="1085" t="s">
        <v>3680</v>
      </c>
      <c r="M18" s="1085" t="s">
        <v>3681</v>
      </c>
      <c r="N18" s="1087" t="s">
        <v>249</v>
      </c>
    </row>
    <row r="19" spans="1:20">
      <c r="A19" s="1091">
        <v>1</v>
      </c>
      <c r="B19" s="1082"/>
      <c r="C19" s="1082"/>
      <c r="D19" s="1082"/>
      <c r="E19" s="1082"/>
      <c r="F19" s="1082"/>
      <c r="G19" s="1107"/>
      <c r="H19" s="1082"/>
      <c r="I19" s="1082"/>
      <c r="J19" s="1082"/>
      <c r="K19" s="1082"/>
      <c r="L19" s="1082"/>
      <c r="M19" s="1082"/>
      <c r="N19" s="1083"/>
    </row>
    <row r="20" spans="1:20">
      <c r="A20" s="1084">
        <v>2</v>
      </c>
      <c r="B20" s="1092" t="s">
        <v>233</v>
      </c>
      <c r="C20" s="1085" t="s">
        <v>3262</v>
      </c>
      <c r="D20" s="1092">
        <v>1957</v>
      </c>
      <c r="E20" s="1092">
        <v>1</v>
      </c>
      <c r="F20" s="1092">
        <v>173</v>
      </c>
      <c r="G20" s="1085" t="s">
        <v>3263</v>
      </c>
      <c r="H20" s="1092">
        <v>300</v>
      </c>
      <c r="I20" s="1092">
        <v>20</v>
      </c>
      <c r="J20" s="1085">
        <v>88.5</v>
      </c>
      <c r="K20" s="1085">
        <v>139</v>
      </c>
      <c r="L20" s="1092">
        <v>1380</v>
      </c>
      <c r="M20" s="1142" t="s">
        <v>3264</v>
      </c>
      <c r="N20" s="1143">
        <v>543</v>
      </c>
    </row>
    <row r="21" spans="1:20">
      <c r="A21" s="1084">
        <v>3</v>
      </c>
      <c r="B21" s="1093"/>
      <c r="C21" s="1085"/>
      <c r="D21" s="1092"/>
      <c r="E21" s="1092"/>
      <c r="F21" s="1092"/>
      <c r="G21" s="1085"/>
      <c r="H21" s="1092"/>
      <c r="I21" s="1092"/>
      <c r="J21" s="1085"/>
      <c r="K21" s="1085"/>
      <c r="L21" s="1092"/>
      <c r="M21" s="1142"/>
      <c r="N21" s="1087"/>
    </row>
    <row r="22" spans="1:20">
      <c r="A22" s="1084">
        <v>4</v>
      </c>
      <c r="B22" s="1092" t="s">
        <v>232</v>
      </c>
      <c r="C22" s="1085" t="s">
        <v>3262</v>
      </c>
      <c r="D22" s="1092">
        <v>1966</v>
      </c>
      <c r="E22" s="1092">
        <v>1</v>
      </c>
      <c r="F22" s="1092">
        <v>185</v>
      </c>
      <c r="G22" s="1085" t="s">
        <v>3263</v>
      </c>
      <c r="H22" s="1092">
        <v>610</v>
      </c>
      <c r="I22" s="1092">
        <v>10</v>
      </c>
      <c r="J22" s="1085">
        <v>185</v>
      </c>
      <c r="K22" s="1085">
        <v>291</v>
      </c>
      <c r="L22" s="1092">
        <v>1400</v>
      </c>
      <c r="M22" s="1142" t="s">
        <v>3264</v>
      </c>
      <c r="N22" s="1087">
        <v>807</v>
      </c>
    </row>
    <row r="23" spans="1:20">
      <c r="A23" s="1084">
        <v>5</v>
      </c>
      <c r="B23" s="1093"/>
      <c r="C23" s="1092"/>
      <c r="D23" s="1092"/>
      <c r="E23" s="1092"/>
      <c r="F23" s="1092"/>
      <c r="G23" s="1085"/>
      <c r="H23" s="1092"/>
      <c r="I23" s="1092"/>
      <c r="J23" s="1085"/>
      <c r="K23" s="1085"/>
      <c r="L23" s="1092"/>
      <c r="M23" s="1085"/>
      <c r="N23" s="1087"/>
    </row>
    <row r="24" spans="1:20">
      <c r="A24" s="1084">
        <v>6</v>
      </c>
      <c r="B24" s="1092"/>
      <c r="C24" s="1085"/>
      <c r="D24" s="1092"/>
      <c r="E24" s="1092"/>
      <c r="F24" s="1092"/>
      <c r="G24" s="1085"/>
      <c r="H24" s="1092"/>
      <c r="I24" s="1092"/>
      <c r="J24" s="1085"/>
      <c r="K24" s="1085"/>
      <c r="L24" s="1092"/>
      <c r="M24" s="1142"/>
      <c r="N24" s="1143"/>
    </row>
    <row r="25" spans="1:20">
      <c r="A25" s="1084">
        <v>7</v>
      </c>
      <c r="B25" s="1093"/>
      <c r="C25" s="1085"/>
      <c r="D25" s="1092"/>
      <c r="E25" s="1092"/>
      <c r="F25" s="1092"/>
      <c r="G25" s="1085"/>
      <c r="H25" s="1092"/>
      <c r="I25" s="1092"/>
      <c r="J25" s="1085"/>
      <c r="K25" s="1085"/>
      <c r="L25" s="1092"/>
      <c r="M25" s="1142"/>
      <c r="N25" s="1087"/>
    </row>
    <row r="26" spans="1:20">
      <c r="A26" s="1084">
        <v>8</v>
      </c>
      <c r="B26" s="1092"/>
      <c r="C26" s="1085"/>
      <c r="D26" s="1092"/>
      <c r="E26" s="1092"/>
      <c r="F26" s="1092"/>
      <c r="G26" s="1085"/>
      <c r="H26" s="1092"/>
      <c r="I26" s="1092"/>
      <c r="J26" s="1085"/>
      <c r="K26" s="1085"/>
      <c r="L26" s="1092"/>
      <c r="M26" s="1142"/>
      <c r="N26" s="1087"/>
    </row>
    <row r="27" spans="1:20">
      <c r="A27" s="1084">
        <v>9</v>
      </c>
      <c r="B27" s="1093"/>
      <c r="C27" s="1092"/>
      <c r="D27" s="1092"/>
      <c r="E27" s="1092"/>
      <c r="F27" s="1092"/>
      <c r="G27" s="1092"/>
      <c r="H27" s="1092"/>
      <c r="I27" s="1092"/>
      <c r="J27" s="1092"/>
      <c r="K27" s="1092"/>
      <c r="L27" s="1092"/>
      <c r="M27" s="1085"/>
      <c r="N27" s="1080"/>
    </row>
    <row r="28" spans="1:20">
      <c r="A28" s="1084">
        <v>10</v>
      </c>
      <c r="B28" s="1093"/>
      <c r="C28" s="1092"/>
      <c r="D28" s="1092"/>
      <c r="E28" s="1092"/>
      <c r="F28" s="1092"/>
      <c r="G28" s="1092"/>
      <c r="H28" s="1092"/>
      <c r="I28" s="1092"/>
      <c r="J28" s="1092"/>
      <c r="K28" s="1092"/>
      <c r="L28" s="1092"/>
      <c r="M28" s="1092"/>
      <c r="N28" s="1080"/>
    </row>
    <row r="29" spans="1:20">
      <c r="A29" s="1084">
        <v>11</v>
      </c>
      <c r="B29" s="1093"/>
      <c r="C29" s="1092"/>
      <c r="D29" s="1092"/>
      <c r="E29" s="1092"/>
      <c r="F29" s="1092"/>
      <c r="G29" s="1092"/>
      <c r="H29" s="1092"/>
      <c r="I29" s="1092"/>
      <c r="J29" s="1092"/>
      <c r="K29" s="1092"/>
      <c r="L29" s="1092"/>
      <c r="M29" s="1092"/>
      <c r="N29" s="1080"/>
    </row>
    <row r="30" spans="1:20">
      <c r="A30" s="1084">
        <v>12</v>
      </c>
      <c r="B30" s="1093"/>
      <c r="C30" s="1092"/>
      <c r="D30" s="1092"/>
      <c r="E30" s="1092"/>
      <c r="F30" s="1092"/>
      <c r="G30" s="1092"/>
      <c r="H30" s="1092"/>
      <c r="I30" s="1092"/>
      <c r="J30" s="1092"/>
      <c r="K30" s="1092"/>
      <c r="L30" s="1092"/>
      <c r="M30" s="1092"/>
      <c r="N30" s="1080"/>
      <c r="O30" s="1072"/>
      <c r="P30" s="1072"/>
      <c r="Q30" s="1072"/>
      <c r="R30" s="1072"/>
      <c r="S30" s="1072"/>
      <c r="T30" s="1072"/>
    </row>
    <row r="31" spans="1:20">
      <c r="A31" s="1144"/>
      <c r="B31" s="1145" t="s">
        <v>3817</v>
      </c>
      <c r="C31" s="1145"/>
      <c r="D31" s="1145"/>
      <c r="E31" s="1145"/>
      <c r="F31" s="1145"/>
      <c r="G31" s="1145"/>
      <c r="H31" s="1145"/>
      <c r="I31" s="1145"/>
      <c r="J31" s="1145"/>
      <c r="K31" s="1145"/>
      <c r="L31" s="1145"/>
      <c r="M31" s="1145"/>
      <c r="N31" s="1146"/>
      <c r="O31" s="1088"/>
      <c r="P31" s="1088"/>
      <c r="Q31" s="1072"/>
      <c r="R31" s="1072"/>
      <c r="S31" s="1072"/>
      <c r="T31" s="1072"/>
    </row>
    <row r="32" spans="1:20">
      <c r="A32" s="1144"/>
      <c r="B32" s="1145"/>
      <c r="C32" s="1145"/>
      <c r="D32" s="1145"/>
      <c r="E32" s="1145"/>
      <c r="F32" s="1145"/>
      <c r="G32" s="1145"/>
      <c r="H32" s="1145"/>
      <c r="I32" s="1145"/>
      <c r="J32" s="1145"/>
      <c r="K32" s="1145"/>
      <c r="L32" s="1145"/>
      <c r="M32" s="1145"/>
      <c r="N32" s="1146"/>
      <c r="O32" s="1088"/>
      <c r="P32" s="1088"/>
      <c r="Q32" s="1072"/>
      <c r="R32" s="1072"/>
      <c r="S32" s="1072"/>
      <c r="T32" s="1072"/>
    </row>
    <row r="33" spans="1:31">
      <c r="A33" s="1128"/>
      <c r="B33" s="1079"/>
      <c r="C33" s="1079"/>
      <c r="D33" s="1079"/>
      <c r="E33" s="1079"/>
      <c r="F33" s="1079"/>
      <c r="G33" s="1079"/>
      <c r="H33" s="1079"/>
      <c r="I33" s="1079"/>
      <c r="J33" s="1079"/>
      <c r="K33" s="1079"/>
      <c r="L33" s="1079"/>
      <c r="M33" s="1079"/>
      <c r="N33" s="1080"/>
      <c r="O33" s="1072"/>
      <c r="P33" s="1072"/>
      <c r="Q33" s="1072"/>
      <c r="R33" s="1072"/>
      <c r="S33" s="1072"/>
      <c r="T33" s="1072"/>
    </row>
    <row r="34" spans="1:31">
      <c r="A34" s="1128"/>
      <c r="B34" s="1079"/>
      <c r="C34" s="1079"/>
      <c r="D34" s="1079"/>
      <c r="E34" s="1079"/>
      <c r="F34" s="1079"/>
      <c r="G34" s="1079"/>
      <c r="H34" s="1079"/>
      <c r="I34" s="1079"/>
      <c r="J34" s="1079"/>
      <c r="K34" s="1147"/>
      <c r="L34" s="1079"/>
      <c r="M34" s="1079"/>
      <c r="N34" s="1080"/>
    </row>
    <row r="35" spans="1:31">
      <c r="A35" s="1128"/>
      <c r="B35" s="1098"/>
      <c r="C35" s="1098"/>
      <c r="D35" s="1098"/>
      <c r="E35" s="1098"/>
      <c r="F35" s="1098"/>
      <c r="G35" s="1098"/>
      <c r="H35" s="1098"/>
      <c r="I35" s="1098"/>
      <c r="J35" s="1098"/>
      <c r="K35" s="1079"/>
      <c r="L35" s="1079"/>
      <c r="M35" s="1079"/>
      <c r="N35" s="1080"/>
    </row>
    <row r="36" spans="1:31">
      <c r="A36" s="1128"/>
      <c r="B36" s="1079"/>
      <c r="C36" s="1098"/>
      <c r="D36" s="1098"/>
      <c r="E36" s="1098"/>
      <c r="F36" s="1098"/>
      <c r="G36" s="1098"/>
      <c r="H36" s="1098"/>
      <c r="I36" s="1098"/>
      <c r="J36" s="1098"/>
      <c r="K36" s="1079"/>
      <c r="L36" s="1079"/>
      <c r="M36" s="1079"/>
      <c r="N36" s="1080"/>
    </row>
    <row r="37" spans="1:31">
      <c r="A37" s="1128"/>
      <c r="B37" s="1079"/>
      <c r="C37" s="1098"/>
      <c r="D37" s="1098"/>
      <c r="E37" s="1098"/>
      <c r="F37" s="1098"/>
      <c r="G37" s="1098"/>
      <c r="H37" s="1098"/>
      <c r="I37" s="1098"/>
      <c r="J37" s="1098"/>
      <c r="K37" s="1098"/>
      <c r="L37" s="1098"/>
      <c r="M37" s="1098"/>
      <c r="N37" s="1087"/>
    </row>
    <row r="38" spans="1:31">
      <c r="A38" s="1128"/>
      <c r="B38" s="1079"/>
      <c r="C38" s="1098"/>
      <c r="D38" s="1098"/>
      <c r="E38" s="1098"/>
      <c r="F38" s="1098"/>
      <c r="G38" s="1098"/>
      <c r="H38" s="1098"/>
      <c r="I38" s="1098"/>
      <c r="J38" s="1098"/>
      <c r="K38" s="1098"/>
      <c r="L38" s="1098"/>
      <c r="M38" s="1098"/>
      <c r="N38" s="1087"/>
    </row>
    <row r="39" spans="1:31">
      <c r="A39" s="1128"/>
      <c r="B39" s="1098"/>
      <c r="C39" s="1098"/>
      <c r="D39" s="1098"/>
      <c r="E39" s="1098"/>
      <c r="F39" s="1098"/>
      <c r="G39" s="1098"/>
      <c r="H39" s="1098"/>
      <c r="I39" s="1098"/>
      <c r="J39" s="1098"/>
      <c r="K39" s="1098"/>
      <c r="L39" s="1098"/>
      <c r="M39" s="1098"/>
      <c r="N39" s="1087"/>
      <c r="O39" s="1072"/>
      <c r="P39" s="1072"/>
      <c r="Q39" s="1072"/>
      <c r="R39" s="1072"/>
      <c r="S39" s="1072"/>
      <c r="T39" s="1072"/>
      <c r="U39" s="1072"/>
      <c r="V39" s="1072"/>
      <c r="W39" s="1072"/>
      <c r="X39" s="1072"/>
      <c r="Y39" s="1072"/>
      <c r="Z39" s="1072"/>
      <c r="AA39" s="1072"/>
      <c r="AB39" s="1072"/>
      <c r="AC39" s="1072"/>
      <c r="AD39" s="1072"/>
      <c r="AE39" s="1072"/>
    </row>
    <row r="40" spans="1:31">
      <c r="A40" s="1128"/>
      <c r="B40" s="1079"/>
      <c r="C40" s="1079"/>
      <c r="D40" s="1079"/>
      <c r="E40" s="1079"/>
      <c r="F40" s="1079"/>
      <c r="G40" s="1079"/>
      <c r="H40" s="1079"/>
      <c r="I40" s="1079"/>
      <c r="J40" s="1079"/>
      <c r="K40" s="1079"/>
      <c r="L40" s="1079"/>
      <c r="M40" s="1079"/>
      <c r="N40" s="1080"/>
    </row>
    <row r="41" spans="1:31">
      <c r="A41" s="1128"/>
      <c r="B41" s="1079"/>
      <c r="C41" s="1079"/>
      <c r="D41" s="1079"/>
      <c r="E41" s="1079"/>
      <c r="F41" s="1079"/>
      <c r="G41" s="1079"/>
      <c r="H41" s="1079"/>
      <c r="I41" s="1079"/>
      <c r="J41" s="1079"/>
      <c r="K41" s="1079"/>
      <c r="L41" s="1079"/>
      <c r="M41" s="1079"/>
      <c r="N41" s="1080"/>
    </row>
    <row r="42" spans="1:31">
      <c r="A42" s="1128"/>
      <c r="B42" s="1079"/>
      <c r="C42" s="1079"/>
      <c r="D42" s="1079"/>
      <c r="E42" s="1079"/>
      <c r="F42" s="1079"/>
      <c r="G42" s="1079"/>
      <c r="H42" s="1079"/>
      <c r="I42" s="1079"/>
      <c r="J42" s="1079"/>
      <c r="K42" s="1079"/>
      <c r="L42" s="1079"/>
      <c r="M42" s="1079"/>
      <c r="N42" s="1080"/>
    </row>
    <row r="43" spans="1:31">
      <c r="A43" s="1128"/>
      <c r="B43" s="1079"/>
      <c r="C43" s="1079"/>
      <c r="D43" s="1079"/>
      <c r="E43" s="1079"/>
      <c r="F43" s="1079"/>
      <c r="G43" s="1079"/>
      <c r="H43" s="1079"/>
      <c r="I43" s="1079"/>
      <c r="J43" s="1079"/>
      <c r="K43" s="1079"/>
      <c r="L43" s="1079"/>
      <c r="M43" s="1079"/>
      <c r="N43" s="1080"/>
    </row>
    <row r="44" spans="1:31">
      <c r="A44" s="1128"/>
      <c r="B44" s="1079"/>
      <c r="C44" s="1079"/>
      <c r="D44" s="1079"/>
      <c r="E44" s="1079"/>
      <c r="F44" s="1079"/>
      <c r="G44" s="1079"/>
      <c r="H44" s="1079"/>
      <c r="I44" s="1079"/>
      <c r="J44" s="1079"/>
      <c r="K44" s="1079"/>
      <c r="L44" s="1079"/>
      <c r="M44" s="1079"/>
      <c r="N44" s="1080"/>
    </row>
    <row r="45" spans="1:31">
      <c r="A45" s="1128"/>
      <c r="B45" s="1079"/>
      <c r="C45" s="1079"/>
      <c r="D45" s="1079"/>
      <c r="E45" s="1079"/>
      <c r="F45" s="1079"/>
      <c r="G45" s="1079"/>
      <c r="H45" s="1079"/>
      <c r="I45" s="1079"/>
      <c r="J45" s="1079"/>
      <c r="K45" s="1079"/>
      <c r="L45" s="1079"/>
      <c r="M45" s="1079"/>
      <c r="N45" s="1080"/>
    </row>
    <row r="46" spans="1:31">
      <c r="A46" s="1128"/>
      <c r="B46" s="1079"/>
      <c r="C46" s="1079"/>
      <c r="D46" s="1079"/>
      <c r="E46" s="1079"/>
      <c r="F46" s="1079"/>
      <c r="G46" s="1079"/>
      <c r="H46" s="1079"/>
      <c r="I46" s="1079"/>
      <c r="J46" s="1079"/>
      <c r="K46" s="1079"/>
      <c r="L46" s="1079"/>
      <c r="M46" s="1079"/>
      <c r="N46" s="1080"/>
      <c r="O46" s="1072"/>
    </row>
    <row r="47" spans="1:31">
      <c r="A47" s="1128"/>
      <c r="B47" s="1079"/>
      <c r="C47" s="1079"/>
      <c r="D47" s="1079"/>
      <c r="E47" s="1079"/>
      <c r="F47" s="1079"/>
      <c r="G47" s="1079"/>
      <c r="H47" s="1079"/>
      <c r="I47" s="1079"/>
      <c r="J47" s="1079"/>
      <c r="K47" s="1079"/>
      <c r="L47" s="1079"/>
      <c r="M47" s="1079"/>
      <c r="N47" s="1080"/>
      <c r="O47" s="1072"/>
    </row>
    <row r="48" spans="1:31" ht="15.75" thickBot="1">
      <c r="A48" s="1130"/>
      <c r="B48" s="1132"/>
      <c r="C48" s="1132"/>
      <c r="D48" s="1132"/>
      <c r="E48" s="1132"/>
      <c r="F48" s="1132"/>
      <c r="G48" s="1132"/>
      <c r="H48" s="1132"/>
      <c r="I48" s="1132"/>
      <c r="J48" s="1132"/>
      <c r="K48" s="1132"/>
      <c r="L48" s="1132"/>
      <c r="M48" s="1132"/>
      <c r="N48" s="1097"/>
      <c r="O48" s="1072"/>
    </row>
    <row r="49" spans="1:15">
      <c r="A49" s="1079" t="s">
        <v>3309</v>
      </c>
      <c r="B49" s="1079"/>
      <c r="C49" s="1079"/>
      <c r="D49" s="1079"/>
      <c r="E49" s="1079"/>
      <c r="F49" s="1079"/>
      <c r="G49" s="1079"/>
      <c r="H49" s="1079"/>
      <c r="I49" s="1079"/>
      <c r="J49" s="1079"/>
      <c r="K49" s="1079"/>
      <c r="L49" s="1079"/>
      <c r="M49" s="1079"/>
      <c r="N49" s="1079"/>
      <c r="O49" s="1072"/>
    </row>
    <row r="50" spans="1:15">
      <c r="A50" s="1074" t="s">
        <v>3818</v>
      </c>
      <c r="B50" s="1074"/>
      <c r="C50" s="1074"/>
      <c r="D50" s="1074"/>
      <c r="E50" s="1074"/>
      <c r="F50" s="1074"/>
      <c r="G50" s="1074"/>
      <c r="H50" s="1074"/>
      <c r="I50" s="1074"/>
      <c r="J50" s="1075"/>
      <c r="K50" s="1074"/>
      <c r="L50" s="1074"/>
      <c r="M50" s="1074"/>
      <c r="N50" s="1075"/>
      <c r="O50" s="1072"/>
    </row>
    <row r="51" spans="1:15">
      <c r="A51" s="1067"/>
      <c r="B51" s="1079"/>
      <c r="C51" s="1079"/>
      <c r="D51" s="1079"/>
      <c r="E51" s="1079"/>
      <c r="F51" s="1079"/>
      <c r="G51" s="1079"/>
      <c r="H51" s="1079"/>
      <c r="I51" s="1079"/>
      <c r="J51" s="1079"/>
      <c r="K51" s="1079"/>
      <c r="L51" s="1079"/>
      <c r="M51" s="1079"/>
      <c r="N51" s="1079"/>
      <c r="O51" s="1072"/>
    </row>
    <row r="52" spans="1:15">
      <c r="A52" s="1067"/>
      <c r="B52" s="1079"/>
      <c r="C52" s="1079"/>
      <c r="D52" s="1079"/>
      <c r="E52" s="1079"/>
      <c r="F52" s="1079"/>
      <c r="G52" s="1079"/>
      <c r="H52" s="1079"/>
      <c r="I52" s="1079"/>
      <c r="J52" s="1067"/>
      <c r="K52" s="1067"/>
      <c r="L52" s="1067"/>
      <c r="M52" s="1067"/>
      <c r="N52" s="1067"/>
      <c r="O52" s="1072"/>
    </row>
    <row r="53" spans="1:15">
      <c r="A53" s="1067"/>
      <c r="B53" s="1079"/>
      <c r="C53" s="1079"/>
      <c r="D53" s="1079"/>
      <c r="E53" s="1079"/>
      <c r="F53" s="1079"/>
      <c r="G53" s="1079"/>
      <c r="H53" s="1079"/>
      <c r="I53" s="1079"/>
      <c r="J53" s="1067"/>
      <c r="K53" s="1067"/>
      <c r="L53" s="1067"/>
      <c r="M53" s="1067"/>
      <c r="N53" s="1067"/>
      <c r="O53" s="1072"/>
    </row>
    <row r="54" spans="1:15">
      <c r="A54" s="1067"/>
      <c r="B54" s="1079"/>
      <c r="C54" s="1079"/>
      <c r="D54" s="1079"/>
      <c r="E54" s="1079"/>
      <c r="F54" s="1079"/>
      <c r="G54" s="1079"/>
      <c r="H54" s="1079"/>
      <c r="I54" s="1079"/>
      <c r="J54" s="1067"/>
      <c r="K54" s="1067"/>
      <c r="L54" s="1067"/>
      <c r="M54" s="1067"/>
      <c r="N54" s="1067"/>
      <c r="O54" s="1072"/>
    </row>
    <row r="55" spans="1:15">
      <c r="A55" s="1067"/>
      <c r="B55" s="1067"/>
      <c r="C55" s="1067"/>
      <c r="D55" s="1067"/>
      <c r="E55" s="1067"/>
      <c r="F55" s="1067"/>
      <c r="G55" s="1067"/>
      <c r="H55" s="1067"/>
      <c r="I55" s="1067"/>
      <c r="J55" s="1067"/>
      <c r="K55" s="1067"/>
      <c r="L55" s="1067"/>
      <c r="M55" s="1067"/>
      <c r="N55" s="1067"/>
    </row>
    <row r="56" spans="1:15">
      <c r="A56" s="1067"/>
      <c r="B56" s="1067"/>
      <c r="C56" s="1067"/>
      <c r="D56" s="1067"/>
      <c r="E56" s="1067"/>
      <c r="F56" s="1067"/>
      <c r="G56" s="1067"/>
      <c r="H56" s="1067"/>
      <c r="I56" s="1067"/>
      <c r="J56" s="1067"/>
      <c r="K56" s="1067"/>
      <c r="L56" s="1067"/>
      <c r="M56" s="1067"/>
      <c r="N56" s="1067"/>
    </row>
    <row r="57" spans="1:15">
      <c r="A57" s="1067"/>
      <c r="B57" s="1067"/>
      <c r="C57" s="1067"/>
      <c r="D57" s="1067"/>
      <c r="E57" s="1067"/>
      <c r="F57" s="1067"/>
      <c r="G57" s="1067"/>
      <c r="H57" s="1067"/>
      <c r="I57" s="1067"/>
      <c r="J57" s="1067"/>
      <c r="K57" s="1067"/>
      <c r="L57" s="1067"/>
      <c r="M57" s="1067"/>
      <c r="N57" s="1067"/>
    </row>
    <row r="58" spans="1:15">
      <c r="A58" s="1067"/>
      <c r="B58" s="1067"/>
      <c r="C58" s="1067"/>
      <c r="D58" s="1067"/>
      <c r="E58" s="1067"/>
      <c r="F58" s="1067"/>
      <c r="G58" s="1067"/>
      <c r="H58" s="1067"/>
      <c r="I58" s="1067"/>
      <c r="J58" s="1067"/>
      <c r="K58" s="1067"/>
      <c r="L58" s="1067"/>
      <c r="M58" s="1067"/>
      <c r="N58" s="1067"/>
    </row>
    <row r="59" spans="1:15">
      <c r="A59" s="1067"/>
      <c r="B59" s="1067"/>
      <c r="C59" s="1067"/>
      <c r="D59" s="1067"/>
      <c r="E59" s="1067"/>
      <c r="F59" s="1067"/>
      <c r="G59" s="1067"/>
      <c r="H59" s="1067"/>
      <c r="I59" s="1067"/>
      <c r="J59" s="1067"/>
      <c r="K59" s="1067"/>
      <c r="L59" s="1067"/>
      <c r="M59" s="1067"/>
      <c r="N59" s="1067"/>
    </row>
    <row r="60" spans="1:15">
      <c r="A60" s="1067"/>
      <c r="B60" s="1067"/>
      <c r="C60" s="1067"/>
      <c r="D60" s="1067"/>
      <c r="E60" s="1067"/>
      <c r="F60" s="1067"/>
      <c r="G60" s="1067"/>
      <c r="H60" s="1067"/>
      <c r="I60" s="1067"/>
      <c r="J60" s="1067"/>
      <c r="K60" s="1067"/>
      <c r="L60" s="1067"/>
      <c r="M60" s="1067"/>
      <c r="N60" s="1067"/>
    </row>
    <row r="61" spans="1:15">
      <c r="A61" s="1067"/>
      <c r="B61" s="1067"/>
      <c r="C61" s="1067"/>
      <c r="D61" s="1067"/>
      <c r="E61" s="1067"/>
      <c r="F61" s="1067"/>
      <c r="G61" s="1067"/>
      <c r="H61" s="1067"/>
      <c r="I61" s="1067"/>
      <c r="J61" s="1067"/>
      <c r="K61" s="1067"/>
      <c r="L61" s="1067"/>
      <c r="M61" s="1067"/>
      <c r="N61" s="1067"/>
    </row>
    <row r="62" spans="1:15">
      <c r="A62" s="1067"/>
      <c r="B62" s="1067"/>
      <c r="C62" s="1067"/>
      <c r="D62" s="1067"/>
      <c r="E62" s="1067"/>
      <c r="F62" s="1067"/>
      <c r="G62" s="1067"/>
      <c r="H62" s="1067"/>
      <c r="I62" s="1067"/>
      <c r="J62" s="1067"/>
      <c r="K62" s="1067"/>
      <c r="L62" s="1067"/>
      <c r="M62" s="1067"/>
      <c r="N62" s="1067"/>
    </row>
    <row r="63" spans="1:15">
      <c r="A63" s="1067"/>
      <c r="B63" s="1067"/>
      <c r="C63" s="1067"/>
      <c r="D63" s="1067"/>
      <c r="E63" s="1067"/>
      <c r="F63" s="1067"/>
      <c r="G63" s="1067"/>
      <c r="H63" s="1067"/>
      <c r="I63" s="1067"/>
      <c r="J63" s="1067"/>
      <c r="K63" s="1067"/>
      <c r="L63" s="1067"/>
      <c r="M63" s="1067"/>
      <c r="N63" s="1067"/>
    </row>
    <row r="64" spans="1:15">
      <c r="A64" s="1067"/>
      <c r="B64" s="1067"/>
      <c r="C64" s="1067"/>
      <c r="D64" s="1067"/>
      <c r="E64" s="1067"/>
      <c r="F64" s="1067"/>
      <c r="G64" s="1067"/>
      <c r="H64" s="1067"/>
      <c r="I64" s="1067"/>
      <c r="J64" s="1067"/>
      <c r="K64" s="1067"/>
      <c r="L64" s="1067"/>
      <c r="M64" s="1067"/>
      <c r="N64" s="1067"/>
    </row>
    <row r="65" spans="1:14">
      <c r="A65" s="1067"/>
      <c r="B65" s="1067"/>
      <c r="C65" s="1067"/>
      <c r="D65" s="1067"/>
      <c r="E65" s="1067"/>
      <c r="F65" s="1067"/>
      <c r="G65" s="1067"/>
      <c r="H65" s="1067"/>
      <c r="I65" s="1067"/>
      <c r="J65" s="1067"/>
      <c r="K65" s="1067"/>
      <c r="L65" s="1067"/>
      <c r="M65" s="1067"/>
      <c r="N65" s="1067"/>
    </row>
    <row r="66" spans="1:14">
      <c r="A66" s="1067"/>
      <c r="B66" s="1067"/>
      <c r="C66" s="1067"/>
      <c r="D66" s="1067"/>
      <c r="E66" s="1067"/>
      <c r="F66" s="1067"/>
      <c r="G66" s="1067"/>
      <c r="H66" s="1067"/>
      <c r="I66" s="1067"/>
      <c r="J66" s="1067"/>
      <c r="K66" s="1067"/>
      <c r="L66" s="1067"/>
      <c r="M66" s="1067"/>
      <c r="N66" s="1067"/>
    </row>
  </sheetData>
  <customSheetViews>
    <customSheetView guid="{60A1409A-66AA-463E-93B8-ECD35AF44482}" scale="75" colorId="22" fitToPage="1">
      <selection activeCell="K41" sqref="K41"/>
      <colBreaks count="1" manualBreakCount="1">
        <brk id="14" max="1048575" man="1"/>
      </colBreaks>
      <pageMargins left="0.4" right="0.4" top="0.67" bottom="0.24" header="0.28000000000000003" footer="0"/>
      <printOptions horizontalCentered="1" verticalCentered="1"/>
      <pageSetup scale="73" orientation="landscape" r:id="rId1"/>
      <headerFooter alignWithMargins="0"/>
    </customSheetView>
    <customSheetView guid="{DF531E20-5321-459E-ADC3-AB7A1AE91EEB}" scale="75" colorId="22" showPageBreaks="1" fitToPage="1" printArea="1">
      <selection activeCell="K41" sqref="K41"/>
      <colBreaks count="1" manualBreakCount="1">
        <brk id="14" max="1048575" man="1"/>
      </colBreaks>
      <pageMargins left="0.4" right="0.4" top="0.67" bottom="0.24" header="0.28000000000000003" footer="0"/>
      <printOptions horizontalCentered="1" verticalCentered="1"/>
      <pageSetup scale="73" orientation="landscape" r:id="rId2"/>
      <headerFooter alignWithMargins="0"/>
    </customSheetView>
    <customSheetView guid="{D9BAA3C6-1D9B-487C-B947-51E67F089DA8}" scale="75" colorId="22" fitToPage="1">
      <selection activeCell="D25" sqref="D25"/>
      <colBreaks count="1" manualBreakCount="1">
        <brk id="14" max="1048575" man="1"/>
      </colBreaks>
      <pageMargins left="0.4" right="0.4" top="0.67" bottom="0.24" header="0.28000000000000003" footer="0"/>
      <printOptions horizontalCentered="1" verticalCentered="1"/>
      <pageSetup scale="73" orientation="landscape" r:id="rId3"/>
      <headerFooter alignWithMargins="0"/>
    </customSheetView>
    <customSheetView guid="{FE043F0F-666D-484B-8A7C-7EC2529158CA}" scale="75" colorId="22" showPageBreaks="1" fitToPage="1" printArea="1">
      <selection activeCell="D25" sqref="D25"/>
      <colBreaks count="1" manualBreakCount="1">
        <brk id="14" max="1048575" man="1"/>
      </colBreaks>
      <pageMargins left="0.4" right="0.4" top="0.67" bottom="0.24" header="0.28000000000000003" footer="0"/>
      <printOptions horizontalCentered="1" verticalCentered="1"/>
      <pageSetup scale="73" orientation="landscape" r:id="rId4"/>
      <headerFooter alignWithMargins="0"/>
    </customSheetView>
  </customSheetViews>
  <phoneticPr fontId="0" type="noConversion"/>
  <printOptions horizontalCentered="1" verticalCentered="1"/>
  <pageMargins left="0.4" right="0.4" top="0.67" bottom="0.24" header="0.28000000000000003" footer="0"/>
  <pageSetup scale="73" orientation="landscape" r:id="rId5"/>
  <headerFooter alignWithMargins="0"/>
  <colBreaks count="1" manualBreakCount="1">
    <brk id="14" max="1048575" man="1"/>
  </colBreaks>
  <customProperties>
    <customPr name="_pios_id" r:id="rId6"/>
  </customProperties>
</worksheet>
</file>

<file path=xl/worksheets/sheet76.xml><?xml version="1.0" encoding="utf-8"?>
<worksheet xmlns="http://schemas.openxmlformats.org/spreadsheetml/2006/main" xmlns:r="http://schemas.openxmlformats.org/officeDocument/2006/relationships">
  <sheetPr transitionEvaluation="1" codeName="Sheet74"/>
  <dimension ref="A1:AE1572"/>
  <sheetViews>
    <sheetView defaultGridColor="0" colorId="22" zoomScale="87" zoomScaleNormal="87" workbookViewId="0"/>
  </sheetViews>
  <sheetFormatPr defaultColWidth="9.77734375" defaultRowHeight="15"/>
  <cols>
    <col min="1" max="1" width="4.77734375" style="1068" customWidth="1"/>
    <col min="2" max="2" width="41" style="1068" customWidth="1"/>
    <col min="3" max="3" width="12" style="1068" customWidth="1"/>
    <col min="4" max="6" width="10.77734375" style="1068" customWidth="1"/>
    <col min="7" max="7" width="11" style="1068" customWidth="1"/>
    <col min="8" max="8" width="10.5546875" style="1068" customWidth="1"/>
    <col min="9" max="9" width="4.77734375" style="1068" customWidth="1"/>
    <col min="10" max="12" width="10.77734375" style="1068" customWidth="1"/>
    <col min="13" max="13" width="12.5546875" style="1068" customWidth="1"/>
    <col min="14" max="14" width="12" style="1068" customWidth="1"/>
    <col min="15" max="17" width="10.77734375" style="1068" customWidth="1"/>
    <col min="18" max="18" width="15.44140625" style="1068" customWidth="1"/>
    <col min="19" max="16384" width="9.77734375" style="1068"/>
  </cols>
  <sheetData>
    <row r="1" spans="1:31" ht="15.75" thickBot="1">
      <c r="A1" s="2128" t="str">
        <f>+'Data sheet'!A53</f>
        <v>Annual Report of New York American Water Company, Inc.  (f/k/a Aqua New York of Sea Cliff)                                          Year Ended  December 31, 2013</v>
      </c>
      <c r="B1" s="2128"/>
      <c r="C1" s="1067"/>
      <c r="D1" s="1067"/>
      <c r="E1" s="1067"/>
      <c r="F1" s="1067"/>
      <c r="G1" s="1067"/>
      <c r="H1" s="1067"/>
      <c r="J1" s="2128" t="str">
        <f>+'Data sheet'!A53</f>
        <v>Annual Report of New York American Water Company, Inc.  (f/k/a Aqua New York of Sea Cliff)                                          Year Ended  December 31, 2013</v>
      </c>
      <c r="K1" s="1067"/>
      <c r="L1" s="1067"/>
      <c r="M1" s="1067"/>
      <c r="N1" s="1067"/>
      <c r="O1" s="1067"/>
      <c r="P1" s="1067"/>
      <c r="Q1" s="1067"/>
      <c r="R1" s="1067"/>
      <c r="S1" s="1067"/>
      <c r="T1" s="1067"/>
      <c r="U1" s="1067"/>
      <c r="V1" s="1067"/>
      <c r="W1" s="1067"/>
      <c r="X1" s="1067"/>
      <c r="Y1" s="1067"/>
      <c r="Z1" s="1067"/>
      <c r="AA1" s="1067"/>
      <c r="AB1" s="1067"/>
      <c r="AC1" s="1067"/>
      <c r="AD1" s="1067"/>
      <c r="AE1" s="1067"/>
    </row>
    <row r="2" spans="1:31">
      <c r="A2" s="1069"/>
      <c r="B2" s="1070"/>
      <c r="C2" s="1070"/>
      <c r="D2" s="1070"/>
      <c r="E2" s="1070"/>
      <c r="F2" s="1070"/>
      <c r="G2" s="1070"/>
      <c r="H2" s="1071"/>
      <c r="I2" s="1069"/>
      <c r="J2" s="1070"/>
      <c r="K2" s="1070"/>
      <c r="L2" s="1070"/>
      <c r="M2" s="1070"/>
      <c r="N2" s="1070"/>
      <c r="O2" s="1070"/>
      <c r="P2" s="1070"/>
      <c r="Q2" s="1103"/>
      <c r="R2" s="1104"/>
      <c r="S2" s="1067"/>
      <c r="T2" s="1067"/>
      <c r="U2" s="1067"/>
      <c r="V2" s="1067"/>
      <c r="W2" s="1067"/>
      <c r="X2" s="1067"/>
      <c r="Y2" s="1067"/>
      <c r="Z2" s="1067"/>
      <c r="AA2" s="1067"/>
      <c r="AB2" s="1067"/>
      <c r="AC2" s="1067"/>
      <c r="AD2" s="1067"/>
      <c r="AE2" s="1067"/>
    </row>
    <row r="3" spans="1:31" ht="15.75">
      <c r="A3" s="1073" t="s">
        <v>447</v>
      </c>
      <c r="B3" s="1075"/>
      <c r="C3" s="1075"/>
      <c r="D3" s="1074"/>
      <c r="E3" s="1074"/>
      <c r="F3" s="1074"/>
      <c r="G3" s="1074"/>
      <c r="H3" s="1077"/>
      <c r="I3" s="1073" t="s">
        <v>448</v>
      </c>
      <c r="J3" s="1075"/>
      <c r="K3" s="1075"/>
      <c r="L3" s="1076"/>
      <c r="M3" s="1074"/>
      <c r="N3" s="1074"/>
      <c r="O3" s="1074"/>
      <c r="P3" s="1074"/>
      <c r="Q3" s="1075"/>
      <c r="R3" s="1105"/>
      <c r="S3" s="1067"/>
      <c r="T3" s="1067"/>
      <c r="U3" s="1067"/>
      <c r="V3" s="1067"/>
      <c r="W3" s="1067"/>
      <c r="X3" s="1067"/>
      <c r="Y3" s="1067"/>
      <c r="Z3" s="1067"/>
      <c r="AA3" s="1067"/>
      <c r="AB3" s="1067"/>
      <c r="AC3" s="1067"/>
      <c r="AD3" s="1067"/>
      <c r="AE3" s="1067"/>
    </row>
    <row r="4" spans="1:31" ht="15.75">
      <c r="A4" s="1078"/>
      <c r="B4" s="1106"/>
      <c r="C4" s="1079"/>
      <c r="D4" s="1079"/>
      <c r="E4" s="1079"/>
      <c r="F4" s="1079"/>
      <c r="G4" s="1079"/>
      <c r="H4" s="1080"/>
      <c r="I4" s="1078"/>
      <c r="J4" s="1106"/>
      <c r="K4" s="1079"/>
      <c r="L4" s="1079"/>
      <c r="M4" s="1079"/>
      <c r="N4" s="1079"/>
      <c r="O4" s="1079"/>
      <c r="P4" s="1079"/>
      <c r="Q4" s="1067"/>
      <c r="R4" s="887"/>
      <c r="S4" s="1067"/>
      <c r="T4" s="1067"/>
      <c r="U4" s="1067"/>
      <c r="V4" s="1067"/>
      <c r="W4" s="1067"/>
      <c r="X4" s="1067"/>
      <c r="Y4" s="1067"/>
      <c r="Z4" s="1067"/>
      <c r="AA4" s="1067"/>
      <c r="AB4" s="1067"/>
      <c r="AC4" s="1067"/>
      <c r="AD4" s="1067"/>
      <c r="AE4" s="1067"/>
    </row>
    <row r="5" spans="1:31">
      <c r="A5" s="1078"/>
      <c r="B5" s="1079" t="s">
        <v>449</v>
      </c>
      <c r="C5" s="1079"/>
      <c r="D5" s="1079" t="s">
        <v>783</v>
      </c>
      <c r="E5" s="1079"/>
      <c r="F5" s="1079"/>
      <c r="G5" s="1079"/>
      <c r="H5" s="1080"/>
      <c r="I5" s="1078"/>
      <c r="J5" s="1067" t="s">
        <v>1903</v>
      </c>
      <c r="K5" s="1079"/>
      <c r="L5" s="1079"/>
      <c r="M5" s="1079"/>
      <c r="N5" s="1067"/>
      <c r="O5" s="1079" t="s">
        <v>568</v>
      </c>
      <c r="P5" s="1079"/>
      <c r="Q5" s="1067"/>
      <c r="R5" s="887"/>
      <c r="S5" s="1067"/>
      <c r="T5" s="1067"/>
      <c r="U5" s="1067"/>
      <c r="V5" s="1067"/>
      <c r="W5" s="1067"/>
      <c r="X5" s="1067"/>
      <c r="Y5" s="1067"/>
      <c r="Z5" s="1067"/>
      <c r="AA5" s="1067"/>
      <c r="AB5" s="1067"/>
      <c r="AC5" s="1067"/>
      <c r="AD5" s="1067"/>
      <c r="AE5" s="1067"/>
    </row>
    <row r="6" spans="1:31">
      <c r="A6" s="1078"/>
      <c r="B6" s="1079" t="s">
        <v>569</v>
      </c>
      <c r="C6" s="1079"/>
      <c r="D6" s="1067"/>
      <c r="E6" s="1079"/>
      <c r="F6" s="1079"/>
      <c r="G6" s="1079"/>
      <c r="H6" s="1080"/>
      <c r="I6" s="1078"/>
      <c r="J6" s="1079" t="s">
        <v>570</v>
      </c>
      <c r="K6" s="1079"/>
      <c r="L6" s="1079"/>
      <c r="M6" s="1079"/>
      <c r="N6" s="1067"/>
      <c r="O6" s="1079" t="s">
        <v>2694</v>
      </c>
      <c r="P6" s="1079"/>
      <c r="Q6" s="1067"/>
      <c r="R6" s="887"/>
      <c r="S6" s="1067"/>
      <c r="T6" s="1067"/>
      <c r="U6" s="1067"/>
      <c r="V6" s="1067"/>
      <c r="W6" s="1067"/>
      <c r="X6" s="1067"/>
      <c r="Y6" s="1067"/>
      <c r="Z6" s="1067"/>
      <c r="AA6" s="1067"/>
      <c r="AB6" s="1067"/>
      <c r="AC6" s="1067"/>
      <c r="AD6" s="1067"/>
      <c r="AE6" s="1067"/>
    </row>
    <row r="7" spans="1:31">
      <c r="A7" s="1078"/>
      <c r="B7" s="1079"/>
      <c r="C7" s="1079"/>
      <c r="D7" s="1067"/>
      <c r="E7" s="1079"/>
      <c r="F7" s="1079"/>
      <c r="G7" s="1079"/>
      <c r="H7" s="1080"/>
      <c r="I7" s="1078"/>
      <c r="J7" s="1079" t="s">
        <v>2695</v>
      </c>
      <c r="K7" s="1079"/>
      <c r="L7" s="1079"/>
      <c r="M7" s="1079"/>
      <c r="N7" s="1067"/>
      <c r="O7" s="1079"/>
      <c r="P7" s="1079"/>
      <c r="Q7" s="1067"/>
      <c r="R7" s="887"/>
      <c r="S7" s="1067"/>
      <c r="T7" s="1067"/>
      <c r="U7" s="1067"/>
      <c r="V7" s="1067"/>
      <c r="W7" s="1067"/>
      <c r="X7" s="1067"/>
      <c r="Y7" s="1067"/>
      <c r="Z7" s="1067"/>
      <c r="AA7" s="1067"/>
      <c r="AB7" s="1067"/>
      <c r="AC7" s="1067"/>
      <c r="AD7" s="1067"/>
      <c r="AE7" s="1067"/>
    </row>
    <row r="8" spans="1:31">
      <c r="A8" s="1078"/>
      <c r="B8" s="1079" t="s">
        <v>2080</v>
      </c>
      <c r="C8" s="1079"/>
      <c r="D8" s="1079" t="s">
        <v>2081</v>
      </c>
      <c r="E8" s="1079"/>
      <c r="F8" s="1079"/>
      <c r="G8" s="1079"/>
      <c r="H8" s="1080"/>
      <c r="I8" s="1078"/>
      <c r="J8" s="1067"/>
      <c r="K8" s="1079"/>
      <c r="L8" s="1079"/>
      <c r="M8" s="1079"/>
      <c r="N8" s="1067"/>
      <c r="O8" s="1079"/>
      <c r="P8" s="1079"/>
      <c r="Q8" s="1067"/>
      <c r="R8" s="887"/>
      <c r="S8" s="1067"/>
      <c r="T8" s="1067"/>
      <c r="U8" s="1067"/>
      <c r="V8" s="1067"/>
      <c r="W8" s="1067"/>
      <c r="X8" s="1067"/>
      <c r="Y8" s="1067"/>
      <c r="Z8" s="1067"/>
      <c r="AA8" s="1067"/>
      <c r="AB8" s="1067"/>
      <c r="AC8" s="1067"/>
      <c r="AD8" s="1067"/>
      <c r="AE8" s="1067"/>
    </row>
    <row r="9" spans="1:31">
      <c r="A9" s="1078"/>
      <c r="B9" s="1079" t="s">
        <v>520</v>
      </c>
      <c r="C9" s="1079"/>
      <c r="D9" s="1079" t="s">
        <v>3316</v>
      </c>
      <c r="E9" s="1079"/>
      <c r="F9" s="1079"/>
      <c r="G9" s="1079"/>
      <c r="H9" s="1080"/>
      <c r="I9" s="1078"/>
      <c r="J9" s="1067" t="s">
        <v>3317</v>
      </c>
      <c r="K9" s="1079"/>
      <c r="L9" s="1079"/>
      <c r="M9" s="1079"/>
      <c r="N9" s="1079"/>
      <c r="O9" s="1079"/>
      <c r="P9" s="1079"/>
      <c r="Q9" s="1067"/>
      <c r="R9" s="887"/>
      <c r="S9" s="1067"/>
      <c r="T9" s="1067"/>
      <c r="U9" s="1067"/>
      <c r="V9" s="1067"/>
      <c r="W9" s="1067"/>
      <c r="X9" s="1067"/>
      <c r="Y9" s="1067"/>
      <c r="Z9" s="1067"/>
      <c r="AA9" s="1067"/>
      <c r="AB9" s="1067"/>
      <c r="AC9" s="1067"/>
      <c r="AD9" s="1067"/>
      <c r="AE9" s="1067"/>
    </row>
    <row r="10" spans="1:31">
      <c r="A10" s="1078"/>
      <c r="B10" s="1079" t="s">
        <v>2892</v>
      </c>
      <c r="C10" s="1079"/>
      <c r="D10" s="1079" t="s">
        <v>2893</v>
      </c>
      <c r="E10" s="1079"/>
      <c r="F10" s="1079"/>
      <c r="G10" s="1079"/>
      <c r="H10" s="1080"/>
      <c r="I10" s="1078"/>
      <c r="J10" s="1079" t="s">
        <v>2894</v>
      </c>
      <c r="K10" s="1079"/>
      <c r="L10" s="1079"/>
      <c r="M10" s="1079"/>
      <c r="N10" s="1079"/>
      <c r="O10" s="1079"/>
      <c r="P10" s="1079"/>
      <c r="Q10" s="1067"/>
      <c r="R10" s="887"/>
      <c r="S10" s="1067"/>
      <c r="T10" s="1067"/>
      <c r="U10" s="1067"/>
      <c r="V10" s="1067"/>
      <c r="W10" s="1067"/>
      <c r="X10" s="1067"/>
      <c r="Y10" s="1067"/>
      <c r="Z10" s="1067"/>
      <c r="AA10" s="1067"/>
      <c r="AB10" s="1067"/>
      <c r="AC10" s="1067"/>
      <c r="AD10" s="1067"/>
      <c r="AE10" s="1067"/>
    </row>
    <row r="11" spans="1:31">
      <c r="A11" s="1078"/>
      <c r="B11" s="1079"/>
      <c r="C11" s="1079"/>
      <c r="D11" s="1079"/>
      <c r="E11" s="1079"/>
      <c r="F11" s="1079"/>
      <c r="G11" s="1079"/>
      <c r="H11" s="1080"/>
      <c r="I11" s="1078"/>
      <c r="J11" s="1067"/>
      <c r="K11" s="1079"/>
      <c r="L11" s="1079"/>
      <c r="M11" s="1079"/>
      <c r="N11" s="1079"/>
      <c r="O11" s="1079"/>
      <c r="P11" s="1079"/>
      <c r="Q11" s="1067"/>
      <c r="R11" s="887"/>
      <c r="S11" s="1067"/>
      <c r="T11" s="1067"/>
      <c r="U11" s="1067"/>
      <c r="V11" s="1067"/>
      <c r="W11" s="1067"/>
      <c r="X11" s="1067"/>
      <c r="Y11" s="1067"/>
      <c r="Z11" s="1067"/>
      <c r="AA11" s="1067"/>
      <c r="AB11" s="1067"/>
      <c r="AC11" s="1067"/>
      <c r="AD11" s="1067"/>
      <c r="AE11" s="1067"/>
    </row>
    <row r="12" spans="1:31">
      <c r="A12" s="1081"/>
      <c r="B12" s="1107" t="s">
        <v>2895</v>
      </c>
      <c r="C12" s="1082"/>
      <c r="D12" s="1082"/>
      <c r="E12" s="1082"/>
      <c r="F12" s="1082"/>
      <c r="G12" s="1082"/>
      <c r="H12" s="1083"/>
      <c r="I12" s="1081"/>
      <c r="J12" s="1082"/>
      <c r="K12" s="1082"/>
      <c r="L12" s="1082"/>
      <c r="M12" s="1082"/>
      <c r="N12" s="1082"/>
      <c r="O12" s="1082"/>
      <c r="P12" s="1082"/>
      <c r="Q12" s="1082"/>
      <c r="R12" s="1083"/>
      <c r="S12" s="1079"/>
      <c r="T12" s="1079"/>
      <c r="U12" s="1079"/>
      <c r="V12" s="1079"/>
      <c r="W12" s="1108"/>
      <c r="X12" s="1108"/>
      <c r="Y12" s="1108"/>
      <c r="Z12" s="1108"/>
      <c r="AA12" s="1109"/>
      <c r="AB12" s="1110"/>
      <c r="AC12" s="1067"/>
      <c r="AD12" s="1067"/>
      <c r="AE12" s="1067"/>
    </row>
    <row r="13" spans="1:31">
      <c r="A13" s="1089"/>
      <c r="B13" s="1111"/>
      <c r="C13" s="1111"/>
      <c r="D13" s="1111"/>
      <c r="E13" s="1111"/>
      <c r="F13" s="1111"/>
      <c r="G13" s="1111"/>
      <c r="H13" s="1112"/>
      <c r="I13" s="1089"/>
      <c r="J13" s="1111"/>
      <c r="K13" s="1111"/>
      <c r="L13" s="1111"/>
      <c r="M13" s="1111"/>
      <c r="N13" s="1111"/>
      <c r="O13" s="1111"/>
      <c r="P13" s="1111"/>
      <c r="Q13" s="1085"/>
      <c r="R13" s="1087" t="s">
        <v>2285</v>
      </c>
      <c r="S13" s="1079"/>
      <c r="T13" s="1079"/>
      <c r="U13" s="1079"/>
      <c r="V13" s="1079"/>
      <c r="W13" s="1108"/>
      <c r="X13" s="1108"/>
      <c r="Y13" s="1108"/>
      <c r="Z13" s="1108"/>
      <c r="AA13" s="1109"/>
      <c r="AB13" s="1110"/>
      <c r="AC13" s="1067"/>
      <c r="AD13" s="1067"/>
      <c r="AE13" s="1067"/>
    </row>
    <row r="14" spans="1:31">
      <c r="A14" s="1084" t="s">
        <v>3362</v>
      </c>
      <c r="B14" s="1085" t="s">
        <v>2515</v>
      </c>
      <c r="C14" s="1085"/>
      <c r="D14" s="1085"/>
      <c r="E14" s="1085"/>
      <c r="F14" s="1085"/>
      <c r="G14" s="1085"/>
      <c r="H14" s="1087"/>
      <c r="I14" s="1084" t="s">
        <v>3362</v>
      </c>
      <c r="J14" s="1085"/>
      <c r="K14" s="1085"/>
      <c r="L14" s="1085"/>
      <c r="M14" s="1085"/>
      <c r="N14" s="1085"/>
      <c r="O14" s="1085"/>
      <c r="P14" s="1085"/>
      <c r="Q14" s="1107"/>
      <c r="R14" s="887"/>
      <c r="S14" s="1067"/>
      <c r="T14" s="1067"/>
      <c r="U14" s="1067"/>
      <c r="V14" s="1067"/>
      <c r="W14" s="1067"/>
      <c r="X14" s="1067"/>
      <c r="Y14" s="1067"/>
      <c r="Z14" s="1067"/>
      <c r="AA14" s="1067"/>
      <c r="AB14" s="1067"/>
      <c r="AC14" s="1067"/>
      <c r="AD14" s="1067"/>
      <c r="AE14" s="1067"/>
    </row>
    <row r="15" spans="1:31">
      <c r="A15" s="1084" t="s">
        <v>464</v>
      </c>
      <c r="B15" s="1085" t="s">
        <v>3816</v>
      </c>
      <c r="C15" s="1085" t="s">
        <v>706</v>
      </c>
      <c r="D15" s="1085" t="s">
        <v>3379</v>
      </c>
      <c r="E15" s="1085" t="s">
        <v>708</v>
      </c>
      <c r="F15" s="1085" t="s">
        <v>189</v>
      </c>
      <c r="G15" s="1085" t="s">
        <v>190</v>
      </c>
      <c r="H15" s="1087" t="s">
        <v>191</v>
      </c>
      <c r="I15" s="1084" t="s">
        <v>464</v>
      </c>
      <c r="J15" s="1085" t="s">
        <v>192</v>
      </c>
      <c r="K15" s="1085" t="s">
        <v>2516</v>
      </c>
      <c r="L15" s="1085" t="s">
        <v>3679</v>
      </c>
      <c r="M15" s="1085" t="s">
        <v>2517</v>
      </c>
      <c r="N15" s="1085" t="s">
        <v>3681</v>
      </c>
      <c r="O15" s="1085" t="s">
        <v>249</v>
      </c>
      <c r="P15" s="1085" t="s">
        <v>250</v>
      </c>
      <c r="Q15" s="1085" t="s">
        <v>251</v>
      </c>
      <c r="R15" s="884" t="s">
        <v>252</v>
      </c>
      <c r="S15" s="1067"/>
      <c r="T15" s="1067"/>
      <c r="U15" s="1067"/>
      <c r="V15" s="1067"/>
      <c r="W15" s="1067"/>
      <c r="X15" s="1067"/>
      <c r="Y15" s="1067"/>
      <c r="Z15" s="1067"/>
      <c r="AA15" s="1067"/>
      <c r="AB15" s="1067"/>
      <c r="AC15" s="1067"/>
      <c r="AD15" s="1067"/>
      <c r="AE15" s="1067"/>
    </row>
    <row r="16" spans="1:31">
      <c r="A16" s="1113"/>
      <c r="B16" s="1114"/>
      <c r="C16" s="1114"/>
      <c r="D16" s="1114"/>
      <c r="E16" s="1114"/>
      <c r="F16" s="1114"/>
      <c r="G16" s="1114"/>
      <c r="H16" s="1115"/>
      <c r="I16" s="1113"/>
      <c r="J16" s="1114"/>
      <c r="K16" s="1114"/>
      <c r="L16" s="1114"/>
      <c r="M16" s="1114"/>
      <c r="N16" s="1114"/>
      <c r="O16" s="1114"/>
      <c r="P16" s="1114"/>
      <c r="Q16" s="1114"/>
      <c r="R16" s="1115"/>
      <c r="S16" s="1067"/>
      <c r="T16" s="1067"/>
      <c r="U16" s="1067"/>
      <c r="V16" s="1067"/>
      <c r="W16" s="1067"/>
      <c r="X16" s="1067"/>
      <c r="Y16" s="1067"/>
      <c r="Z16" s="1067"/>
      <c r="AA16" s="1067"/>
      <c r="AB16" s="1067"/>
      <c r="AC16" s="1067"/>
      <c r="AD16" s="1067"/>
      <c r="AE16" s="1067"/>
    </row>
    <row r="17" spans="1:31">
      <c r="A17" s="1084">
        <v>1</v>
      </c>
      <c r="B17" s="1092" t="s">
        <v>2518</v>
      </c>
      <c r="C17" s="1092" t="s">
        <v>233</v>
      </c>
      <c r="D17" s="1092" t="s">
        <v>232</v>
      </c>
      <c r="E17" s="1092"/>
      <c r="F17" s="1092"/>
      <c r="G17" s="1092"/>
      <c r="H17" s="1080"/>
      <c r="I17" s="1084">
        <v>1</v>
      </c>
      <c r="J17" s="1092"/>
      <c r="K17" s="1093"/>
      <c r="L17" s="1092"/>
      <c r="M17" s="1092"/>
      <c r="N17" s="1092"/>
      <c r="O17" s="1092"/>
      <c r="P17" s="1092"/>
      <c r="Q17" s="1116"/>
      <c r="R17" s="887"/>
      <c r="S17" s="1067"/>
      <c r="T17" s="1067"/>
      <c r="U17" s="1067"/>
      <c r="V17" s="1067"/>
      <c r="W17" s="1067"/>
      <c r="X17" s="1067"/>
      <c r="Y17" s="1067"/>
      <c r="Z17" s="1067"/>
      <c r="AA17" s="1067"/>
      <c r="AB17" s="1067"/>
      <c r="AC17" s="1067"/>
      <c r="AD17" s="1067"/>
      <c r="AE17" s="1067"/>
    </row>
    <row r="18" spans="1:31">
      <c r="A18" s="1084">
        <v>2</v>
      </c>
      <c r="B18" s="1092" t="s">
        <v>2519</v>
      </c>
      <c r="C18" s="2348">
        <v>111</v>
      </c>
      <c r="D18" s="2348">
        <v>185</v>
      </c>
      <c r="E18" s="1117"/>
      <c r="F18" s="1117"/>
      <c r="G18" s="1117"/>
      <c r="H18" s="1118"/>
      <c r="I18" s="1119">
        <v>2</v>
      </c>
      <c r="J18" s="1117"/>
      <c r="K18" s="1117"/>
      <c r="L18" s="1117"/>
      <c r="M18" s="1117"/>
      <c r="N18" s="1117"/>
      <c r="O18" s="1117"/>
      <c r="P18" s="1117"/>
      <c r="Q18" s="1044"/>
      <c r="R18" s="1120"/>
      <c r="S18" s="1067"/>
      <c r="T18" s="1067"/>
      <c r="U18" s="1067"/>
      <c r="V18" s="1067"/>
      <c r="W18" s="1067"/>
      <c r="X18" s="1067"/>
      <c r="Y18" s="1067"/>
      <c r="Z18" s="1067"/>
      <c r="AA18" s="1067"/>
      <c r="AB18" s="1067"/>
      <c r="AC18" s="1067"/>
      <c r="AD18" s="1067"/>
      <c r="AE18" s="1067"/>
    </row>
    <row r="19" spans="1:31">
      <c r="A19" s="1084">
        <v>3</v>
      </c>
      <c r="B19" s="1092" t="s">
        <v>2520</v>
      </c>
      <c r="C19" s="2348"/>
      <c r="D19" s="2348"/>
      <c r="E19" s="1117"/>
      <c r="F19" s="1117"/>
      <c r="G19" s="1117"/>
      <c r="H19" s="1118"/>
      <c r="I19" s="1119">
        <v>3</v>
      </c>
      <c r="J19" s="1117"/>
      <c r="K19" s="1117"/>
      <c r="L19" s="1117"/>
      <c r="M19" s="1117"/>
      <c r="N19" s="1117"/>
      <c r="O19" s="1117"/>
      <c r="P19" s="1117"/>
      <c r="Q19" s="1044"/>
      <c r="R19" s="1120"/>
      <c r="S19" s="1067"/>
      <c r="T19" s="1067"/>
      <c r="U19" s="1067"/>
      <c r="V19" s="1067"/>
      <c r="W19" s="1067"/>
      <c r="X19" s="1067"/>
      <c r="Y19" s="1067"/>
      <c r="Z19" s="1067"/>
      <c r="AA19" s="1067"/>
      <c r="AB19" s="1067"/>
      <c r="AC19" s="1067"/>
      <c r="AD19" s="1067"/>
      <c r="AE19" s="1067"/>
    </row>
    <row r="20" spans="1:31">
      <c r="A20" s="1084">
        <v>4</v>
      </c>
      <c r="B20" s="1121" t="s">
        <v>3647</v>
      </c>
      <c r="C20" s="2348">
        <v>101559</v>
      </c>
      <c r="D20" s="2348">
        <v>411886</v>
      </c>
      <c r="E20" s="1117"/>
      <c r="F20" s="1117"/>
      <c r="G20" s="1117"/>
      <c r="H20" s="1118"/>
      <c r="I20" s="1119">
        <v>4</v>
      </c>
      <c r="J20" s="1117"/>
      <c r="K20" s="1117"/>
      <c r="L20" s="1117"/>
      <c r="M20" s="1117"/>
      <c r="N20" s="1117"/>
      <c r="O20" s="1117"/>
      <c r="P20" s="1117"/>
      <c r="Q20" s="1044"/>
      <c r="R20" s="1120">
        <f>SUM(C20:D20)</f>
        <v>513445</v>
      </c>
      <c r="S20" s="1067"/>
      <c r="T20" s="1067"/>
      <c r="U20" s="1067"/>
      <c r="V20" s="1067"/>
      <c r="W20" s="1067"/>
      <c r="X20" s="1067"/>
      <c r="Y20" s="1067"/>
      <c r="Z20" s="1067"/>
      <c r="AA20" s="1067"/>
      <c r="AB20" s="1067"/>
      <c r="AC20" s="1067"/>
      <c r="AD20" s="1067"/>
      <c r="AE20" s="1067"/>
    </row>
    <row r="21" spans="1:31">
      <c r="A21" s="1084">
        <v>5</v>
      </c>
      <c r="B21" s="1092" t="s">
        <v>2521</v>
      </c>
      <c r="C21" s="2348"/>
      <c r="D21" s="2348"/>
      <c r="E21" s="1117"/>
      <c r="F21" s="1117"/>
      <c r="G21" s="1117"/>
      <c r="H21" s="1118"/>
      <c r="I21" s="1119">
        <v>5</v>
      </c>
      <c r="J21" s="1117"/>
      <c r="K21" s="1117"/>
      <c r="L21" s="1117"/>
      <c r="M21" s="1117"/>
      <c r="N21" s="1117"/>
      <c r="O21" s="1117"/>
      <c r="P21" s="1117"/>
      <c r="Q21" s="1044"/>
      <c r="R21" s="1120"/>
      <c r="S21" s="1067"/>
      <c r="T21" s="1067"/>
      <c r="U21" s="1067"/>
      <c r="V21" s="1067"/>
      <c r="W21" s="1067"/>
      <c r="X21" s="1067"/>
      <c r="Y21" s="1067"/>
      <c r="Z21" s="1067"/>
      <c r="AA21" s="1067"/>
      <c r="AB21" s="1067"/>
      <c r="AC21" s="1067"/>
      <c r="AD21" s="1067"/>
      <c r="AE21" s="1067"/>
    </row>
    <row r="22" spans="1:31">
      <c r="A22" s="1084">
        <v>6</v>
      </c>
      <c r="B22" s="1092" t="s">
        <v>2522</v>
      </c>
      <c r="C22" s="2348"/>
      <c r="D22" s="2348"/>
      <c r="E22" s="1117"/>
      <c r="F22" s="1117"/>
      <c r="G22" s="1117"/>
      <c r="H22" s="1118"/>
      <c r="I22" s="1119">
        <v>6</v>
      </c>
      <c r="J22" s="1117"/>
      <c r="K22" s="1117"/>
      <c r="L22" s="1117"/>
      <c r="M22" s="1117"/>
      <c r="N22" s="1117"/>
      <c r="O22" s="1117"/>
      <c r="P22" s="1117"/>
      <c r="Q22" s="1044"/>
      <c r="R22" s="1120"/>
      <c r="S22" s="1067"/>
      <c r="T22" s="1067"/>
      <c r="U22" s="1067"/>
      <c r="V22" s="1067"/>
      <c r="W22" s="1067"/>
      <c r="X22" s="1067"/>
      <c r="Y22" s="1067"/>
      <c r="Z22" s="1067"/>
      <c r="AA22" s="1067"/>
      <c r="AB22" s="1067"/>
      <c r="AC22" s="1067"/>
      <c r="AD22" s="1067"/>
      <c r="AE22" s="1067"/>
    </row>
    <row r="23" spans="1:31">
      <c r="A23" s="1084">
        <v>7</v>
      </c>
      <c r="B23" s="1092" t="s">
        <v>2523</v>
      </c>
      <c r="C23" s="2348" t="s">
        <v>2587</v>
      </c>
      <c r="D23" s="2348" t="s">
        <v>2587</v>
      </c>
      <c r="E23" s="1122"/>
      <c r="F23" s="1117"/>
      <c r="G23" s="1117"/>
      <c r="H23" s="1118"/>
      <c r="I23" s="1119">
        <v>7</v>
      </c>
      <c r="J23" s="1117"/>
      <c r="K23" s="1117"/>
      <c r="L23" s="1117"/>
      <c r="M23" s="1117"/>
      <c r="N23" s="1117"/>
      <c r="O23" s="1117"/>
      <c r="P23" s="1117"/>
      <c r="Q23" s="1044"/>
      <c r="R23" s="1120"/>
      <c r="S23" s="1067"/>
      <c r="T23" s="1067"/>
      <c r="U23" s="1067"/>
      <c r="V23" s="1067"/>
      <c r="W23" s="1067"/>
      <c r="X23" s="1067"/>
      <c r="Y23" s="1067"/>
      <c r="Z23" s="1067"/>
      <c r="AA23" s="1067"/>
      <c r="AB23" s="1067"/>
      <c r="AC23" s="1067"/>
      <c r="AD23" s="1067"/>
      <c r="AE23" s="1067"/>
    </row>
    <row r="24" spans="1:31">
      <c r="A24" s="1084">
        <v>8</v>
      </c>
      <c r="B24" s="1121" t="s">
        <v>2004</v>
      </c>
      <c r="C24" s="2348">
        <v>289</v>
      </c>
      <c r="D24" s="2348">
        <v>996</v>
      </c>
      <c r="E24" s="1117"/>
      <c r="F24" s="1117"/>
      <c r="G24" s="1117"/>
      <c r="H24" s="1118"/>
      <c r="I24" s="1119">
        <v>8</v>
      </c>
      <c r="J24" s="1117"/>
      <c r="K24" s="1117"/>
      <c r="L24" s="1117"/>
      <c r="M24" s="1117"/>
      <c r="N24" s="1117"/>
      <c r="O24" s="1117"/>
      <c r="P24" s="1117"/>
      <c r="Q24" s="1044"/>
      <c r="R24" s="1120"/>
      <c r="S24" s="1067"/>
      <c r="T24" s="1067"/>
      <c r="U24" s="1067"/>
      <c r="V24" s="1067"/>
      <c r="W24" s="1067"/>
      <c r="X24" s="1067"/>
      <c r="Y24" s="1067"/>
      <c r="Z24" s="1067"/>
      <c r="AA24" s="1067"/>
      <c r="AB24" s="1067"/>
      <c r="AC24" s="1067"/>
      <c r="AD24" s="1067"/>
      <c r="AE24" s="1067"/>
    </row>
    <row r="25" spans="1:31">
      <c r="A25" s="1084">
        <v>9</v>
      </c>
      <c r="B25" s="1093"/>
      <c r="C25" s="2348"/>
      <c r="D25" s="2348"/>
      <c r="E25" s="1117"/>
      <c r="F25" s="1117"/>
      <c r="G25" s="1117"/>
      <c r="H25" s="1118"/>
      <c r="I25" s="1119">
        <v>9</v>
      </c>
      <c r="J25" s="1117"/>
      <c r="K25" s="1117"/>
      <c r="L25" s="1117"/>
      <c r="M25" s="1117"/>
      <c r="N25" s="1117"/>
      <c r="O25" s="1117"/>
      <c r="P25" s="1117"/>
      <c r="Q25" s="1044"/>
      <c r="R25" s="1120"/>
      <c r="S25" s="1067"/>
      <c r="T25" s="1067"/>
      <c r="U25" s="1067"/>
      <c r="V25" s="1067"/>
      <c r="W25" s="1067"/>
      <c r="X25" s="1067"/>
      <c r="Y25" s="1067"/>
      <c r="Z25" s="1067"/>
      <c r="AA25" s="1067"/>
      <c r="AB25" s="1067"/>
      <c r="AC25" s="1067"/>
      <c r="AD25" s="1067"/>
      <c r="AE25" s="1067"/>
    </row>
    <row r="26" spans="1:31">
      <c r="A26" s="1084">
        <v>10</v>
      </c>
      <c r="B26" s="1093"/>
      <c r="C26" s="2348"/>
      <c r="D26" s="2348"/>
      <c r="E26" s="1117"/>
      <c r="F26" s="1117"/>
      <c r="G26" s="1117"/>
      <c r="H26" s="1118"/>
      <c r="I26" s="1119">
        <v>10</v>
      </c>
      <c r="J26" s="1117"/>
      <c r="K26" s="1117"/>
      <c r="L26" s="1117"/>
      <c r="M26" s="1117"/>
      <c r="N26" s="1117"/>
      <c r="O26" s="1117"/>
      <c r="P26" s="1117"/>
      <c r="Q26" s="1044"/>
      <c r="R26" s="1120"/>
      <c r="S26" s="1067"/>
      <c r="T26" s="1067"/>
      <c r="U26" s="1067"/>
      <c r="V26" s="1067"/>
      <c r="W26" s="1067"/>
      <c r="X26" s="1067"/>
      <c r="Y26" s="1067"/>
      <c r="Z26" s="1067"/>
      <c r="AA26" s="1067"/>
      <c r="AB26" s="1067"/>
      <c r="AC26" s="1067"/>
      <c r="AD26" s="1067"/>
      <c r="AE26" s="1067"/>
    </row>
    <row r="27" spans="1:31">
      <c r="A27" s="1084">
        <v>11</v>
      </c>
      <c r="B27" s="1093"/>
      <c r="C27" s="2348"/>
      <c r="D27" s="2348"/>
      <c r="E27" s="1117"/>
      <c r="F27" s="1117"/>
      <c r="G27" s="1117"/>
      <c r="H27" s="1118"/>
      <c r="I27" s="1119">
        <v>11</v>
      </c>
      <c r="J27" s="1117"/>
      <c r="K27" s="1117"/>
      <c r="L27" s="1117"/>
      <c r="M27" s="1117"/>
      <c r="N27" s="1117"/>
      <c r="O27" s="1117"/>
      <c r="P27" s="1117"/>
      <c r="Q27" s="1117"/>
      <c r="R27" s="1118"/>
      <c r="S27" s="1079"/>
      <c r="T27" s="1079"/>
      <c r="U27" s="1067"/>
      <c r="V27" s="1067"/>
      <c r="W27" s="1067"/>
      <c r="X27" s="1067"/>
      <c r="Y27" s="1067"/>
      <c r="Z27" s="1067"/>
      <c r="AA27" s="1067"/>
      <c r="AB27" s="1067"/>
      <c r="AC27" s="1067"/>
      <c r="AD27" s="1067"/>
      <c r="AE27" s="1067"/>
    </row>
    <row r="28" spans="1:31">
      <c r="A28" s="1084">
        <v>12</v>
      </c>
      <c r="B28" s="1093" t="s">
        <v>2524</v>
      </c>
      <c r="C28" s="2348"/>
      <c r="D28" s="2348"/>
      <c r="E28" s="1117"/>
      <c r="F28" s="1117"/>
      <c r="G28" s="1117"/>
      <c r="H28" s="1118"/>
      <c r="I28" s="1119">
        <v>12</v>
      </c>
      <c r="J28" s="1117"/>
      <c r="K28" s="1117"/>
      <c r="L28" s="1117"/>
      <c r="M28" s="1117"/>
      <c r="N28" s="1117"/>
      <c r="O28" s="1117"/>
      <c r="P28" s="1117"/>
      <c r="Q28" s="1117"/>
      <c r="R28" s="1118"/>
      <c r="S28" s="1079"/>
      <c r="T28" s="1079"/>
      <c r="U28" s="1067"/>
      <c r="V28" s="1067"/>
      <c r="W28" s="1067"/>
      <c r="X28" s="1067"/>
      <c r="Y28" s="1067"/>
      <c r="Z28" s="1067"/>
      <c r="AA28" s="1067"/>
      <c r="AB28" s="1067"/>
      <c r="AC28" s="1067"/>
      <c r="AD28" s="1067"/>
      <c r="AE28" s="1067"/>
    </row>
    <row r="29" spans="1:31">
      <c r="A29" s="1084">
        <v>13</v>
      </c>
      <c r="B29" s="1092"/>
      <c r="C29" s="2348"/>
      <c r="D29" s="2348"/>
      <c r="E29" s="1117"/>
      <c r="F29" s="1117"/>
      <c r="G29" s="1117"/>
      <c r="H29" s="1118"/>
      <c r="I29" s="1119">
        <v>13</v>
      </c>
      <c r="J29" s="1117"/>
      <c r="K29" s="1117"/>
      <c r="L29" s="1117"/>
      <c r="M29" s="1117"/>
      <c r="N29" s="1117"/>
      <c r="O29" s="1117"/>
      <c r="P29" s="1117"/>
      <c r="Q29" s="1044"/>
      <c r="R29" s="1120"/>
      <c r="S29" s="1067"/>
      <c r="T29" s="1067"/>
      <c r="U29" s="1067"/>
      <c r="V29" s="1067"/>
      <c r="W29" s="1067"/>
      <c r="X29" s="1067"/>
      <c r="Y29" s="1067"/>
      <c r="Z29" s="1067"/>
      <c r="AA29" s="1067"/>
      <c r="AB29" s="1067"/>
      <c r="AC29" s="1067"/>
      <c r="AD29" s="1067"/>
      <c r="AE29" s="1067"/>
    </row>
    <row r="30" spans="1:31">
      <c r="A30" s="1084">
        <v>14</v>
      </c>
      <c r="B30" s="1121" t="s">
        <v>2588</v>
      </c>
      <c r="C30" s="2348">
        <v>1480</v>
      </c>
      <c r="D30" s="2348">
        <v>1845</v>
      </c>
      <c r="E30" s="1117"/>
      <c r="F30" s="1117"/>
      <c r="G30" s="1117"/>
      <c r="H30" s="1118"/>
      <c r="I30" s="1119">
        <v>14</v>
      </c>
      <c r="J30" s="1117"/>
      <c r="K30" s="1117"/>
      <c r="L30" s="1117"/>
      <c r="M30" s="1117"/>
      <c r="N30" s="1117"/>
      <c r="O30" s="1117"/>
      <c r="P30" s="1117"/>
      <c r="Q30" s="1044"/>
      <c r="R30" s="1120">
        <f>SUM(C30:H30)</f>
        <v>3325</v>
      </c>
      <c r="S30" s="1067"/>
      <c r="T30" s="1067"/>
      <c r="U30" s="1067"/>
      <c r="V30" s="2314"/>
      <c r="W30" s="2314"/>
      <c r="X30" s="2314"/>
      <c r="Y30" s="2314"/>
      <c r="Z30" s="2314"/>
      <c r="AA30" s="2314"/>
      <c r="AB30" s="2314"/>
      <c r="AC30" s="2314"/>
      <c r="AD30" s="2314"/>
      <c r="AE30" s="2314"/>
    </row>
    <row r="31" spans="1:31">
      <c r="A31" s="1084">
        <v>15</v>
      </c>
      <c r="B31" s="1092" t="s">
        <v>2920</v>
      </c>
      <c r="C31" s="2348">
        <v>1</v>
      </c>
      <c r="D31" s="2348">
        <v>1</v>
      </c>
      <c r="E31" s="1117"/>
      <c r="F31" s="1117"/>
      <c r="G31" s="1117"/>
      <c r="H31" s="1118"/>
      <c r="I31" s="1119">
        <v>15</v>
      </c>
      <c r="J31" s="1117"/>
      <c r="K31" s="1117"/>
      <c r="L31" s="1117"/>
      <c r="M31" s="1117"/>
      <c r="N31" s="1117"/>
      <c r="O31" s="1117"/>
      <c r="P31" s="1117"/>
      <c r="Q31" s="1044"/>
      <c r="R31" s="1120">
        <f>SUM(C31:H31)</f>
        <v>2</v>
      </c>
      <c r="S31" s="1067"/>
      <c r="T31" s="1067"/>
      <c r="U31" s="1067"/>
      <c r="V31" s="2314"/>
      <c r="W31" s="2314"/>
      <c r="X31" s="2314"/>
      <c r="Y31" s="2314"/>
      <c r="Z31" s="2314"/>
      <c r="AA31" s="2314"/>
      <c r="AB31" s="2314"/>
      <c r="AC31" s="2314"/>
      <c r="AD31" s="2314"/>
      <c r="AE31" s="2314"/>
    </row>
    <row r="32" spans="1:31">
      <c r="A32" s="1084">
        <v>16</v>
      </c>
      <c r="B32" s="1092" t="s">
        <v>2921</v>
      </c>
      <c r="C32" s="2382">
        <v>41511</v>
      </c>
      <c r="D32" s="2382">
        <v>41430</v>
      </c>
      <c r="E32" s="1123"/>
      <c r="F32" s="1117"/>
      <c r="G32" s="1117"/>
      <c r="H32" s="1118"/>
      <c r="I32" s="1119">
        <v>16</v>
      </c>
      <c r="J32" s="1117"/>
      <c r="K32" s="1117"/>
      <c r="L32" s="1117"/>
      <c r="M32" s="1117"/>
      <c r="N32" s="1117"/>
      <c r="O32" s="1117"/>
      <c r="P32" s="1117"/>
      <c r="Q32" s="1044"/>
      <c r="R32" s="1120"/>
      <c r="S32" s="1067"/>
      <c r="T32" s="1067"/>
      <c r="U32" s="1067"/>
      <c r="V32" s="2314"/>
      <c r="W32" s="2314"/>
      <c r="X32" s="2314"/>
      <c r="Y32" s="2314"/>
      <c r="Z32" s="2314"/>
      <c r="AA32" s="2314"/>
      <c r="AB32" s="2314"/>
      <c r="AC32" s="2314"/>
      <c r="AD32" s="2314"/>
      <c r="AE32" s="2314"/>
    </row>
    <row r="33" spans="1:31">
      <c r="A33" s="1084">
        <v>17</v>
      </c>
      <c r="B33" s="1092" t="s">
        <v>2922</v>
      </c>
      <c r="C33" s="1092"/>
      <c r="D33" s="1092"/>
      <c r="E33" s="1092"/>
      <c r="F33" s="1092"/>
      <c r="G33" s="1092"/>
      <c r="H33" s="1080"/>
      <c r="I33" s="1084">
        <v>17</v>
      </c>
      <c r="J33" s="1092"/>
      <c r="K33" s="1092"/>
      <c r="L33" s="1092"/>
      <c r="M33" s="1092"/>
      <c r="N33" s="1092"/>
      <c r="O33" s="1092"/>
      <c r="P33" s="1092"/>
      <c r="Q33" s="1092"/>
      <c r="R33" s="1080"/>
      <c r="S33" s="1079"/>
      <c r="T33" s="1079"/>
      <c r="U33" s="1079"/>
      <c r="V33" s="1930"/>
      <c r="W33" s="1930"/>
      <c r="X33" s="1930"/>
      <c r="Y33" s="1930"/>
      <c r="Z33" s="1930"/>
      <c r="AA33" s="1930"/>
      <c r="AB33" s="1930"/>
      <c r="AC33" s="1930"/>
      <c r="AD33" s="1930"/>
      <c r="AE33" s="1930"/>
    </row>
    <row r="34" spans="1:31">
      <c r="A34" s="1084">
        <v>18</v>
      </c>
      <c r="B34" s="1092" t="s">
        <v>2921</v>
      </c>
      <c r="C34" s="1092"/>
      <c r="D34" s="1092"/>
      <c r="E34" s="1092"/>
      <c r="F34" s="1092"/>
      <c r="G34" s="1092"/>
      <c r="H34" s="1080"/>
      <c r="I34" s="1084">
        <v>18</v>
      </c>
      <c r="J34" s="1092"/>
      <c r="K34" s="1092"/>
      <c r="L34" s="1092"/>
      <c r="M34" s="1092"/>
      <c r="N34" s="1092"/>
      <c r="O34" s="1092"/>
      <c r="P34" s="1092"/>
      <c r="Q34" s="1116"/>
      <c r="R34" s="887"/>
      <c r="S34" s="1067"/>
      <c r="T34" s="1067"/>
      <c r="U34" s="1067"/>
      <c r="V34" s="2314"/>
      <c r="W34" s="2314"/>
      <c r="X34" s="2314"/>
      <c r="Y34" s="2314"/>
      <c r="Z34" s="2314"/>
      <c r="AA34" s="2314"/>
      <c r="AB34" s="2314"/>
      <c r="AC34" s="2314"/>
      <c r="AD34" s="2314"/>
      <c r="AE34" s="2314"/>
    </row>
    <row r="35" spans="1:31">
      <c r="A35" s="1084">
        <v>19</v>
      </c>
      <c r="B35" s="1092" t="s">
        <v>2923</v>
      </c>
      <c r="C35" s="1117"/>
      <c r="D35" s="1117"/>
      <c r="E35" s="1117"/>
      <c r="F35" s="1117"/>
      <c r="G35" s="1117"/>
      <c r="H35" s="1118"/>
      <c r="I35" s="1119">
        <v>19</v>
      </c>
      <c r="J35" s="1117"/>
      <c r="K35" s="1117"/>
      <c r="L35" s="1117"/>
      <c r="M35" s="1117"/>
      <c r="N35" s="1117"/>
      <c r="O35" s="1117"/>
      <c r="P35" s="1117"/>
      <c r="Q35" s="1044"/>
      <c r="R35" s="1120"/>
      <c r="S35" s="1067"/>
      <c r="T35" s="1067"/>
      <c r="U35" s="1067"/>
      <c r="V35" s="2314"/>
      <c r="W35" s="2314"/>
      <c r="X35" s="2314"/>
      <c r="Y35" s="2314"/>
      <c r="Z35" s="2314"/>
      <c r="AA35" s="2314"/>
      <c r="AB35" s="2314"/>
      <c r="AC35" s="2314"/>
      <c r="AD35" s="2314"/>
      <c r="AE35" s="2314"/>
    </row>
    <row r="36" spans="1:31">
      <c r="A36" s="1084">
        <v>20</v>
      </c>
      <c r="B36" s="1092"/>
      <c r="C36" s="1117"/>
      <c r="D36" s="1117"/>
      <c r="E36" s="1117"/>
      <c r="F36" s="1117"/>
      <c r="G36" s="1117"/>
      <c r="H36" s="1118"/>
      <c r="I36" s="1119">
        <v>20</v>
      </c>
      <c r="J36" s="1117"/>
      <c r="K36" s="1117"/>
      <c r="L36" s="1117"/>
      <c r="M36" s="1117"/>
      <c r="N36" s="1117"/>
      <c r="O36" s="1117"/>
      <c r="P36" s="1117"/>
      <c r="Q36" s="1044"/>
      <c r="R36" s="1120"/>
      <c r="S36" s="1067"/>
      <c r="T36" s="1067"/>
      <c r="U36" s="1067"/>
      <c r="V36" s="1067"/>
      <c r="W36" s="1067"/>
      <c r="X36" s="1067"/>
      <c r="Y36" s="1067"/>
      <c r="Z36" s="1067"/>
      <c r="AA36" s="1067"/>
      <c r="AB36" s="1067"/>
      <c r="AC36" s="1067"/>
      <c r="AD36" s="1067"/>
      <c r="AE36" s="1067"/>
    </row>
    <row r="37" spans="1:31">
      <c r="A37" s="1084">
        <v>21</v>
      </c>
      <c r="B37" s="1092"/>
      <c r="C37" s="1117"/>
      <c r="D37" s="1117"/>
      <c r="E37" s="1117"/>
      <c r="F37" s="1117"/>
      <c r="G37" s="1117"/>
      <c r="H37" s="1118"/>
      <c r="I37" s="1119">
        <v>21</v>
      </c>
      <c r="J37" s="1117"/>
      <c r="K37" s="1117"/>
      <c r="L37" s="1117"/>
      <c r="M37" s="1117"/>
      <c r="N37" s="1117"/>
      <c r="O37" s="1117"/>
      <c r="P37" s="1117"/>
      <c r="Q37" s="1044"/>
      <c r="R37" s="1120"/>
      <c r="S37" s="1067"/>
      <c r="T37" s="1067"/>
      <c r="U37" s="1067"/>
      <c r="V37" s="1067"/>
      <c r="W37" s="1067"/>
      <c r="X37" s="1067"/>
      <c r="Y37" s="1067"/>
      <c r="Z37" s="1067"/>
      <c r="AA37" s="1067"/>
      <c r="AB37" s="1067"/>
      <c r="AC37" s="1067"/>
      <c r="AD37" s="1067"/>
      <c r="AE37" s="1067"/>
    </row>
    <row r="38" spans="1:31">
      <c r="A38" s="1084">
        <v>22</v>
      </c>
      <c r="B38" s="1092" t="s">
        <v>2924</v>
      </c>
      <c r="C38" s="1092"/>
      <c r="D38" s="1092"/>
      <c r="E38" s="1092"/>
      <c r="F38" s="1092"/>
      <c r="G38" s="1092"/>
      <c r="H38" s="1080"/>
      <c r="I38" s="1084">
        <v>22</v>
      </c>
      <c r="J38" s="1092"/>
      <c r="K38" s="1092"/>
      <c r="L38" s="1092"/>
      <c r="M38" s="1092"/>
      <c r="N38" s="1092"/>
      <c r="O38" s="1092"/>
      <c r="P38" s="1092"/>
      <c r="Q38" s="1116"/>
      <c r="R38" s="887"/>
      <c r="S38" s="1067"/>
      <c r="T38" s="1067"/>
      <c r="U38" s="1067"/>
      <c r="V38" s="1067"/>
      <c r="W38" s="1067"/>
      <c r="X38" s="1067"/>
      <c r="Y38" s="1067"/>
      <c r="Z38" s="1067"/>
      <c r="AA38" s="1067"/>
      <c r="AB38" s="1067"/>
      <c r="AC38" s="1067"/>
      <c r="AD38" s="1067"/>
      <c r="AE38" s="1067"/>
    </row>
    <row r="39" spans="1:31">
      <c r="A39" s="1084">
        <v>23</v>
      </c>
      <c r="B39" s="1092" t="s">
        <v>2925</v>
      </c>
      <c r="C39" s="1092" t="s">
        <v>3616</v>
      </c>
      <c r="D39" s="1092" t="s">
        <v>3616</v>
      </c>
      <c r="E39" s="1092"/>
      <c r="F39" s="1092"/>
      <c r="G39" s="1092"/>
      <c r="H39" s="1080"/>
      <c r="I39" s="1084">
        <v>23</v>
      </c>
      <c r="J39" s="1092"/>
      <c r="K39" s="1092"/>
      <c r="L39" s="1092"/>
      <c r="M39" s="1092"/>
      <c r="N39" s="1092"/>
      <c r="O39" s="1092"/>
      <c r="P39" s="1092"/>
      <c r="Q39" s="1116"/>
      <c r="R39" s="887"/>
      <c r="S39" s="1067"/>
      <c r="T39" s="1067"/>
      <c r="U39" s="1067"/>
      <c r="V39" s="1067"/>
      <c r="W39" s="1067"/>
      <c r="X39" s="1067"/>
      <c r="Y39" s="1067"/>
      <c r="Z39" s="1067"/>
      <c r="AA39" s="1067"/>
      <c r="AB39" s="1067"/>
      <c r="AC39" s="1067"/>
      <c r="AD39" s="1067"/>
      <c r="AE39" s="1067"/>
    </row>
    <row r="40" spans="1:31">
      <c r="A40" s="1084">
        <v>24</v>
      </c>
      <c r="B40" s="1092" t="s">
        <v>2926</v>
      </c>
      <c r="C40" s="1117" t="s">
        <v>3616</v>
      </c>
      <c r="D40" s="1117" t="s">
        <v>3616</v>
      </c>
      <c r="E40" s="1117"/>
      <c r="F40" s="1117"/>
      <c r="G40" s="1117"/>
      <c r="H40" s="1118"/>
      <c r="I40" s="1119">
        <v>24</v>
      </c>
      <c r="J40" s="1117"/>
      <c r="K40" s="1117"/>
      <c r="L40" s="1117"/>
      <c r="M40" s="1117"/>
      <c r="N40" s="1117"/>
      <c r="O40" s="1117"/>
      <c r="P40" s="1117"/>
      <c r="Q40" s="1044"/>
      <c r="R40" s="1120"/>
      <c r="S40" s="1067"/>
      <c r="T40" s="1067"/>
      <c r="U40" s="1067"/>
      <c r="V40" s="1067"/>
      <c r="W40" s="1067"/>
      <c r="X40" s="1067"/>
      <c r="Y40" s="1067"/>
      <c r="Z40" s="1067"/>
      <c r="AA40" s="1067"/>
      <c r="AB40" s="1067"/>
      <c r="AC40" s="1067"/>
      <c r="AD40" s="1067"/>
      <c r="AE40" s="1067"/>
    </row>
    <row r="41" spans="1:31">
      <c r="A41" s="1084">
        <v>25</v>
      </c>
      <c r="B41" s="1092"/>
      <c r="C41" s="1117"/>
      <c r="D41" s="1117"/>
      <c r="E41" s="1117"/>
      <c r="F41" s="1117"/>
      <c r="G41" s="1117"/>
      <c r="H41" s="1118"/>
      <c r="I41" s="1119">
        <v>25</v>
      </c>
      <c r="J41" s="1117"/>
      <c r="K41" s="1117"/>
      <c r="L41" s="1117"/>
      <c r="M41" s="1117"/>
      <c r="N41" s="1117"/>
      <c r="O41" s="1117"/>
      <c r="P41" s="1117"/>
      <c r="Q41" s="1044"/>
      <c r="R41" s="1120"/>
      <c r="S41" s="1067"/>
      <c r="T41" s="1067"/>
      <c r="U41" s="1067"/>
      <c r="V41" s="1067"/>
      <c r="W41" s="1067"/>
      <c r="X41" s="1067"/>
      <c r="Y41" s="1067"/>
      <c r="Z41" s="1067"/>
      <c r="AA41" s="1067"/>
      <c r="AB41" s="1067"/>
      <c r="AC41" s="1067"/>
      <c r="AD41" s="1067"/>
      <c r="AE41" s="1067"/>
    </row>
    <row r="42" spans="1:31">
      <c r="A42" s="1084">
        <v>26</v>
      </c>
      <c r="B42" s="1092" t="s">
        <v>2927</v>
      </c>
      <c r="C42" s="1122" t="s">
        <v>3617</v>
      </c>
      <c r="D42" s="1122" t="s">
        <v>3617</v>
      </c>
      <c r="E42" s="1122"/>
      <c r="F42" s="1117"/>
      <c r="G42" s="1117"/>
      <c r="H42" s="1118"/>
      <c r="I42" s="1119">
        <v>26</v>
      </c>
      <c r="J42" s="1117"/>
      <c r="K42" s="1117"/>
      <c r="L42" s="1117"/>
      <c r="M42" s="1117"/>
      <c r="N42" s="1117"/>
      <c r="O42" s="1117"/>
      <c r="P42" s="1117"/>
      <c r="Q42" s="1044"/>
      <c r="R42" s="1120"/>
      <c r="S42" s="1067"/>
      <c r="T42" s="1067"/>
      <c r="U42" s="1067"/>
      <c r="V42" s="1067"/>
      <c r="W42" s="1067"/>
      <c r="X42" s="1067"/>
      <c r="Y42" s="1067"/>
      <c r="Z42" s="1067"/>
      <c r="AA42" s="1067"/>
      <c r="AB42" s="1067"/>
      <c r="AC42" s="1067"/>
      <c r="AD42" s="1067"/>
      <c r="AE42" s="1067"/>
    </row>
    <row r="43" spans="1:31">
      <c r="A43" s="1084">
        <v>27</v>
      </c>
      <c r="B43" s="1092"/>
      <c r="C43" s="1117"/>
      <c r="D43" s="1117"/>
      <c r="E43" s="1117"/>
      <c r="F43" s="1117"/>
      <c r="G43" s="1117"/>
      <c r="H43" s="1118"/>
      <c r="I43" s="1119">
        <v>27</v>
      </c>
      <c r="J43" s="1117"/>
      <c r="K43" s="1117"/>
      <c r="L43" s="1117"/>
      <c r="M43" s="1117"/>
      <c r="N43" s="1117"/>
      <c r="O43" s="1117"/>
      <c r="P43" s="1117"/>
      <c r="Q43" s="1044"/>
      <c r="R43" s="1120"/>
      <c r="S43" s="1067"/>
      <c r="T43" s="1067"/>
      <c r="U43" s="1067"/>
      <c r="V43" s="1067"/>
      <c r="W43" s="1067"/>
      <c r="X43" s="1067"/>
      <c r="Y43" s="1067"/>
      <c r="Z43" s="1067"/>
      <c r="AA43" s="1067"/>
      <c r="AB43" s="1067"/>
      <c r="AC43" s="1067"/>
      <c r="AD43" s="1067"/>
      <c r="AE43" s="1067"/>
    </row>
    <row r="44" spans="1:31">
      <c r="A44" s="1084">
        <v>28</v>
      </c>
      <c r="B44" s="1092" t="s">
        <v>2928</v>
      </c>
      <c r="C44" s="1117"/>
      <c r="D44" s="1117"/>
      <c r="E44" s="1117"/>
      <c r="F44" s="1117"/>
      <c r="G44" s="1117"/>
      <c r="H44" s="1118"/>
      <c r="I44" s="1119">
        <v>28</v>
      </c>
      <c r="J44" s="1117"/>
      <c r="K44" s="1117"/>
      <c r="L44" s="1117"/>
      <c r="M44" s="1117"/>
      <c r="N44" s="1117"/>
      <c r="O44" s="1117"/>
      <c r="P44" s="1117"/>
      <c r="Q44" s="1044"/>
      <c r="R44" s="1120"/>
      <c r="S44" s="1067"/>
      <c r="T44" s="1067"/>
      <c r="U44" s="1067"/>
      <c r="V44" s="1067"/>
      <c r="W44" s="1067"/>
      <c r="X44" s="1067"/>
      <c r="Y44" s="1067"/>
      <c r="Z44" s="1067"/>
      <c r="AA44" s="1067"/>
      <c r="AB44" s="1067"/>
      <c r="AC44" s="1067"/>
      <c r="AD44" s="1067"/>
      <c r="AE44" s="1067"/>
    </row>
    <row r="45" spans="1:31">
      <c r="A45" s="1084">
        <v>29</v>
      </c>
      <c r="B45" s="1092"/>
      <c r="C45" s="1117"/>
      <c r="D45" s="1117"/>
      <c r="E45" s="1117"/>
      <c r="F45" s="1117"/>
      <c r="G45" s="1117"/>
      <c r="H45" s="1118"/>
      <c r="I45" s="1119">
        <v>29</v>
      </c>
      <c r="J45" s="1117"/>
      <c r="K45" s="2633"/>
      <c r="L45" s="1117"/>
      <c r="M45" s="1117"/>
      <c r="N45" s="1117"/>
      <c r="O45" s="1117"/>
      <c r="P45" s="1117"/>
      <c r="Q45" s="1044"/>
      <c r="R45" s="1120"/>
      <c r="S45" s="1067"/>
      <c r="T45" s="1067"/>
      <c r="U45" s="1067"/>
      <c r="V45" s="1067"/>
      <c r="W45" s="1067"/>
      <c r="X45" s="1067"/>
      <c r="Y45" s="1067"/>
      <c r="Z45" s="1067"/>
      <c r="AA45" s="1067"/>
      <c r="AB45" s="1067"/>
      <c r="AC45" s="1067"/>
      <c r="AD45" s="1067"/>
      <c r="AE45" s="1067"/>
    </row>
    <row r="46" spans="1:31">
      <c r="A46" s="1084">
        <v>30</v>
      </c>
      <c r="B46" s="1092" t="s">
        <v>3284</v>
      </c>
      <c r="C46" s="2348"/>
      <c r="D46" s="2348"/>
      <c r="E46" s="2634"/>
      <c r="F46" s="1117"/>
      <c r="G46" s="1117"/>
      <c r="H46" s="1118"/>
      <c r="I46" s="1119">
        <v>30</v>
      </c>
      <c r="J46" s="1117"/>
      <c r="K46" s="1117"/>
      <c r="L46" s="1117"/>
      <c r="M46" s="1117"/>
      <c r="N46" s="1117"/>
      <c r="O46" s="1117"/>
      <c r="P46" s="1117"/>
      <c r="Q46" s="1044"/>
      <c r="R46" s="1120"/>
      <c r="S46" s="1067"/>
      <c r="T46" s="1067"/>
      <c r="U46" s="1067"/>
      <c r="V46" s="1067"/>
      <c r="W46" s="1067"/>
      <c r="X46" s="1067"/>
      <c r="Y46" s="1067"/>
      <c r="Z46" s="1067"/>
      <c r="AA46" s="1067"/>
      <c r="AB46" s="1067"/>
      <c r="AC46" s="1067"/>
      <c r="AD46" s="1067"/>
      <c r="AE46" s="1067"/>
    </row>
    <row r="47" spans="1:31">
      <c r="A47" s="1084">
        <v>31</v>
      </c>
      <c r="B47" s="1092"/>
      <c r="C47" s="2348"/>
      <c r="D47" s="2348"/>
      <c r="E47" s="1117"/>
      <c r="F47" s="1117"/>
      <c r="G47" s="1117"/>
      <c r="H47" s="1118"/>
      <c r="I47" s="1119">
        <v>31</v>
      </c>
      <c r="J47" s="1117"/>
      <c r="K47" s="1117"/>
      <c r="L47" s="1117"/>
      <c r="M47" s="1117"/>
      <c r="N47" s="1117"/>
      <c r="O47" s="1117"/>
      <c r="P47" s="1117"/>
      <c r="Q47" s="1044"/>
      <c r="R47" s="1120"/>
      <c r="S47" s="1067"/>
      <c r="T47" s="1067"/>
      <c r="U47" s="1067"/>
      <c r="V47" s="1067"/>
      <c r="W47" s="1067"/>
      <c r="X47" s="1067"/>
      <c r="Y47" s="1067"/>
      <c r="Z47" s="1067"/>
      <c r="AA47" s="1067"/>
      <c r="AB47" s="1067"/>
      <c r="AC47" s="1067"/>
      <c r="AD47" s="1067"/>
      <c r="AE47" s="1067"/>
    </row>
    <row r="48" spans="1:31">
      <c r="A48" s="1084">
        <v>32</v>
      </c>
      <c r="B48" s="1092" t="s">
        <v>3285</v>
      </c>
      <c r="C48" s="2635"/>
      <c r="D48" s="2635"/>
      <c r="E48" s="2636"/>
      <c r="F48" s="2636"/>
      <c r="G48" s="2636"/>
      <c r="H48" s="2637"/>
      <c r="I48" s="1119">
        <v>32</v>
      </c>
      <c r="J48" s="2636"/>
      <c r="K48" s="2636"/>
      <c r="L48" s="2636"/>
      <c r="M48" s="2636"/>
      <c r="N48" s="2636"/>
      <c r="O48" s="2636"/>
      <c r="P48" s="2636"/>
      <c r="Q48" s="2638"/>
      <c r="R48" s="1124"/>
      <c r="S48" s="1067"/>
      <c r="T48" s="1067"/>
      <c r="U48" s="1067"/>
      <c r="V48" s="1067"/>
      <c r="W48" s="1067"/>
      <c r="X48" s="1067"/>
      <c r="Y48" s="1067"/>
      <c r="Z48" s="1067"/>
      <c r="AA48" s="1067"/>
      <c r="AB48" s="1067"/>
      <c r="AC48" s="1067"/>
      <c r="AD48" s="1067"/>
      <c r="AE48" s="1067"/>
    </row>
    <row r="49" spans="1:31">
      <c r="A49" s="1084">
        <v>33</v>
      </c>
      <c r="B49" s="1092"/>
      <c r="C49" s="2635"/>
      <c r="D49" s="2635"/>
      <c r="E49" s="2636"/>
      <c r="F49" s="2636"/>
      <c r="G49" s="2636"/>
      <c r="H49" s="2637"/>
      <c r="I49" s="1119">
        <v>33</v>
      </c>
      <c r="J49" s="2636"/>
      <c r="K49" s="2636"/>
      <c r="L49" s="2636"/>
      <c r="M49" s="2636"/>
      <c r="N49" s="2636"/>
      <c r="O49" s="2636"/>
      <c r="P49" s="2636"/>
      <c r="Q49" s="2638"/>
      <c r="R49" s="1120"/>
      <c r="S49" s="1067"/>
      <c r="T49" s="1067"/>
      <c r="U49" s="1067"/>
      <c r="V49" s="1067"/>
      <c r="W49" s="1067"/>
      <c r="X49" s="1067"/>
      <c r="Y49" s="1067"/>
      <c r="Z49" s="1067"/>
      <c r="AA49" s="1067"/>
      <c r="AB49" s="1067"/>
      <c r="AC49" s="1067"/>
      <c r="AD49" s="1067"/>
      <c r="AE49" s="1067"/>
    </row>
    <row r="50" spans="1:31">
      <c r="A50" s="1084">
        <v>34</v>
      </c>
      <c r="B50" s="1092" t="s">
        <v>2940</v>
      </c>
      <c r="C50" s="2348"/>
      <c r="D50" s="2348"/>
      <c r="E50" s="1117"/>
      <c r="F50" s="1117"/>
      <c r="G50" s="1117"/>
      <c r="H50" s="1118"/>
      <c r="I50" s="1119">
        <v>34</v>
      </c>
      <c r="J50" s="1117"/>
      <c r="K50" s="1117"/>
      <c r="L50" s="1117"/>
      <c r="M50" s="1117"/>
      <c r="N50" s="1117"/>
      <c r="O50" s="1117"/>
      <c r="P50" s="1117"/>
      <c r="Q50" s="1044"/>
      <c r="R50" s="1120"/>
      <c r="S50" s="1067"/>
      <c r="T50" s="1067"/>
      <c r="U50" s="1067"/>
      <c r="V50" s="1067"/>
      <c r="W50" s="1067"/>
      <c r="X50" s="1067"/>
      <c r="Y50" s="1067"/>
      <c r="Z50" s="1067"/>
      <c r="AA50" s="1067"/>
      <c r="AB50" s="1067"/>
      <c r="AC50" s="1067"/>
      <c r="AD50" s="1067"/>
      <c r="AE50" s="1067"/>
    </row>
    <row r="51" spans="1:31">
      <c r="A51" s="1084">
        <v>35</v>
      </c>
      <c r="B51" s="1092"/>
      <c r="C51" s="2348"/>
      <c r="D51" s="2348"/>
      <c r="E51" s="1117"/>
      <c r="F51" s="1117"/>
      <c r="G51" s="1117"/>
      <c r="H51" s="1118"/>
      <c r="I51" s="1119">
        <v>35</v>
      </c>
      <c r="J51" s="1117"/>
      <c r="K51" s="1117"/>
      <c r="L51" s="1117"/>
      <c r="M51" s="1117"/>
      <c r="N51" s="1117"/>
      <c r="O51" s="1117"/>
      <c r="P51" s="1117"/>
      <c r="Q51" s="1044"/>
      <c r="R51" s="1120"/>
      <c r="S51" s="1067"/>
      <c r="T51" s="1067"/>
      <c r="U51" s="1067"/>
      <c r="V51" s="1067"/>
      <c r="W51" s="1067"/>
      <c r="X51" s="1067"/>
      <c r="Y51" s="1067"/>
      <c r="Z51" s="1067"/>
      <c r="AA51" s="1067"/>
      <c r="AB51" s="1067"/>
      <c r="AC51" s="1067"/>
      <c r="AD51" s="1067"/>
      <c r="AE51" s="1067"/>
    </row>
    <row r="52" spans="1:31">
      <c r="A52" s="1084">
        <v>36</v>
      </c>
      <c r="B52" s="1092" t="s">
        <v>2941</v>
      </c>
      <c r="C52" s="2348"/>
      <c r="D52" s="2348"/>
      <c r="E52" s="1122"/>
      <c r="F52" s="1117"/>
      <c r="G52" s="1117"/>
      <c r="H52" s="1118"/>
      <c r="I52" s="1119">
        <v>36</v>
      </c>
      <c r="J52" s="1117"/>
      <c r="K52" s="1117"/>
      <c r="L52" s="1117"/>
      <c r="M52" s="1117"/>
      <c r="N52" s="1117"/>
      <c r="O52" s="1117"/>
      <c r="P52" s="1117"/>
      <c r="Q52" s="1044"/>
      <c r="R52" s="1120"/>
      <c r="S52" s="1067"/>
      <c r="T52" s="1067"/>
      <c r="U52" s="1067"/>
      <c r="V52" s="1067"/>
      <c r="W52" s="1067"/>
      <c r="X52" s="1067"/>
      <c r="Y52" s="1067"/>
      <c r="Z52" s="1067"/>
      <c r="AA52" s="1067"/>
      <c r="AB52" s="1067"/>
      <c r="AC52" s="1067"/>
      <c r="AD52" s="1067"/>
      <c r="AE52" s="1067"/>
    </row>
    <row r="53" spans="1:31">
      <c r="A53" s="1084">
        <v>37</v>
      </c>
      <c r="B53" s="1092" t="s">
        <v>2942</v>
      </c>
      <c r="C53" s="1117"/>
      <c r="D53" s="1117"/>
      <c r="E53" s="1117"/>
      <c r="F53" s="1117"/>
      <c r="G53" s="1117"/>
      <c r="H53" s="1118"/>
      <c r="I53" s="1119">
        <v>37</v>
      </c>
      <c r="J53" s="1117"/>
      <c r="K53" s="1117"/>
      <c r="L53" s="1117"/>
      <c r="M53" s="1117"/>
      <c r="N53" s="1117"/>
      <c r="O53" s="1117"/>
      <c r="P53" s="1117"/>
      <c r="Q53" s="1044"/>
      <c r="R53" s="1120"/>
      <c r="S53" s="1067"/>
      <c r="T53" s="1067"/>
      <c r="U53" s="1067"/>
      <c r="V53" s="1067"/>
      <c r="W53" s="1067"/>
      <c r="X53" s="1067"/>
      <c r="Y53" s="1067"/>
      <c r="Z53" s="1067"/>
      <c r="AA53" s="1067"/>
      <c r="AB53" s="1067"/>
      <c r="AC53" s="1067"/>
      <c r="AD53" s="1067"/>
      <c r="AE53" s="1067"/>
    </row>
    <row r="54" spans="1:31">
      <c r="A54" s="1084">
        <v>38</v>
      </c>
      <c r="B54" s="1111" t="s">
        <v>2943</v>
      </c>
      <c r="C54" s="2639"/>
      <c r="D54" s="2639"/>
      <c r="E54" s="2639"/>
      <c r="F54" s="2639"/>
      <c r="G54" s="2639"/>
      <c r="H54" s="2640"/>
      <c r="I54" s="1084">
        <v>38</v>
      </c>
      <c r="J54" s="2639"/>
      <c r="K54" s="2639"/>
      <c r="L54" s="2639"/>
      <c r="M54" s="2639"/>
      <c r="N54" s="2639"/>
      <c r="O54" s="2639"/>
      <c r="P54" s="2639"/>
      <c r="Q54" s="2641"/>
      <c r="R54" s="2642"/>
      <c r="S54" s="1067"/>
      <c r="T54" s="1067"/>
      <c r="U54" s="1067"/>
      <c r="V54" s="1067"/>
      <c r="W54" s="1067"/>
      <c r="X54" s="1067"/>
      <c r="Y54" s="1067"/>
      <c r="Z54" s="1067"/>
      <c r="AA54" s="1067"/>
      <c r="AB54" s="1067"/>
      <c r="AC54" s="1067"/>
      <c r="AD54" s="1067"/>
      <c r="AE54" s="1067"/>
    </row>
    <row r="55" spans="1:31">
      <c r="A55" s="1084">
        <v>39</v>
      </c>
      <c r="B55" s="1085" t="s">
        <v>1986</v>
      </c>
      <c r="C55" s="1079"/>
      <c r="D55" s="1079"/>
      <c r="E55" s="1079"/>
      <c r="F55" s="1079"/>
      <c r="G55" s="1079"/>
      <c r="H55" s="1080"/>
      <c r="I55" s="1084"/>
      <c r="J55" s="1099"/>
      <c r="K55" s="1079"/>
      <c r="L55" s="1079"/>
      <c r="M55" s="1079"/>
      <c r="N55" s="1079"/>
      <c r="O55" s="1079"/>
      <c r="P55" s="1079"/>
      <c r="Q55" s="1067"/>
      <c r="R55" s="887"/>
      <c r="S55" s="1067"/>
      <c r="T55" s="1067"/>
      <c r="U55" s="1067"/>
      <c r="V55" s="1067"/>
      <c r="W55" s="1067"/>
      <c r="X55" s="1067"/>
      <c r="Y55" s="1067"/>
      <c r="Z55" s="1067"/>
      <c r="AA55" s="1067"/>
      <c r="AB55" s="1067"/>
      <c r="AC55" s="1067"/>
      <c r="AD55" s="1067"/>
      <c r="AE55" s="1067"/>
    </row>
    <row r="56" spans="1:31">
      <c r="A56" s="1084">
        <v>40</v>
      </c>
      <c r="B56" s="1092" t="s">
        <v>1987</v>
      </c>
      <c r="C56" s="1079"/>
      <c r="D56" s="1079"/>
      <c r="E56" s="1079"/>
      <c r="F56" s="1079"/>
      <c r="G56" s="1079"/>
      <c r="H56" s="1080"/>
      <c r="I56" s="1084"/>
      <c r="J56" s="1079"/>
      <c r="K56" s="1079"/>
      <c r="L56" s="1079"/>
      <c r="M56" s="1079"/>
      <c r="N56" s="1079"/>
      <c r="O56" s="1079"/>
      <c r="P56" s="1079"/>
      <c r="Q56" s="1067"/>
      <c r="R56" s="887"/>
      <c r="S56" s="1067"/>
      <c r="T56" s="1067"/>
      <c r="U56" s="1067"/>
      <c r="V56" s="1067"/>
      <c r="W56" s="1067"/>
      <c r="X56" s="1067"/>
      <c r="Y56" s="1067"/>
      <c r="Z56" s="1067"/>
      <c r="AA56" s="1067"/>
      <c r="AB56" s="1067"/>
      <c r="AC56" s="1067"/>
      <c r="AD56" s="1067"/>
      <c r="AE56" s="1067"/>
    </row>
    <row r="57" spans="1:31">
      <c r="A57" s="1084">
        <v>41</v>
      </c>
      <c r="B57" s="1092" t="s">
        <v>1988</v>
      </c>
      <c r="C57" s="1079"/>
      <c r="D57" s="1079"/>
      <c r="E57" s="1079"/>
      <c r="F57" s="1079"/>
      <c r="G57" s="1079"/>
      <c r="H57" s="1080"/>
      <c r="I57" s="1084"/>
      <c r="J57" s="1079"/>
      <c r="K57" s="1079"/>
      <c r="L57" s="1079"/>
      <c r="M57" s="1079"/>
      <c r="N57" s="1079"/>
      <c r="O57" s="1079"/>
      <c r="P57" s="1079"/>
      <c r="Q57" s="1067"/>
      <c r="R57" s="887"/>
      <c r="S57" s="1067"/>
      <c r="T57" s="1067"/>
      <c r="U57" s="1067"/>
      <c r="V57" s="1067"/>
      <c r="W57" s="1067"/>
      <c r="X57" s="1067"/>
      <c r="Y57" s="1067"/>
      <c r="Z57" s="1067"/>
      <c r="AA57" s="1067"/>
      <c r="AB57" s="1067"/>
      <c r="AC57" s="1067"/>
      <c r="AD57" s="1067"/>
      <c r="AE57" s="1067"/>
    </row>
    <row r="58" spans="1:31">
      <c r="A58" s="1084">
        <v>42</v>
      </c>
      <c r="B58" s="1092" t="s">
        <v>1989</v>
      </c>
      <c r="C58" s="1079"/>
      <c r="D58" s="1079"/>
      <c r="E58" s="1079"/>
      <c r="F58" s="1079"/>
      <c r="G58" s="1079"/>
      <c r="H58" s="1080"/>
      <c r="I58" s="1084"/>
      <c r="J58" s="1079"/>
      <c r="K58" s="1079"/>
      <c r="L58" s="1079"/>
      <c r="M58" s="1079"/>
      <c r="N58" s="1079"/>
      <c r="O58" s="1079"/>
      <c r="P58" s="1079"/>
      <c r="Q58" s="1067"/>
      <c r="R58" s="887"/>
      <c r="S58" s="1067"/>
      <c r="T58" s="1067"/>
      <c r="U58" s="1067"/>
      <c r="V58" s="1067"/>
      <c r="W58" s="1067"/>
      <c r="X58" s="1067"/>
      <c r="Y58" s="1067"/>
      <c r="Z58" s="1067"/>
      <c r="AA58" s="1067"/>
      <c r="AB58" s="1067"/>
      <c r="AC58" s="1067"/>
      <c r="AD58" s="1067"/>
      <c r="AE58" s="1067"/>
    </row>
    <row r="59" spans="1:31">
      <c r="A59" s="1084">
        <v>43</v>
      </c>
      <c r="B59" s="1092" t="s">
        <v>1990</v>
      </c>
      <c r="C59" s="1079"/>
      <c r="D59" s="1079"/>
      <c r="E59" s="1079"/>
      <c r="F59" s="1079"/>
      <c r="G59" s="1079"/>
      <c r="H59" s="1080"/>
      <c r="I59" s="1084"/>
      <c r="J59" s="1079"/>
      <c r="K59" s="1079"/>
      <c r="L59" s="1079"/>
      <c r="M59" s="1079"/>
      <c r="N59" s="1079"/>
      <c r="O59" s="1079"/>
      <c r="P59" s="1079"/>
      <c r="Q59" s="1067"/>
      <c r="R59" s="887"/>
      <c r="S59" s="1067"/>
      <c r="T59" s="1067"/>
      <c r="U59" s="1067"/>
      <c r="V59" s="1067"/>
      <c r="W59" s="1067"/>
      <c r="X59" s="1067"/>
      <c r="Y59" s="1067"/>
      <c r="Z59" s="1067"/>
      <c r="AA59" s="1067"/>
      <c r="AB59" s="1067"/>
      <c r="AC59" s="1067"/>
      <c r="AD59" s="1067"/>
      <c r="AE59" s="1067"/>
    </row>
    <row r="60" spans="1:31">
      <c r="A60" s="1113">
        <v>44</v>
      </c>
      <c r="B60" s="1111" t="s">
        <v>2255</v>
      </c>
      <c r="C60" s="1125"/>
      <c r="D60" s="1125"/>
      <c r="E60" s="1125"/>
      <c r="F60" s="1125"/>
      <c r="G60" s="1125"/>
      <c r="H60" s="1112"/>
      <c r="I60" s="1113"/>
      <c r="J60" s="1125"/>
      <c r="K60" s="1125"/>
      <c r="L60" s="1125"/>
      <c r="M60" s="1125"/>
      <c r="N60" s="1125"/>
      <c r="O60" s="1125"/>
      <c r="P60" s="1125"/>
      <c r="Q60" s="1126"/>
      <c r="R60" s="1127"/>
      <c r="S60" s="1067"/>
      <c r="T60" s="1067"/>
      <c r="U60" s="1067"/>
      <c r="V60" s="1067"/>
      <c r="W60" s="1067"/>
      <c r="X60" s="1067"/>
      <c r="Y60" s="1067"/>
      <c r="Z60" s="1067"/>
      <c r="AA60" s="1067"/>
      <c r="AB60" s="1067"/>
      <c r="AC60" s="1067"/>
      <c r="AD60" s="1067"/>
      <c r="AE60" s="1067"/>
    </row>
    <row r="61" spans="1:31">
      <c r="A61" s="1128"/>
      <c r="B61" s="1079"/>
      <c r="C61" s="1079"/>
      <c r="D61" s="1079"/>
      <c r="E61" s="1079"/>
      <c r="F61" s="1079"/>
      <c r="G61" s="1079"/>
      <c r="H61" s="1080"/>
      <c r="I61" s="1128"/>
      <c r="J61" s="1079"/>
      <c r="K61" s="1079"/>
      <c r="L61" s="1079"/>
      <c r="M61" s="1079"/>
      <c r="N61" s="1079"/>
      <c r="O61" s="1079"/>
      <c r="P61" s="1079"/>
      <c r="Q61" s="1067"/>
      <c r="R61" s="887"/>
      <c r="S61" s="1067"/>
      <c r="T61" s="1067"/>
      <c r="U61" s="1067"/>
      <c r="V61" s="1067"/>
      <c r="W61" s="1067"/>
      <c r="X61" s="1067"/>
      <c r="Y61" s="1067"/>
      <c r="Z61" s="1067"/>
      <c r="AA61" s="1067"/>
      <c r="AB61" s="1067"/>
      <c r="AC61" s="1067"/>
      <c r="AD61" s="1067"/>
      <c r="AE61" s="1067"/>
    </row>
    <row r="62" spans="1:31">
      <c r="A62" s="1128"/>
      <c r="B62" s="2794" t="s">
        <v>1904</v>
      </c>
      <c r="C62" s="2795"/>
      <c r="D62" s="2795"/>
      <c r="E62" s="2795"/>
      <c r="F62" s="2795"/>
      <c r="G62" s="1079"/>
      <c r="H62" s="1080"/>
      <c r="I62" s="1128"/>
      <c r="J62" s="1079"/>
      <c r="K62" s="1079"/>
      <c r="L62" s="1079"/>
      <c r="M62" s="1079"/>
      <c r="N62" s="1079"/>
      <c r="O62" s="1079"/>
      <c r="P62" s="1079"/>
      <c r="Q62" s="1067"/>
      <c r="R62" s="887"/>
      <c r="S62" s="1067"/>
      <c r="T62" s="1067"/>
      <c r="U62" s="1067"/>
      <c r="V62" s="1067"/>
      <c r="W62" s="1067"/>
      <c r="X62" s="1067"/>
      <c r="Y62" s="1067"/>
      <c r="Z62" s="1067"/>
      <c r="AA62" s="1067"/>
      <c r="AB62" s="1067"/>
      <c r="AC62" s="1067"/>
      <c r="AD62" s="1067"/>
      <c r="AE62" s="1067"/>
    </row>
    <row r="63" spans="1:31">
      <c r="A63" s="1128"/>
      <c r="B63" s="1079" t="s">
        <v>2256</v>
      </c>
      <c r="C63" s="1079"/>
      <c r="D63" s="1079"/>
      <c r="E63" s="1079"/>
      <c r="F63" s="1079"/>
      <c r="G63" s="1079"/>
      <c r="H63" s="1080"/>
      <c r="I63" s="1128"/>
      <c r="J63" s="1079"/>
      <c r="K63" s="1079"/>
      <c r="L63" s="1079"/>
      <c r="M63" s="1079"/>
      <c r="N63" s="1079"/>
      <c r="O63" s="1079"/>
      <c r="P63" s="1079"/>
      <c r="Q63" s="1067"/>
      <c r="R63" s="887"/>
      <c r="S63" s="1067"/>
      <c r="T63" s="1067"/>
      <c r="U63" s="1067"/>
      <c r="V63" s="1067"/>
      <c r="W63" s="1067"/>
      <c r="X63" s="1067"/>
      <c r="Y63" s="1067"/>
      <c r="Z63" s="1067"/>
      <c r="AA63" s="1067"/>
      <c r="AB63" s="1067"/>
      <c r="AC63" s="1067"/>
      <c r="AD63" s="1067"/>
      <c r="AE63" s="1067"/>
    </row>
    <row r="64" spans="1:31" ht="16.5" thickBot="1">
      <c r="A64" s="1128"/>
      <c r="B64" s="1129" t="s">
        <v>773</v>
      </c>
      <c r="C64" s="1079"/>
      <c r="D64" s="1079"/>
      <c r="E64" s="1079"/>
      <c r="F64" s="1079"/>
      <c r="G64" s="1079"/>
      <c r="H64" s="1080"/>
      <c r="I64" s="1130"/>
      <c r="J64" s="1131"/>
      <c r="K64" s="1132"/>
      <c r="L64" s="1132"/>
      <c r="M64" s="1132"/>
      <c r="N64" s="1132"/>
      <c r="O64" s="1132"/>
      <c r="P64" s="1132"/>
      <c r="Q64" s="1131"/>
      <c r="R64" s="1133"/>
      <c r="S64" s="1067"/>
      <c r="T64" s="1067"/>
      <c r="U64" s="1067"/>
      <c r="V64" s="1067"/>
      <c r="W64" s="1067"/>
      <c r="X64" s="1067"/>
      <c r="Y64" s="1067"/>
      <c r="Z64" s="1067"/>
      <c r="AA64" s="1067"/>
      <c r="AB64" s="1067"/>
      <c r="AC64" s="1067"/>
      <c r="AD64" s="1067"/>
      <c r="AE64" s="1067"/>
    </row>
    <row r="65" spans="1:31">
      <c r="A65" s="1103"/>
      <c r="B65" s="1103"/>
      <c r="C65" s="1103"/>
      <c r="D65" s="1103"/>
      <c r="E65" s="1103"/>
      <c r="F65" s="1103"/>
      <c r="G65" s="1103"/>
      <c r="H65" s="1134" t="s">
        <v>110</v>
      </c>
      <c r="I65" s="1067" t="s">
        <v>110</v>
      </c>
      <c r="J65" s="1103"/>
      <c r="K65" s="1103"/>
      <c r="L65" s="1103"/>
      <c r="M65" s="1103"/>
      <c r="N65" s="1103"/>
      <c r="O65" s="1103"/>
      <c r="P65" s="1103"/>
      <c r="Q65" s="1067"/>
      <c r="R65" s="1067"/>
      <c r="S65" s="1067"/>
      <c r="T65" s="1067"/>
      <c r="U65" s="1067"/>
      <c r="V65" s="1067"/>
      <c r="W65" s="1067"/>
      <c r="X65" s="1067"/>
      <c r="Y65" s="1067"/>
      <c r="Z65" s="1067"/>
      <c r="AA65" s="1067"/>
      <c r="AB65" s="1067"/>
      <c r="AC65" s="1067"/>
      <c r="AD65" s="1067"/>
      <c r="AE65" s="1067"/>
    </row>
    <row r="66" spans="1:31">
      <c r="A66" s="1075" t="s">
        <v>2257</v>
      </c>
      <c r="B66" s="1075"/>
      <c r="C66" s="1075"/>
      <c r="D66" s="1075"/>
      <c r="E66" s="1075"/>
      <c r="F66" s="1075"/>
      <c r="G66" s="1075"/>
      <c r="H66" s="1075"/>
      <c r="I66" s="1075" t="s">
        <v>2258</v>
      </c>
      <c r="J66" s="1075"/>
      <c r="K66" s="1075"/>
      <c r="L66" s="1075"/>
      <c r="M66" s="1075"/>
      <c r="N66" s="1075"/>
      <c r="O66" s="1075"/>
      <c r="P66" s="1075"/>
      <c r="Q66" s="1075"/>
      <c r="R66" s="1075"/>
      <c r="S66" s="1067"/>
      <c r="T66" s="1067"/>
      <c r="U66" s="1067"/>
      <c r="V66" s="1067"/>
      <c r="W66" s="1067"/>
      <c r="X66" s="1067"/>
      <c r="Y66" s="1067"/>
      <c r="Z66" s="1067"/>
      <c r="AA66" s="1067"/>
      <c r="AB66" s="1067"/>
      <c r="AC66" s="1067"/>
      <c r="AD66" s="1067"/>
      <c r="AE66" s="1067"/>
    </row>
    <row r="67" spans="1:31">
      <c r="A67" s="1067"/>
      <c r="B67" s="1067"/>
      <c r="C67" s="1067"/>
      <c r="D67" s="1067"/>
      <c r="E67" s="1067"/>
      <c r="F67" s="1067"/>
      <c r="G67" s="1067"/>
      <c r="H67" s="1067"/>
      <c r="I67" s="1067"/>
      <c r="J67" s="1067"/>
      <c r="K67" s="1067"/>
      <c r="L67" s="1067"/>
      <c r="M67" s="1067"/>
      <c r="N67" s="1067"/>
      <c r="O67" s="1067"/>
      <c r="P67" s="1067"/>
      <c r="Q67" s="1067"/>
      <c r="R67" s="1067"/>
      <c r="S67" s="1067"/>
      <c r="T67" s="1067"/>
      <c r="U67" s="1067"/>
      <c r="V67" s="1067"/>
      <c r="W67" s="1067"/>
      <c r="X67" s="1067"/>
      <c r="Y67" s="1067"/>
      <c r="Z67" s="1067"/>
      <c r="AA67" s="1067"/>
      <c r="AB67" s="1067"/>
      <c r="AC67" s="1067"/>
      <c r="AD67" s="1067"/>
      <c r="AE67" s="1067"/>
    </row>
    <row r="68" spans="1:31">
      <c r="A68" s="1067"/>
      <c r="B68" s="1067"/>
      <c r="C68" s="1067"/>
      <c r="D68" s="1067"/>
      <c r="E68" s="1067"/>
      <c r="F68" s="1067"/>
      <c r="G68" s="1067"/>
      <c r="H68" s="1067"/>
      <c r="I68" s="1067"/>
      <c r="J68" s="1067"/>
      <c r="K68" s="1067"/>
      <c r="L68" s="1067"/>
      <c r="M68" s="1067"/>
      <c r="N68" s="1067"/>
      <c r="O68" s="1067"/>
      <c r="P68" s="1067"/>
      <c r="Q68" s="1067"/>
      <c r="R68" s="1067"/>
      <c r="S68" s="1067"/>
      <c r="T68" s="1067"/>
      <c r="U68" s="1067"/>
      <c r="V68" s="1067"/>
      <c r="W68" s="1067"/>
      <c r="X68" s="1067"/>
      <c r="Y68" s="1067"/>
      <c r="Z68" s="1067"/>
      <c r="AA68" s="1067"/>
      <c r="AB68" s="1067"/>
      <c r="AC68" s="1067"/>
      <c r="AD68" s="1067"/>
      <c r="AE68" s="1067"/>
    </row>
    <row r="69" spans="1:31" ht="15.75">
      <c r="A69" s="1067"/>
      <c r="B69" s="1067"/>
      <c r="C69" s="1129"/>
      <c r="I69" s="1067"/>
      <c r="J69" s="1129"/>
      <c r="P69" s="1067"/>
      <c r="Q69" s="1067"/>
      <c r="R69" s="1067"/>
      <c r="S69" s="1067"/>
      <c r="T69" s="1067"/>
      <c r="U69" s="1067"/>
      <c r="V69" s="1067"/>
      <c r="W69" s="1067"/>
      <c r="X69" s="1067"/>
      <c r="Y69" s="1067"/>
      <c r="Z69" s="1067"/>
      <c r="AA69" s="1067"/>
      <c r="AB69" s="1067"/>
      <c r="AC69" s="1067"/>
      <c r="AD69" s="1067"/>
      <c r="AE69" s="1067"/>
    </row>
    <row r="70" spans="1:31">
      <c r="A70" s="1067"/>
      <c r="B70" s="1067"/>
      <c r="C70" s="1067"/>
      <c r="D70" s="1067"/>
      <c r="E70" s="1067"/>
      <c r="F70" s="1067"/>
      <c r="G70" s="1067"/>
      <c r="H70" s="1067"/>
      <c r="I70" s="1067"/>
      <c r="J70" s="1067"/>
      <c r="K70" s="1067"/>
      <c r="L70" s="1067"/>
      <c r="M70" s="1067"/>
      <c r="N70" s="1067"/>
      <c r="O70" s="1067"/>
      <c r="P70" s="1067"/>
      <c r="Q70" s="1067"/>
      <c r="R70" s="1067"/>
      <c r="S70" s="1067"/>
      <c r="T70" s="1067"/>
      <c r="U70" s="1067"/>
      <c r="V70" s="1067"/>
      <c r="W70" s="1067"/>
      <c r="X70" s="1067"/>
      <c r="Y70" s="1067"/>
      <c r="Z70" s="1067"/>
      <c r="AA70" s="1067"/>
      <c r="AB70" s="1067"/>
      <c r="AC70" s="1067"/>
      <c r="AD70" s="1067"/>
      <c r="AE70" s="1067"/>
    </row>
    <row r="71" spans="1:31">
      <c r="A71" s="1067"/>
      <c r="B71" s="1067"/>
      <c r="C71" s="1067"/>
      <c r="D71" s="1067"/>
      <c r="E71" s="1067"/>
      <c r="F71" s="1067"/>
      <c r="G71" s="1067"/>
      <c r="H71" s="1067"/>
      <c r="I71" s="1067"/>
      <c r="J71" s="1067"/>
      <c r="K71" s="1067"/>
      <c r="L71" s="1067"/>
      <c r="M71" s="1067"/>
      <c r="N71" s="1067"/>
      <c r="O71" s="1067"/>
      <c r="P71" s="1067"/>
      <c r="Q71" s="1067"/>
      <c r="R71" s="1067"/>
      <c r="S71" s="1067"/>
      <c r="T71" s="1067"/>
      <c r="U71" s="1067"/>
      <c r="V71" s="1067"/>
      <c r="W71" s="1067"/>
      <c r="X71" s="1067"/>
      <c r="Y71" s="1067"/>
      <c r="Z71" s="1067"/>
      <c r="AA71" s="1067"/>
      <c r="AB71" s="1067"/>
      <c r="AC71" s="1067"/>
      <c r="AD71" s="1067"/>
      <c r="AE71" s="1067"/>
    </row>
    <row r="72" spans="1:31">
      <c r="A72" s="1067"/>
      <c r="B72" s="1067"/>
      <c r="C72" s="1067"/>
      <c r="D72" s="1067"/>
      <c r="E72" s="1067"/>
      <c r="F72" s="1067"/>
      <c r="G72" s="1067"/>
      <c r="H72" s="1067"/>
      <c r="I72" s="1067"/>
      <c r="J72" s="1067"/>
      <c r="K72" s="1067"/>
      <c r="L72" s="1067"/>
      <c r="M72" s="1067"/>
      <c r="N72" s="1067"/>
      <c r="O72" s="1067"/>
      <c r="P72" s="1067"/>
      <c r="Q72" s="1067"/>
      <c r="R72" s="1067"/>
      <c r="S72" s="1067"/>
      <c r="T72" s="1067"/>
      <c r="U72" s="1067"/>
      <c r="V72" s="1067"/>
      <c r="W72" s="1067"/>
      <c r="X72" s="1067"/>
      <c r="Y72" s="1067"/>
      <c r="Z72" s="1067"/>
      <c r="AA72" s="1067"/>
      <c r="AB72" s="1067"/>
      <c r="AC72" s="1067"/>
      <c r="AD72" s="1067"/>
      <c r="AE72" s="1067"/>
    </row>
    <row r="73" spans="1:31">
      <c r="A73" s="1067"/>
      <c r="B73" s="1067"/>
      <c r="C73" s="1067"/>
      <c r="D73" s="1067"/>
      <c r="E73" s="1067"/>
      <c r="F73" s="1067"/>
      <c r="G73" s="1067"/>
      <c r="H73" s="1067"/>
      <c r="I73" s="1067"/>
      <c r="J73" s="1067"/>
      <c r="K73" s="1067"/>
      <c r="L73" s="1067"/>
      <c r="M73" s="1067"/>
      <c r="N73" s="1067"/>
      <c r="O73" s="1067"/>
      <c r="P73" s="1067"/>
      <c r="Q73" s="1067"/>
      <c r="R73" s="1067"/>
      <c r="S73" s="1067"/>
      <c r="T73" s="1067"/>
      <c r="U73" s="1067"/>
      <c r="V73" s="1067"/>
      <c r="W73" s="1067"/>
      <c r="X73" s="1067"/>
      <c r="Y73" s="1067"/>
      <c r="Z73" s="1067"/>
      <c r="AA73" s="1067"/>
      <c r="AB73" s="1067"/>
      <c r="AC73" s="1067"/>
      <c r="AD73" s="1067"/>
      <c r="AE73" s="1067"/>
    </row>
    <row r="74" spans="1:31">
      <c r="A74" s="1067"/>
      <c r="B74" s="1067"/>
      <c r="C74" s="1067"/>
      <c r="D74" s="1067"/>
      <c r="E74" s="1067"/>
      <c r="F74" s="1067"/>
      <c r="G74" s="1067"/>
      <c r="H74" s="1067"/>
      <c r="I74" s="1067"/>
      <c r="J74" s="1067"/>
      <c r="K74" s="1067"/>
      <c r="L74" s="1067"/>
      <c r="M74" s="1067"/>
      <c r="N74" s="1067"/>
      <c r="O74" s="1067"/>
      <c r="P74" s="1067"/>
      <c r="Q74" s="1067"/>
      <c r="R74" s="1067"/>
      <c r="S74" s="1067"/>
      <c r="T74" s="1067"/>
      <c r="U74" s="1067"/>
      <c r="V74" s="1067"/>
      <c r="W74" s="1067"/>
      <c r="X74" s="1067"/>
      <c r="Y74" s="1067"/>
      <c r="Z74" s="1067"/>
      <c r="AA74" s="1067"/>
      <c r="AB74" s="1067"/>
      <c r="AC74" s="1067"/>
      <c r="AD74" s="1067"/>
      <c r="AE74" s="1067"/>
    </row>
    <row r="75" spans="1:31">
      <c r="A75" s="1067"/>
      <c r="B75" s="1067"/>
      <c r="C75" s="1067"/>
      <c r="D75" s="1067"/>
      <c r="E75" s="1067"/>
      <c r="F75" s="1067"/>
      <c r="G75" s="1067"/>
      <c r="H75" s="1067"/>
      <c r="I75" s="1067"/>
      <c r="J75" s="1067"/>
      <c r="K75" s="1067"/>
      <c r="L75" s="1067"/>
      <c r="M75" s="1067"/>
      <c r="N75" s="1067"/>
      <c r="O75" s="1067"/>
      <c r="P75" s="1067"/>
      <c r="Q75" s="1067"/>
      <c r="R75" s="1067"/>
      <c r="S75" s="1067"/>
      <c r="T75" s="1067"/>
      <c r="U75" s="1067"/>
      <c r="V75" s="1067"/>
      <c r="W75" s="1067"/>
      <c r="X75" s="1067"/>
      <c r="Y75" s="1067"/>
      <c r="Z75" s="1067"/>
      <c r="AA75" s="1067"/>
      <c r="AB75" s="1067"/>
      <c r="AC75" s="1067"/>
      <c r="AD75" s="1067"/>
      <c r="AE75" s="1067"/>
    </row>
    <row r="76" spans="1:31">
      <c r="A76" s="1067"/>
      <c r="B76" s="1067"/>
      <c r="C76" s="1067"/>
      <c r="D76" s="1067"/>
      <c r="E76" s="1067"/>
      <c r="F76" s="1067"/>
      <c r="G76" s="1067"/>
      <c r="H76" s="1067"/>
      <c r="I76" s="1067"/>
      <c r="J76" s="1067"/>
      <c r="K76" s="1067"/>
      <c r="L76" s="1067"/>
      <c r="M76" s="1067"/>
      <c r="N76" s="1067"/>
      <c r="O76" s="1067"/>
      <c r="P76" s="1067"/>
      <c r="Q76" s="1067"/>
      <c r="R76" s="1067"/>
      <c r="S76" s="1067"/>
      <c r="T76" s="1067"/>
      <c r="U76" s="1067"/>
      <c r="V76" s="1067"/>
      <c r="W76" s="1067"/>
      <c r="X76" s="1067"/>
      <c r="Y76" s="1067"/>
      <c r="Z76" s="1067"/>
      <c r="AA76" s="1067"/>
      <c r="AB76" s="1067"/>
      <c r="AC76" s="1067"/>
      <c r="AD76" s="1067"/>
      <c r="AE76" s="1067"/>
    </row>
    <row r="77" spans="1:31">
      <c r="A77" s="1067"/>
      <c r="B77" s="1067"/>
      <c r="C77" s="1067"/>
      <c r="D77" s="1067"/>
      <c r="E77" s="1067"/>
      <c r="F77" s="1067"/>
      <c r="G77" s="1067"/>
      <c r="H77" s="1067"/>
      <c r="I77" s="1067"/>
      <c r="J77" s="1067"/>
      <c r="K77" s="1067"/>
      <c r="L77" s="1067"/>
      <c r="M77" s="1067"/>
      <c r="N77" s="1067"/>
      <c r="O77" s="1067"/>
      <c r="P77" s="1067"/>
      <c r="Q77" s="1067"/>
      <c r="R77" s="1067"/>
      <c r="S77" s="1067"/>
      <c r="T77" s="1067"/>
      <c r="U77" s="1067"/>
      <c r="V77" s="1067"/>
      <c r="W77" s="1067"/>
      <c r="X77" s="1067"/>
      <c r="Y77" s="1067"/>
      <c r="Z77" s="1067"/>
      <c r="AA77" s="1067"/>
      <c r="AB77" s="1067"/>
      <c r="AC77" s="1067"/>
      <c r="AD77" s="1067"/>
      <c r="AE77" s="1067"/>
    </row>
    <row r="78" spans="1:31">
      <c r="A78" s="1067"/>
      <c r="B78" s="1067"/>
      <c r="C78" s="1067"/>
      <c r="D78" s="1067"/>
      <c r="E78" s="1067"/>
      <c r="F78" s="1067"/>
      <c r="G78" s="1067"/>
      <c r="H78" s="1067"/>
      <c r="I78" s="1067"/>
      <c r="J78" s="1067"/>
      <c r="K78" s="1067"/>
      <c r="L78" s="1067"/>
      <c r="M78" s="1067"/>
      <c r="N78" s="1067"/>
      <c r="O78" s="1067"/>
      <c r="P78" s="1067"/>
      <c r="Q78" s="1067"/>
      <c r="R78" s="1067"/>
      <c r="S78" s="1067"/>
      <c r="T78" s="1067"/>
      <c r="U78" s="1067"/>
      <c r="V78" s="1067"/>
      <c r="W78" s="1067"/>
      <c r="X78" s="1067"/>
      <c r="Y78" s="1067"/>
      <c r="Z78" s="1067"/>
      <c r="AA78" s="1067"/>
      <c r="AB78" s="1067"/>
      <c r="AC78" s="1067"/>
      <c r="AD78" s="1067"/>
      <c r="AE78" s="1067"/>
    </row>
    <row r="79" spans="1:31">
      <c r="A79" s="1067"/>
      <c r="B79" s="1067"/>
      <c r="C79" s="1067"/>
      <c r="D79" s="1067"/>
      <c r="E79" s="1067"/>
      <c r="F79" s="1067"/>
      <c r="G79" s="1067"/>
      <c r="H79" s="1067"/>
      <c r="I79" s="1067"/>
      <c r="J79" s="1067"/>
      <c r="K79" s="1067"/>
      <c r="L79" s="1067"/>
      <c r="M79" s="1067"/>
      <c r="N79" s="1067"/>
      <c r="O79" s="1067"/>
      <c r="P79" s="1067"/>
      <c r="Q79" s="1067"/>
      <c r="R79" s="1067"/>
      <c r="S79" s="1067"/>
      <c r="T79" s="1067"/>
      <c r="U79" s="1067"/>
      <c r="V79" s="1067"/>
      <c r="W79" s="1067"/>
      <c r="X79" s="1067"/>
      <c r="Y79" s="1067"/>
      <c r="Z79" s="1067"/>
      <c r="AA79" s="1067"/>
      <c r="AB79" s="1067"/>
      <c r="AC79" s="1067"/>
      <c r="AD79" s="1067"/>
      <c r="AE79" s="1067"/>
    </row>
    <row r="80" spans="1:31">
      <c r="A80" s="1067"/>
      <c r="B80" s="1067"/>
      <c r="C80" s="1067"/>
      <c r="D80" s="1067"/>
      <c r="E80" s="1067"/>
      <c r="F80" s="1067"/>
      <c r="G80" s="1067"/>
      <c r="H80" s="1067"/>
      <c r="I80" s="1067"/>
      <c r="J80" s="1067"/>
      <c r="K80" s="1067"/>
      <c r="L80" s="1067"/>
      <c r="M80" s="1067"/>
      <c r="N80" s="1067"/>
      <c r="O80" s="1067"/>
      <c r="P80" s="1067"/>
      <c r="Q80" s="1067"/>
      <c r="R80" s="1067"/>
      <c r="S80" s="1067"/>
      <c r="T80" s="1067"/>
      <c r="U80" s="1067"/>
      <c r="V80" s="1067"/>
      <c r="W80" s="1067"/>
      <c r="X80" s="1067"/>
      <c r="Y80" s="1067"/>
      <c r="Z80" s="1067"/>
      <c r="AA80" s="1067"/>
      <c r="AB80" s="1067"/>
      <c r="AC80" s="1067"/>
      <c r="AD80" s="1067"/>
      <c r="AE80" s="1067"/>
    </row>
    <row r="81" spans="1:31">
      <c r="A81" s="1067"/>
      <c r="B81" s="1067"/>
      <c r="C81" s="1067"/>
      <c r="D81" s="1067"/>
      <c r="E81" s="1067"/>
      <c r="F81" s="1067"/>
      <c r="G81" s="1067"/>
      <c r="H81" s="1067"/>
      <c r="I81" s="1067"/>
      <c r="J81" s="1067"/>
      <c r="K81" s="1067"/>
      <c r="L81" s="1067"/>
      <c r="M81" s="1067"/>
      <c r="N81" s="1067"/>
      <c r="O81" s="1067"/>
      <c r="P81" s="1067"/>
      <c r="Q81" s="1067"/>
      <c r="R81" s="1067"/>
      <c r="S81" s="1067"/>
      <c r="T81" s="1067"/>
      <c r="U81" s="1067"/>
      <c r="V81" s="1067"/>
      <c r="W81" s="1067"/>
      <c r="X81" s="1067"/>
      <c r="Y81" s="1067"/>
      <c r="Z81" s="1067"/>
      <c r="AA81" s="1067"/>
      <c r="AB81" s="1067"/>
      <c r="AC81" s="1067"/>
      <c r="AD81" s="1067"/>
      <c r="AE81" s="1067"/>
    </row>
    <row r="82" spans="1:31">
      <c r="A82" s="1067"/>
      <c r="B82" s="1067"/>
      <c r="C82" s="1067"/>
      <c r="D82" s="1067"/>
      <c r="E82" s="1067"/>
      <c r="F82" s="1067"/>
      <c r="G82" s="1067"/>
      <c r="H82" s="1067"/>
      <c r="I82" s="1067"/>
      <c r="J82" s="1067"/>
      <c r="K82" s="1067"/>
      <c r="L82" s="1067"/>
      <c r="M82" s="1067"/>
      <c r="N82" s="1067"/>
      <c r="O82" s="1067"/>
      <c r="P82" s="1067"/>
      <c r="Q82" s="1067"/>
      <c r="R82" s="1067"/>
      <c r="S82" s="1067"/>
      <c r="T82" s="1067"/>
      <c r="U82" s="1067"/>
      <c r="V82" s="1067"/>
      <c r="W82" s="1067"/>
      <c r="X82" s="1067"/>
      <c r="Y82" s="1067"/>
      <c r="Z82" s="1067"/>
      <c r="AA82" s="1067"/>
      <c r="AB82" s="1067"/>
      <c r="AC82" s="1067"/>
      <c r="AD82" s="1067"/>
      <c r="AE82" s="1067"/>
    </row>
    <row r="83" spans="1:31">
      <c r="A83" s="1067"/>
      <c r="B83" s="1067"/>
      <c r="C83" s="1067"/>
      <c r="D83" s="1067"/>
      <c r="E83" s="1067"/>
      <c r="F83" s="1067"/>
      <c r="G83" s="1067"/>
      <c r="H83" s="1067"/>
      <c r="I83" s="1067"/>
      <c r="J83" s="1067"/>
      <c r="K83" s="1067"/>
      <c r="L83" s="1067"/>
      <c r="M83" s="1067"/>
      <c r="N83" s="1067"/>
      <c r="O83" s="1067"/>
      <c r="P83" s="1067"/>
      <c r="Q83" s="1067"/>
      <c r="R83" s="1067"/>
      <c r="S83" s="1067"/>
      <c r="T83" s="1067"/>
      <c r="U83" s="1067"/>
      <c r="V83" s="1067"/>
      <c r="W83" s="1067"/>
      <c r="X83" s="1067"/>
      <c r="Y83" s="1067"/>
      <c r="Z83" s="1067"/>
      <c r="AA83" s="1067"/>
      <c r="AB83" s="1067"/>
      <c r="AC83" s="1067"/>
      <c r="AD83" s="1067"/>
      <c r="AE83" s="1067"/>
    </row>
    <row r="84" spans="1:31">
      <c r="A84" s="1067"/>
      <c r="B84" s="1067"/>
      <c r="C84" s="1067"/>
      <c r="D84" s="1067"/>
      <c r="E84" s="1067"/>
      <c r="F84" s="1067"/>
      <c r="G84" s="1067"/>
      <c r="H84" s="1067"/>
      <c r="I84" s="1067"/>
      <c r="J84" s="1067"/>
      <c r="K84" s="1067"/>
      <c r="L84" s="1067"/>
      <c r="M84" s="1067"/>
      <c r="N84" s="1067"/>
      <c r="O84" s="1067"/>
      <c r="P84" s="1067"/>
      <c r="Q84" s="1067"/>
      <c r="R84" s="1067"/>
      <c r="S84" s="1067"/>
      <c r="T84" s="1067"/>
      <c r="U84" s="1067"/>
      <c r="V84" s="1067"/>
      <c r="W84" s="1067"/>
      <c r="X84" s="1067"/>
      <c r="Y84" s="1067"/>
      <c r="Z84" s="1067"/>
      <c r="AA84" s="1067"/>
      <c r="AB84" s="1067"/>
      <c r="AC84" s="1067"/>
      <c r="AD84" s="1067"/>
      <c r="AE84" s="1067"/>
    </row>
    <row r="85" spans="1:31">
      <c r="A85" s="1067"/>
      <c r="B85" s="1067"/>
      <c r="C85" s="1067"/>
      <c r="D85" s="1067"/>
      <c r="E85" s="1067"/>
      <c r="F85" s="1067"/>
      <c r="G85" s="1067"/>
      <c r="H85" s="1067"/>
      <c r="I85" s="1067"/>
      <c r="J85" s="1067"/>
      <c r="K85" s="1067"/>
      <c r="L85" s="1067"/>
      <c r="M85" s="1067"/>
      <c r="N85" s="1067"/>
      <c r="O85" s="1067"/>
      <c r="P85" s="1067"/>
      <c r="Q85" s="1067"/>
      <c r="R85" s="1067"/>
      <c r="S85" s="1067"/>
      <c r="T85" s="1067"/>
      <c r="U85" s="1067"/>
      <c r="V85" s="1067"/>
      <c r="W85" s="1067"/>
      <c r="X85" s="1067"/>
      <c r="Y85" s="1067"/>
      <c r="Z85" s="1067"/>
      <c r="AA85" s="1067"/>
      <c r="AB85" s="1067"/>
      <c r="AC85" s="1067"/>
      <c r="AD85" s="1067"/>
      <c r="AE85" s="1067"/>
    </row>
    <row r="86" spans="1:31">
      <c r="A86" s="1067"/>
      <c r="B86" s="1067"/>
      <c r="C86" s="1067"/>
      <c r="D86" s="1067"/>
      <c r="E86" s="1067"/>
      <c r="F86" s="1067"/>
      <c r="G86" s="1067"/>
      <c r="H86" s="1067"/>
      <c r="I86" s="1067"/>
      <c r="J86" s="1067"/>
      <c r="K86" s="1067"/>
      <c r="L86" s="1067"/>
      <c r="M86" s="1067"/>
      <c r="N86" s="1067"/>
      <c r="O86" s="1067"/>
      <c r="P86" s="1067"/>
      <c r="Q86" s="1067"/>
      <c r="R86" s="1067"/>
      <c r="S86" s="1067"/>
      <c r="T86" s="1067"/>
      <c r="U86" s="1067"/>
      <c r="V86" s="1067"/>
      <c r="W86" s="1067"/>
      <c r="X86" s="1067"/>
      <c r="Y86" s="1067"/>
      <c r="Z86" s="1067"/>
      <c r="AA86" s="1067"/>
      <c r="AB86" s="1067"/>
      <c r="AC86" s="1067"/>
      <c r="AD86" s="1067"/>
      <c r="AE86" s="1067"/>
    </row>
    <row r="87" spans="1:31">
      <c r="A87" s="1067"/>
      <c r="B87" s="1067"/>
      <c r="C87" s="1067"/>
      <c r="D87" s="1067"/>
      <c r="E87" s="1067"/>
      <c r="F87" s="1067"/>
      <c r="G87" s="1067"/>
      <c r="H87" s="1067"/>
      <c r="I87" s="1067"/>
      <c r="J87" s="1067"/>
      <c r="K87" s="1067"/>
      <c r="L87" s="1067"/>
      <c r="M87" s="1067"/>
      <c r="N87" s="1067"/>
      <c r="O87" s="1067"/>
      <c r="P87" s="1067"/>
      <c r="Q87" s="1067"/>
      <c r="R87" s="1067"/>
      <c r="S87" s="1067"/>
      <c r="T87" s="1067"/>
      <c r="U87" s="1067"/>
      <c r="V87" s="1067"/>
      <c r="W87" s="1067"/>
      <c r="X87" s="1067"/>
      <c r="Y87" s="1067"/>
      <c r="Z87" s="1067"/>
      <c r="AA87" s="1067"/>
      <c r="AB87" s="1067"/>
      <c r="AC87" s="1067"/>
      <c r="AD87" s="1067"/>
      <c r="AE87" s="1067"/>
    </row>
    <row r="88" spans="1:31">
      <c r="A88" s="1067"/>
      <c r="B88" s="1067"/>
      <c r="C88" s="1067"/>
      <c r="D88" s="1067"/>
      <c r="E88" s="1067"/>
      <c r="F88" s="1067"/>
      <c r="G88" s="1067"/>
      <c r="H88" s="1067"/>
      <c r="I88" s="1067"/>
      <c r="J88" s="1067"/>
      <c r="K88" s="1067"/>
      <c r="L88" s="1067"/>
      <c r="M88" s="1067"/>
      <c r="N88" s="1067"/>
      <c r="O88" s="1067"/>
      <c r="P88" s="1067"/>
      <c r="Q88" s="1067"/>
      <c r="R88" s="1067"/>
      <c r="S88" s="1067"/>
      <c r="T88" s="1067"/>
      <c r="U88" s="1067"/>
      <c r="V88" s="1067"/>
      <c r="W88" s="1067"/>
      <c r="X88" s="1067"/>
      <c r="Y88" s="1067"/>
      <c r="Z88" s="1067"/>
      <c r="AA88" s="1067"/>
      <c r="AB88" s="1067"/>
      <c r="AC88" s="1067"/>
      <c r="AD88" s="1067"/>
      <c r="AE88" s="1067"/>
    </row>
    <row r="89" spans="1:31">
      <c r="A89" s="1067"/>
      <c r="B89" s="1067"/>
      <c r="C89" s="1067"/>
      <c r="D89" s="1067"/>
      <c r="E89" s="1067"/>
      <c r="F89" s="1067"/>
      <c r="G89" s="1067"/>
      <c r="H89" s="1067"/>
      <c r="I89" s="1067"/>
      <c r="J89" s="1067"/>
      <c r="K89" s="1067"/>
      <c r="L89" s="1067"/>
      <c r="M89" s="1067"/>
      <c r="N89" s="1067"/>
      <c r="O89" s="1067"/>
      <c r="P89" s="1067"/>
      <c r="Q89" s="1067"/>
      <c r="R89" s="1067"/>
      <c r="S89" s="1067"/>
      <c r="T89" s="1067"/>
      <c r="U89" s="1067"/>
      <c r="V89" s="1067"/>
      <c r="W89" s="1067"/>
      <c r="X89" s="1067"/>
      <c r="Y89" s="1067"/>
      <c r="Z89" s="1067"/>
      <c r="AA89" s="1067"/>
      <c r="AB89" s="1067"/>
      <c r="AC89" s="1067"/>
      <c r="AD89" s="1067"/>
      <c r="AE89" s="1067"/>
    </row>
    <row r="90" spans="1:31">
      <c r="A90" s="1067"/>
      <c r="B90" s="1067"/>
      <c r="C90" s="1067"/>
      <c r="D90" s="1067"/>
      <c r="E90" s="1067"/>
      <c r="F90" s="1067"/>
      <c r="G90" s="1067"/>
      <c r="H90" s="1067"/>
      <c r="I90" s="1067"/>
      <c r="J90" s="1067"/>
      <c r="K90" s="1067"/>
      <c r="L90" s="1067"/>
      <c r="M90" s="1067"/>
      <c r="N90" s="1067"/>
      <c r="O90" s="1067"/>
      <c r="P90" s="1067"/>
      <c r="Q90" s="1067"/>
      <c r="R90" s="1067"/>
      <c r="S90" s="1067"/>
      <c r="T90" s="1067"/>
      <c r="U90" s="1067"/>
      <c r="V90" s="1067"/>
      <c r="W90" s="1067"/>
      <c r="X90" s="1067"/>
      <c r="Y90" s="1067"/>
      <c r="Z90" s="1067"/>
      <c r="AA90" s="1067"/>
      <c r="AB90" s="1067"/>
      <c r="AC90" s="1067"/>
      <c r="AD90" s="1067"/>
      <c r="AE90" s="1067"/>
    </row>
    <row r="91" spans="1:31">
      <c r="A91" s="1067"/>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row>
    <row r="92" spans="1:31">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row>
    <row r="93" spans="1:31">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row>
    <row r="94" spans="1:31">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row>
    <row r="95" spans="1:31">
      <c r="A95" s="1067"/>
      <c r="B95" s="1067"/>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row>
    <row r="96" spans="1:31">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row>
    <row r="97" spans="1:31">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row>
    <row r="98" spans="1:31">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row>
    <row r="99" spans="1:31">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row>
    <row r="100" spans="1:31">
      <c r="A100" s="1067"/>
      <c r="B100" s="1067"/>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row>
    <row r="101" spans="1:31">
      <c r="A101" s="1067"/>
      <c r="B101" s="1067"/>
      <c r="C101" s="1067"/>
      <c r="D101" s="1067"/>
      <c r="E101" s="1067"/>
      <c r="F101" s="1067"/>
      <c r="G101" s="1067"/>
      <c r="H101" s="1067"/>
      <c r="I101" s="1067"/>
      <c r="J101" s="1067"/>
      <c r="K101" s="1067"/>
      <c r="L101" s="1067"/>
      <c r="M101" s="1067"/>
      <c r="N101" s="1067"/>
      <c r="O101" s="1067"/>
      <c r="P101" s="1067"/>
      <c r="Q101" s="1067"/>
      <c r="R101" s="1067"/>
      <c r="S101" s="1067"/>
      <c r="T101" s="1067"/>
      <c r="U101" s="1067"/>
      <c r="V101" s="1067"/>
      <c r="W101" s="1067"/>
      <c r="X101" s="1067"/>
      <c r="Y101" s="1067"/>
      <c r="Z101" s="1067"/>
      <c r="AA101" s="1067"/>
      <c r="AB101" s="1067"/>
      <c r="AC101" s="1067"/>
      <c r="AD101" s="1067"/>
      <c r="AE101" s="1067"/>
    </row>
    <row r="102" spans="1:31">
      <c r="A102" s="1067"/>
      <c r="B102" s="1067"/>
      <c r="C102" s="1067"/>
      <c r="D102" s="1067"/>
      <c r="E102" s="1067"/>
      <c r="F102" s="1067"/>
      <c r="G102" s="1067"/>
      <c r="H102" s="1067"/>
      <c r="I102" s="1067"/>
      <c r="J102" s="1067"/>
      <c r="K102" s="106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row>
    <row r="103" spans="1:31">
      <c r="A103" s="1067"/>
      <c r="B103" s="1067"/>
      <c r="C103" s="1067"/>
      <c r="D103" s="1067"/>
      <c r="E103" s="1067"/>
      <c r="F103" s="1067"/>
      <c r="G103" s="1067"/>
      <c r="H103" s="1067"/>
      <c r="I103" s="1067"/>
      <c r="J103" s="1067"/>
      <c r="K103" s="1067"/>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row>
    <row r="104" spans="1:31">
      <c r="A104" s="1067"/>
      <c r="B104" s="1067"/>
      <c r="C104" s="1067"/>
      <c r="D104" s="1067"/>
      <c r="E104" s="1067"/>
      <c r="F104" s="1067"/>
      <c r="G104" s="1067"/>
      <c r="H104" s="1067"/>
      <c r="I104" s="1067"/>
      <c r="J104" s="1067"/>
      <c r="K104" s="1067"/>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row>
    <row r="105" spans="1:31">
      <c r="A105" s="1067"/>
      <c r="B105" s="1067"/>
      <c r="C105" s="1067"/>
      <c r="D105" s="1067"/>
      <c r="E105" s="1067"/>
      <c r="F105" s="1067"/>
      <c r="G105" s="1067"/>
      <c r="H105" s="1067"/>
      <c r="I105" s="1067"/>
      <c r="J105" s="1067"/>
      <c r="K105" s="1067"/>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row>
    <row r="106" spans="1:31">
      <c r="A106" s="1067"/>
      <c r="B106" s="1067"/>
      <c r="C106" s="1067"/>
      <c r="D106" s="1067"/>
      <c r="E106" s="1067"/>
      <c r="F106" s="1067"/>
      <c r="G106" s="1067"/>
      <c r="H106" s="1067"/>
      <c r="I106" s="1067"/>
      <c r="J106" s="1067"/>
      <c r="K106" s="1067"/>
      <c r="L106" s="1067"/>
      <c r="M106" s="1067"/>
      <c r="N106" s="1067"/>
      <c r="O106" s="1067"/>
      <c r="P106" s="1067"/>
      <c r="Q106" s="1067"/>
      <c r="R106" s="1067"/>
      <c r="S106" s="1067"/>
      <c r="T106" s="1067"/>
      <c r="U106" s="1067"/>
      <c r="V106" s="1067"/>
      <c r="W106" s="1067"/>
      <c r="X106" s="1067"/>
      <c r="Y106" s="1067"/>
      <c r="Z106" s="1067"/>
      <c r="AA106" s="1067"/>
      <c r="AB106" s="1067"/>
      <c r="AC106" s="1067"/>
      <c r="AD106" s="1067"/>
      <c r="AE106" s="1067"/>
    </row>
    <row r="107" spans="1:31">
      <c r="A107" s="1067"/>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row>
    <row r="108" spans="1:31">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row>
    <row r="109" spans="1:31">
      <c r="A109" s="1067"/>
      <c r="B109" s="1067"/>
      <c r="C109" s="1067"/>
      <c r="D109" s="1067"/>
      <c r="E109" s="1067"/>
      <c r="F109" s="1067"/>
      <c r="G109" s="1067"/>
      <c r="H109" s="1067"/>
      <c r="I109" s="1067"/>
      <c r="J109" s="1067"/>
      <c r="K109" s="1067"/>
      <c r="L109" s="1067"/>
      <c r="M109" s="1067"/>
      <c r="N109" s="1067"/>
      <c r="O109" s="1067"/>
      <c r="P109" s="1067"/>
      <c r="Q109" s="1067"/>
      <c r="R109" s="1067"/>
      <c r="S109" s="1067"/>
      <c r="T109" s="1067"/>
      <c r="U109" s="1067"/>
      <c r="V109" s="1067"/>
      <c r="W109" s="1067"/>
      <c r="X109" s="1067"/>
      <c r="Y109" s="1067"/>
      <c r="Z109" s="1067"/>
      <c r="AA109" s="1067"/>
      <c r="AB109" s="1067"/>
      <c r="AC109" s="1067"/>
      <c r="AD109" s="1067"/>
      <c r="AE109" s="1067"/>
    </row>
    <row r="110" spans="1:31">
      <c r="A110" s="1067"/>
      <c r="B110" s="1067"/>
      <c r="C110" s="1067"/>
      <c r="D110" s="1067"/>
      <c r="E110" s="1067"/>
      <c r="F110" s="1067"/>
      <c r="G110" s="1067"/>
      <c r="H110" s="1067"/>
      <c r="I110" s="1067"/>
      <c r="J110" s="1067"/>
      <c r="K110" s="1067"/>
      <c r="L110" s="1067"/>
      <c r="M110" s="1067"/>
      <c r="N110" s="1067"/>
      <c r="O110" s="1067"/>
      <c r="P110" s="1067"/>
      <c r="Q110" s="1067"/>
      <c r="R110" s="1067"/>
      <c r="S110" s="1067"/>
      <c r="T110" s="1067"/>
      <c r="U110" s="1067"/>
      <c r="V110" s="1067"/>
      <c r="W110" s="1067"/>
      <c r="X110" s="1067"/>
      <c r="Y110" s="1067"/>
      <c r="Z110" s="1067"/>
      <c r="AA110" s="1067"/>
      <c r="AB110" s="1067"/>
      <c r="AC110" s="1067"/>
      <c r="AD110" s="1067"/>
      <c r="AE110" s="1067"/>
    </row>
    <row r="111" spans="1:31">
      <c r="A111" s="1067"/>
      <c r="B111" s="1067"/>
      <c r="C111" s="1067"/>
      <c r="D111" s="1067"/>
      <c r="E111" s="1067"/>
      <c r="F111" s="1067"/>
      <c r="G111" s="1067"/>
      <c r="H111" s="1067"/>
      <c r="I111" s="1067"/>
      <c r="J111" s="1067"/>
      <c r="K111" s="1067"/>
      <c r="L111" s="1067"/>
      <c r="M111" s="1067"/>
      <c r="N111" s="1067"/>
      <c r="O111" s="1067"/>
      <c r="P111" s="1067"/>
      <c r="Q111" s="1067"/>
      <c r="R111" s="1067"/>
      <c r="S111" s="1067"/>
      <c r="T111" s="1067"/>
      <c r="U111" s="1067"/>
      <c r="V111" s="1067"/>
      <c r="W111" s="1067"/>
      <c r="X111" s="1067"/>
      <c r="Y111" s="1067"/>
      <c r="Z111" s="1067"/>
      <c r="AA111" s="1067"/>
      <c r="AB111" s="1067"/>
      <c r="AC111" s="1067"/>
      <c r="AD111" s="1067"/>
      <c r="AE111" s="1067"/>
    </row>
    <row r="112" spans="1:31">
      <c r="A112" s="1067"/>
      <c r="B112" s="1067"/>
      <c r="C112" s="1067"/>
      <c r="D112" s="1067"/>
      <c r="E112" s="1067"/>
      <c r="F112" s="1067"/>
      <c r="G112" s="1067"/>
      <c r="H112" s="1067"/>
      <c r="I112" s="1067"/>
      <c r="J112" s="1067"/>
      <c r="K112" s="1067"/>
      <c r="L112" s="1067"/>
      <c r="M112" s="1067"/>
      <c r="N112" s="1067"/>
      <c r="O112" s="1067"/>
      <c r="P112" s="1067"/>
      <c r="Q112" s="1067"/>
      <c r="R112" s="1067"/>
      <c r="S112" s="1067"/>
      <c r="T112" s="1067"/>
      <c r="U112" s="1067"/>
      <c r="V112" s="1067"/>
      <c r="W112" s="1067"/>
      <c r="X112" s="1067"/>
      <c r="Y112" s="1067"/>
      <c r="Z112" s="1067"/>
      <c r="AA112" s="1067"/>
      <c r="AB112" s="1067"/>
      <c r="AC112" s="1067"/>
      <c r="AD112" s="1067"/>
      <c r="AE112" s="1067"/>
    </row>
    <row r="113" spans="1:31">
      <c r="A113" s="1067"/>
      <c r="B113" s="1067"/>
      <c r="C113" s="1067"/>
      <c r="D113" s="1067"/>
      <c r="E113" s="1067"/>
      <c r="F113" s="1067"/>
      <c r="G113" s="1067"/>
      <c r="H113" s="1067"/>
      <c r="I113" s="1067"/>
      <c r="J113" s="1067"/>
      <c r="K113" s="1067"/>
      <c r="L113" s="1067"/>
      <c r="M113" s="1067"/>
      <c r="N113" s="1067"/>
      <c r="O113" s="1067"/>
      <c r="P113" s="1067"/>
      <c r="Q113" s="1067"/>
      <c r="R113" s="1067"/>
      <c r="S113" s="1067"/>
      <c r="T113" s="1067"/>
      <c r="U113" s="1067"/>
      <c r="V113" s="1067"/>
      <c r="W113" s="1067"/>
      <c r="X113" s="1067"/>
      <c r="Y113" s="1067"/>
      <c r="Z113" s="1067"/>
      <c r="AA113" s="1067"/>
      <c r="AB113" s="1067"/>
      <c r="AC113" s="1067"/>
      <c r="AD113" s="1067"/>
      <c r="AE113" s="1067"/>
    </row>
    <row r="114" spans="1:31">
      <c r="A114" s="1067"/>
      <c r="B114" s="1067"/>
      <c r="C114" s="1067"/>
      <c r="D114" s="1067"/>
      <c r="E114" s="1067"/>
      <c r="F114" s="1067"/>
      <c r="G114" s="1067"/>
      <c r="H114" s="1067"/>
      <c r="I114" s="1067"/>
      <c r="J114" s="1067"/>
      <c r="K114" s="1067"/>
      <c r="L114" s="1067"/>
      <c r="M114" s="1067"/>
      <c r="N114" s="1067"/>
      <c r="O114" s="1067"/>
      <c r="P114" s="1067"/>
      <c r="Q114" s="1067"/>
      <c r="R114" s="1067"/>
      <c r="S114" s="1067"/>
      <c r="T114" s="1067"/>
      <c r="U114" s="1067"/>
      <c r="V114" s="1067"/>
      <c r="W114" s="1067"/>
      <c r="X114" s="1067"/>
      <c r="Y114" s="1067"/>
      <c r="Z114" s="1067"/>
      <c r="AA114" s="1067"/>
      <c r="AB114" s="1067"/>
      <c r="AC114" s="1067"/>
      <c r="AD114" s="1067"/>
      <c r="AE114" s="1067"/>
    </row>
    <row r="115" spans="1:31">
      <c r="A115" s="1067"/>
      <c r="B115" s="1067"/>
      <c r="C115" s="1067"/>
      <c r="D115" s="1067"/>
      <c r="E115" s="1067"/>
      <c r="F115" s="1067"/>
      <c r="G115" s="1067"/>
      <c r="H115" s="1067"/>
      <c r="I115" s="1067"/>
      <c r="J115" s="1067"/>
      <c r="K115" s="1067"/>
      <c r="L115" s="1067"/>
      <c r="M115" s="1067"/>
      <c r="N115" s="1067"/>
      <c r="O115" s="1067"/>
      <c r="P115" s="1067"/>
      <c r="Q115" s="1067"/>
      <c r="R115" s="1067"/>
      <c r="S115" s="1067"/>
      <c r="T115" s="1067"/>
      <c r="U115" s="1067"/>
      <c r="V115" s="1067"/>
      <c r="W115" s="1067"/>
      <c r="X115" s="1067"/>
      <c r="Y115" s="1067"/>
      <c r="Z115" s="1067"/>
      <c r="AA115" s="1067"/>
      <c r="AB115" s="1067"/>
      <c r="AC115" s="1067"/>
      <c r="AD115" s="1067"/>
      <c r="AE115" s="1067"/>
    </row>
    <row r="116" spans="1:31">
      <c r="A116" s="1067"/>
      <c r="B116" s="1067"/>
      <c r="C116" s="1067"/>
      <c r="D116" s="1067"/>
      <c r="E116" s="1067"/>
      <c r="F116" s="1067"/>
      <c r="G116" s="1067"/>
      <c r="H116" s="1067"/>
      <c r="I116" s="1067"/>
      <c r="J116" s="1067"/>
      <c r="K116" s="1067"/>
      <c r="L116" s="1067"/>
      <c r="M116" s="1067"/>
      <c r="N116" s="1067"/>
      <c r="O116" s="1067"/>
      <c r="P116" s="1067"/>
      <c r="Q116" s="1067"/>
      <c r="R116" s="1067"/>
      <c r="S116" s="1067"/>
      <c r="T116" s="1067"/>
      <c r="U116" s="1067"/>
      <c r="V116" s="1067"/>
      <c r="W116" s="1067"/>
      <c r="X116" s="1067"/>
      <c r="Y116" s="1067"/>
      <c r="Z116" s="1067"/>
      <c r="AA116" s="1067"/>
      <c r="AB116" s="1067"/>
      <c r="AC116" s="1067"/>
      <c r="AD116" s="1067"/>
      <c r="AE116" s="1067"/>
    </row>
    <row r="117" spans="1:31">
      <c r="A117" s="1067"/>
      <c r="B117" s="1067"/>
      <c r="C117" s="1067"/>
      <c r="D117" s="1067"/>
      <c r="E117" s="1067"/>
      <c r="F117" s="1067"/>
      <c r="G117" s="1067"/>
      <c r="H117" s="1067"/>
      <c r="I117" s="1067"/>
      <c r="J117" s="1067"/>
      <c r="K117" s="1067"/>
      <c r="L117" s="1067"/>
      <c r="M117" s="1067"/>
      <c r="N117" s="1067"/>
      <c r="O117" s="1067"/>
      <c r="P117" s="1067"/>
      <c r="Q117" s="1067"/>
      <c r="R117" s="1067"/>
      <c r="S117" s="1067"/>
      <c r="T117" s="1067"/>
      <c r="U117" s="1067"/>
      <c r="V117" s="1067"/>
      <c r="W117" s="1067"/>
      <c r="X117" s="1067"/>
      <c r="Y117" s="1067"/>
      <c r="Z117" s="1067"/>
      <c r="AA117" s="1067"/>
      <c r="AB117" s="1067"/>
      <c r="AC117" s="1067"/>
      <c r="AD117" s="1067"/>
      <c r="AE117" s="1067"/>
    </row>
    <row r="118" spans="1:31">
      <c r="A118" s="1067"/>
      <c r="B118" s="1067"/>
      <c r="C118" s="1067"/>
      <c r="D118" s="1067"/>
      <c r="E118" s="1067"/>
      <c r="F118" s="1067"/>
      <c r="G118" s="1067"/>
      <c r="H118" s="1067"/>
      <c r="I118" s="1067"/>
      <c r="J118" s="1067"/>
      <c r="K118" s="1067"/>
      <c r="L118" s="1067"/>
      <c r="M118" s="1067"/>
      <c r="N118" s="1067"/>
      <c r="O118" s="1067"/>
      <c r="P118" s="1067"/>
      <c r="Q118" s="1067"/>
      <c r="R118" s="1067"/>
      <c r="S118" s="1067"/>
      <c r="T118" s="1067"/>
      <c r="U118" s="1067"/>
      <c r="V118" s="1067"/>
      <c r="W118" s="1067"/>
      <c r="X118" s="1067"/>
      <c r="Y118" s="1067"/>
      <c r="Z118" s="1067"/>
      <c r="AA118" s="1067"/>
      <c r="AB118" s="1067"/>
      <c r="AC118" s="1067"/>
      <c r="AD118" s="1067"/>
      <c r="AE118" s="1067"/>
    </row>
    <row r="119" spans="1:31">
      <c r="A119" s="1067"/>
      <c r="B119" s="1067"/>
      <c r="C119" s="1067"/>
      <c r="D119" s="1067"/>
      <c r="E119" s="1067"/>
      <c r="F119" s="1067"/>
      <c r="G119" s="1067"/>
      <c r="H119" s="1067"/>
      <c r="I119" s="1067"/>
      <c r="J119" s="1067"/>
      <c r="K119" s="1067"/>
      <c r="L119" s="1067"/>
      <c r="M119" s="1067"/>
      <c r="N119" s="1067"/>
      <c r="O119" s="1067"/>
      <c r="P119" s="1067"/>
      <c r="Q119" s="1067"/>
      <c r="R119" s="1067"/>
      <c r="S119" s="1067"/>
      <c r="T119" s="1067"/>
      <c r="U119" s="1067"/>
      <c r="V119" s="1067"/>
      <c r="W119" s="1067"/>
      <c r="X119" s="1067"/>
      <c r="Y119" s="1067"/>
      <c r="Z119" s="1067"/>
      <c r="AA119" s="1067"/>
      <c r="AB119" s="1067"/>
      <c r="AC119" s="1067"/>
      <c r="AD119" s="1067"/>
      <c r="AE119" s="1067"/>
    </row>
    <row r="120" spans="1:31">
      <c r="A120" s="1067"/>
      <c r="B120" s="1067"/>
      <c r="C120" s="1067"/>
      <c r="D120" s="1067"/>
      <c r="E120" s="1067"/>
      <c r="F120" s="1067"/>
      <c r="G120" s="1067"/>
      <c r="H120" s="1067"/>
      <c r="I120" s="1067"/>
      <c r="J120" s="1067"/>
      <c r="K120" s="1067"/>
      <c r="L120" s="1067"/>
      <c r="M120" s="1067"/>
      <c r="N120" s="1067"/>
      <c r="O120" s="1067"/>
      <c r="P120" s="1067"/>
      <c r="Q120" s="1067"/>
      <c r="R120" s="1067"/>
      <c r="S120" s="1067"/>
      <c r="T120" s="1067"/>
      <c r="U120" s="1067"/>
      <c r="V120" s="1067"/>
      <c r="W120" s="1067"/>
      <c r="X120" s="1067"/>
      <c r="Y120" s="1067"/>
      <c r="Z120" s="1067"/>
      <c r="AA120" s="1067"/>
      <c r="AB120" s="1067"/>
      <c r="AC120" s="1067"/>
      <c r="AD120" s="1067"/>
      <c r="AE120" s="1067"/>
    </row>
    <row r="121" spans="1:31">
      <c r="A121" s="1067"/>
      <c r="B121" s="1067"/>
      <c r="C121" s="1067"/>
      <c r="D121" s="1067"/>
      <c r="E121" s="1067"/>
      <c r="F121" s="1067"/>
      <c r="G121" s="1067"/>
      <c r="H121" s="1067"/>
      <c r="I121" s="1067"/>
      <c r="J121" s="1067"/>
      <c r="K121" s="1067"/>
      <c r="L121" s="1067"/>
      <c r="M121" s="1067"/>
      <c r="N121" s="1067"/>
      <c r="O121" s="1067"/>
      <c r="P121" s="1067"/>
      <c r="Q121" s="1067"/>
      <c r="R121" s="1067"/>
      <c r="S121" s="1067"/>
      <c r="T121" s="1067"/>
      <c r="U121" s="1067"/>
      <c r="V121" s="1067"/>
      <c r="W121" s="1067"/>
      <c r="X121" s="1067"/>
      <c r="Y121" s="1067"/>
      <c r="Z121" s="1067"/>
      <c r="AA121" s="1067"/>
      <c r="AB121" s="1067"/>
      <c r="AC121" s="1067"/>
      <c r="AD121" s="1067"/>
      <c r="AE121" s="1067"/>
    </row>
    <row r="122" spans="1:31">
      <c r="A122" s="1067"/>
      <c r="B122" s="1067"/>
      <c r="C122" s="1067"/>
      <c r="D122" s="1067"/>
      <c r="E122" s="1067"/>
      <c r="F122" s="1067"/>
      <c r="G122" s="1067"/>
      <c r="H122" s="1067"/>
      <c r="I122" s="1067"/>
      <c r="J122" s="1067"/>
      <c r="K122" s="1067"/>
      <c r="L122" s="1067"/>
      <c r="M122" s="1067"/>
      <c r="N122" s="1067"/>
      <c r="O122" s="1067"/>
      <c r="P122" s="1067"/>
      <c r="Q122" s="1067"/>
      <c r="R122" s="1067"/>
      <c r="S122" s="1067"/>
      <c r="T122" s="1067"/>
      <c r="U122" s="1067"/>
      <c r="V122" s="1067"/>
      <c r="W122" s="1067"/>
      <c r="X122" s="1067"/>
      <c r="Y122" s="1067"/>
      <c r="Z122" s="1067"/>
      <c r="AA122" s="1067"/>
      <c r="AB122" s="1067"/>
      <c r="AC122" s="1067"/>
      <c r="AD122" s="1067"/>
      <c r="AE122" s="1067"/>
    </row>
    <row r="123" spans="1:31">
      <c r="A123" s="1067"/>
      <c r="B123" s="1067"/>
      <c r="C123" s="1067"/>
      <c r="D123" s="1067"/>
      <c r="E123" s="1067"/>
      <c r="F123" s="1067"/>
      <c r="G123" s="1067"/>
      <c r="H123" s="1067"/>
      <c r="I123" s="1067"/>
      <c r="J123" s="1067"/>
      <c r="K123" s="1067"/>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row>
    <row r="124" spans="1:31">
      <c r="A124" s="1067"/>
      <c r="B124" s="1067"/>
      <c r="C124" s="1067"/>
      <c r="D124" s="1067"/>
      <c r="E124" s="1067"/>
      <c r="F124" s="1067"/>
      <c r="G124" s="1067"/>
      <c r="H124" s="1067"/>
      <c r="I124" s="1067"/>
      <c r="J124" s="1067"/>
      <c r="K124" s="1067"/>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row>
    <row r="125" spans="1:31">
      <c r="A125" s="1067"/>
      <c r="B125" s="1067"/>
      <c r="C125" s="1067"/>
      <c r="D125" s="1067"/>
      <c r="E125" s="1067"/>
      <c r="F125" s="1067"/>
      <c r="G125" s="1067"/>
      <c r="H125" s="1067"/>
      <c r="I125" s="1067"/>
      <c r="J125" s="1067"/>
      <c r="K125" s="1067"/>
      <c r="L125" s="1067"/>
      <c r="M125" s="1067"/>
      <c r="N125" s="1067"/>
      <c r="O125" s="1067"/>
      <c r="P125" s="1067"/>
      <c r="Q125" s="1067"/>
      <c r="R125" s="1067"/>
      <c r="S125" s="1067"/>
      <c r="T125" s="1067"/>
      <c r="U125" s="1067"/>
      <c r="V125" s="1067"/>
      <c r="W125" s="1067"/>
      <c r="X125" s="1067"/>
      <c r="Y125" s="1067"/>
      <c r="Z125" s="1067"/>
      <c r="AA125" s="1067"/>
      <c r="AB125" s="1067"/>
      <c r="AC125" s="1067"/>
      <c r="AD125" s="1067"/>
      <c r="AE125" s="1067"/>
    </row>
    <row r="126" spans="1:31">
      <c r="A126" s="1067"/>
      <c r="B126" s="1067"/>
      <c r="C126" s="1067"/>
      <c r="D126" s="1067"/>
      <c r="E126" s="1067"/>
      <c r="F126" s="1067"/>
      <c r="G126" s="1067"/>
      <c r="H126" s="1067"/>
      <c r="I126" s="1067"/>
      <c r="J126" s="1067"/>
      <c r="K126" s="1067"/>
      <c r="L126" s="1067"/>
      <c r="M126" s="1067"/>
      <c r="N126" s="1067"/>
      <c r="O126" s="1067"/>
      <c r="P126" s="1067"/>
      <c r="Q126" s="1067"/>
      <c r="R126" s="1067"/>
      <c r="S126" s="1067"/>
      <c r="T126" s="1067"/>
      <c r="U126" s="1067"/>
      <c r="V126" s="1067"/>
      <c r="W126" s="1067"/>
      <c r="X126" s="1067"/>
      <c r="Y126" s="1067"/>
      <c r="Z126" s="1067"/>
      <c r="AA126" s="1067"/>
      <c r="AB126" s="1067"/>
      <c r="AC126" s="1067"/>
      <c r="AD126" s="1067"/>
      <c r="AE126" s="1067"/>
    </row>
    <row r="127" spans="1:31">
      <c r="A127" s="1067"/>
      <c r="B127" s="1067"/>
      <c r="C127" s="1067"/>
      <c r="D127" s="1067"/>
      <c r="E127" s="1067"/>
      <c r="F127" s="1067"/>
      <c r="G127" s="1067"/>
      <c r="H127" s="1067"/>
      <c r="I127" s="1067"/>
      <c r="J127" s="1067"/>
      <c r="K127" s="1067"/>
      <c r="L127" s="1067"/>
      <c r="M127" s="1067"/>
      <c r="N127" s="1067"/>
      <c r="O127" s="1067"/>
      <c r="P127" s="1067"/>
      <c r="Q127" s="1067"/>
      <c r="R127" s="1067"/>
      <c r="S127" s="1067"/>
      <c r="T127" s="1067"/>
      <c r="U127" s="1067"/>
      <c r="V127" s="1067"/>
      <c r="W127" s="1067"/>
      <c r="X127" s="1067"/>
      <c r="Y127" s="1067"/>
      <c r="Z127" s="1067"/>
      <c r="AA127" s="1067"/>
      <c r="AB127" s="1067"/>
      <c r="AC127" s="1067"/>
      <c r="AD127" s="1067"/>
      <c r="AE127" s="1067"/>
    </row>
    <row r="128" spans="1:31">
      <c r="A128" s="1067"/>
      <c r="B128" s="1067"/>
      <c r="C128" s="1067"/>
      <c r="D128" s="1067"/>
      <c r="E128" s="1067"/>
      <c r="F128" s="1067"/>
      <c r="G128" s="1067"/>
      <c r="H128" s="1067"/>
      <c r="I128" s="1067"/>
      <c r="J128" s="1067"/>
      <c r="K128" s="1067"/>
      <c r="L128" s="1067"/>
      <c r="M128" s="1067"/>
      <c r="N128" s="1067"/>
      <c r="O128" s="1067"/>
      <c r="P128" s="1067"/>
      <c r="Q128" s="1067"/>
      <c r="R128" s="1067"/>
      <c r="S128" s="1067"/>
      <c r="T128" s="1067"/>
      <c r="U128" s="1067"/>
      <c r="V128" s="1067"/>
      <c r="W128" s="1067"/>
      <c r="X128" s="1067"/>
      <c r="Y128" s="1067"/>
      <c r="Z128" s="1067"/>
      <c r="AA128" s="1067"/>
      <c r="AB128" s="1067"/>
      <c r="AC128" s="1067"/>
      <c r="AD128" s="1067"/>
      <c r="AE128" s="1067"/>
    </row>
    <row r="129" spans="1:31">
      <c r="A129" s="1067"/>
      <c r="B129" s="1067"/>
      <c r="C129" s="1067"/>
      <c r="D129" s="1067"/>
      <c r="E129" s="1067"/>
      <c r="F129" s="1067"/>
      <c r="G129" s="1067"/>
      <c r="H129" s="1067"/>
      <c r="I129" s="1067"/>
      <c r="J129" s="1067"/>
      <c r="K129" s="1067"/>
      <c r="L129" s="1067"/>
      <c r="M129" s="1067"/>
      <c r="N129" s="1067"/>
      <c r="O129" s="1067"/>
      <c r="P129" s="1067"/>
      <c r="Q129" s="1067"/>
      <c r="R129" s="1067"/>
      <c r="S129" s="1067"/>
      <c r="T129" s="1067"/>
      <c r="U129" s="1067"/>
      <c r="V129" s="1067"/>
      <c r="W129" s="1067"/>
      <c r="X129" s="1067"/>
      <c r="Y129" s="1067"/>
      <c r="Z129" s="1067"/>
      <c r="AA129" s="1067"/>
      <c r="AB129" s="1067"/>
      <c r="AC129" s="1067"/>
      <c r="AD129" s="1067"/>
      <c r="AE129" s="1067"/>
    </row>
    <row r="130" spans="1:31">
      <c r="A130" s="1067"/>
      <c r="B130" s="1067"/>
      <c r="C130" s="1067"/>
      <c r="D130" s="1067"/>
      <c r="E130" s="1067"/>
      <c r="F130" s="1067"/>
      <c r="G130" s="1067"/>
      <c r="H130" s="1067"/>
      <c r="I130" s="1067"/>
      <c r="J130" s="1067"/>
      <c r="K130" s="1067"/>
      <c r="L130" s="1067"/>
      <c r="M130" s="1067"/>
      <c r="N130" s="1067"/>
      <c r="O130" s="1067"/>
      <c r="P130" s="1067"/>
      <c r="Q130" s="1067"/>
      <c r="R130" s="1067"/>
      <c r="S130" s="1067"/>
      <c r="T130" s="1067"/>
      <c r="U130" s="1067"/>
      <c r="V130" s="1067"/>
      <c r="W130" s="1067"/>
      <c r="X130" s="1067"/>
      <c r="Y130" s="1067"/>
      <c r="Z130" s="1067"/>
      <c r="AA130" s="1067"/>
      <c r="AB130" s="1067"/>
      <c r="AC130" s="1067"/>
      <c r="AD130" s="1067"/>
      <c r="AE130" s="1067"/>
    </row>
    <row r="131" spans="1:31">
      <c r="A131" s="1067"/>
      <c r="B131" s="1067"/>
      <c r="C131" s="1067"/>
      <c r="D131" s="1067"/>
      <c r="E131" s="1067"/>
      <c r="F131" s="1067"/>
      <c r="G131" s="1067"/>
      <c r="H131" s="1067"/>
      <c r="I131" s="1067"/>
      <c r="J131" s="1067"/>
      <c r="K131" s="1067"/>
      <c r="L131" s="1067"/>
      <c r="M131" s="1067"/>
      <c r="N131" s="1067"/>
      <c r="O131" s="1067"/>
      <c r="P131" s="1067"/>
      <c r="Q131" s="1067"/>
      <c r="R131" s="1067"/>
      <c r="S131" s="1067"/>
      <c r="T131" s="1067"/>
      <c r="U131" s="1067"/>
      <c r="V131" s="1067"/>
      <c r="W131" s="1067"/>
      <c r="X131" s="1067"/>
      <c r="Y131" s="1067"/>
      <c r="Z131" s="1067"/>
      <c r="AA131" s="1067"/>
      <c r="AB131" s="1067"/>
      <c r="AC131" s="1067"/>
      <c r="AD131" s="1067"/>
      <c r="AE131" s="1067"/>
    </row>
    <row r="132" spans="1:31">
      <c r="A132" s="1067"/>
      <c r="B132" s="1067"/>
      <c r="C132" s="1067"/>
      <c r="D132" s="1067"/>
      <c r="E132" s="1067"/>
      <c r="F132" s="1067"/>
      <c r="G132" s="1067"/>
      <c r="H132" s="1067"/>
      <c r="I132" s="1067"/>
      <c r="J132" s="1067"/>
      <c r="K132" s="1067"/>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row>
    <row r="133" spans="1:31">
      <c r="A133" s="1067"/>
      <c r="B133" s="1067"/>
      <c r="C133" s="1067"/>
      <c r="D133" s="1067"/>
      <c r="E133" s="1067"/>
      <c r="F133" s="1067"/>
      <c r="G133" s="1067"/>
      <c r="H133" s="1067"/>
      <c r="I133" s="1067"/>
      <c r="J133" s="1067"/>
      <c r="K133" s="1067"/>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row>
    <row r="134" spans="1:31">
      <c r="A134" s="1067"/>
      <c r="B134" s="1067"/>
      <c r="C134" s="1067"/>
      <c r="D134" s="1067"/>
      <c r="E134" s="1067"/>
      <c r="F134" s="1067"/>
      <c r="G134" s="1067"/>
      <c r="H134" s="1067"/>
      <c r="I134" s="1067"/>
      <c r="J134" s="1067"/>
      <c r="K134" s="1067"/>
      <c r="L134" s="1067"/>
      <c r="M134" s="1067"/>
      <c r="N134" s="1067"/>
      <c r="O134" s="1067"/>
      <c r="P134" s="1067"/>
      <c r="Q134" s="1067"/>
      <c r="R134" s="1067"/>
      <c r="S134" s="1067"/>
      <c r="T134" s="1067"/>
      <c r="U134" s="1067"/>
      <c r="V134" s="1067"/>
      <c r="W134" s="1067"/>
      <c r="X134" s="1067"/>
      <c r="Y134" s="1067"/>
      <c r="Z134" s="1067"/>
      <c r="AA134" s="1067"/>
      <c r="AB134" s="1067"/>
      <c r="AC134" s="1067"/>
      <c r="AD134" s="1067"/>
      <c r="AE134" s="1067"/>
    </row>
    <row r="135" spans="1:31">
      <c r="A135" s="1067"/>
      <c r="B135" s="1067"/>
      <c r="C135" s="1067"/>
      <c r="D135" s="1067"/>
      <c r="E135" s="1067"/>
      <c r="F135" s="1067"/>
      <c r="G135" s="1067"/>
      <c r="H135" s="1067"/>
      <c r="I135" s="1067"/>
      <c r="J135" s="1067"/>
      <c r="K135" s="1067"/>
      <c r="L135" s="1067"/>
      <c r="M135" s="1067"/>
      <c r="N135" s="1067"/>
      <c r="O135" s="1067"/>
      <c r="P135" s="1067"/>
      <c r="Q135" s="1067"/>
      <c r="R135" s="1067"/>
      <c r="S135" s="1067"/>
      <c r="T135" s="1067"/>
      <c r="U135" s="1067"/>
      <c r="V135" s="1067"/>
      <c r="W135" s="1067"/>
      <c r="X135" s="1067"/>
      <c r="Y135" s="1067"/>
      <c r="Z135" s="1067"/>
      <c r="AA135" s="1067"/>
      <c r="AB135" s="1067"/>
      <c r="AC135" s="1067"/>
      <c r="AD135" s="1067"/>
      <c r="AE135" s="1067"/>
    </row>
    <row r="136" spans="1:31">
      <c r="A136" s="1067"/>
      <c r="B136" s="1067"/>
      <c r="C136" s="1067"/>
      <c r="D136" s="1067"/>
      <c r="E136" s="1067"/>
      <c r="F136" s="1067"/>
      <c r="G136" s="1067"/>
      <c r="H136" s="1067"/>
      <c r="I136" s="1067"/>
      <c r="J136" s="1067"/>
      <c r="K136" s="1067"/>
      <c r="L136" s="1067"/>
      <c r="M136" s="1067"/>
      <c r="N136" s="1067"/>
      <c r="O136" s="1067"/>
      <c r="P136" s="1067"/>
      <c r="Q136" s="1067"/>
      <c r="R136" s="1067"/>
      <c r="S136" s="1067"/>
      <c r="T136" s="1067"/>
      <c r="U136" s="1067"/>
      <c r="V136" s="1067"/>
      <c r="W136" s="1067"/>
      <c r="X136" s="1067"/>
      <c r="Y136" s="1067"/>
      <c r="Z136" s="1067"/>
      <c r="AA136" s="1067"/>
      <c r="AB136" s="1067"/>
      <c r="AC136" s="1067"/>
      <c r="AD136" s="1067"/>
      <c r="AE136" s="1067"/>
    </row>
    <row r="137" spans="1:31">
      <c r="A137" s="1067"/>
      <c r="B137" s="1067"/>
      <c r="C137" s="1067"/>
      <c r="D137" s="1067"/>
      <c r="E137" s="1067"/>
      <c r="F137" s="1067"/>
      <c r="G137" s="1067"/>
      <c r="H137" s="1067"/>
      <c r="I137" s="1067"/>
      <c r="J137" s="1067"/>
      <c r="K137" s="1067"/>
      <c r="L137" s="1067"/>
      <c r="M137" s="1067"/>
      <c r="N137" s="1067"/>
      <c r="O137" s="1067"/>
      <c r="P137" s="1067"/>
      <c r="Q137" s="1067"/>
      <c r="R137" s="1067"/>
      <c r="S137" s="1067"/>
      <c r="T137" s="1067"/>
      <c r="U137" s="1067"/>
      <c r="V137" s="1067"/>
      <c r="W137" s="1067"/>
      <c r="X137" s="1067"/>
      <c r="Y137" s="1067"/>
      <c r="Z137" s="1067"/>
      <c r="AA137" s="1067"/>
      <c r="AB137" s="1067"/>
      <c r="AC137" s="1067"/>
      <c r="AD137" s="1067"/>
      <c r="AE137" s="1067"/>
    </row>
    <row r="138" spans="1:31">
      <c r="A138" s="1067"/>
      <c r="B138" s="1067"/>
      <c r="C138" s="1067"/>
      <c r="D138" s="1067"/>
      <c r="E138" s="1067"/>
      <c r="F138" s="1067"/>
      <c r="G138" s="1067"/>
      <c r="H138" s="1067"/>
      <c r="I138" s="1067"/>
      <c r="J138" s="1067"/>
      <c r="K138" s="1067"/>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row>
    <row r="139" spans="1:31">
      <c r="A139" s="1067"/>
      <c r="B139" s="1067"/>
      <c r="C139" s="1067"/>
      <c r="D139" s="1067"/>
      <c r="E139" s="1067"/>
      <c r="F139" s="1067"/>
      <c r="G139" s="1067"/>
      <c r="H139" s="1067"/>
      <c r="I139" s="1067"/>
      <c r="J139" s="1067"/>
      <c r="K139" s="1067"/>
      <c r="L139" s="1067"/>
      <c r="M139" s="1067"/>
      <c r="N139" s="1067"/>
      <c r="O139" s="1067"/>
      <c r="P139" s="1067"/>
      <c r="Q139" s="1067"/>
      <c r="R139" s="1067"/>
      <c r="S139" s="1067"/>
      <c r="T139" s="1067"/>
      <c r="U139" s="1067"/>
      <c r="V139" s="1067"/>
      <c r="W139" s="1067"/>
      <c r="X139" s="1067"/>
      <c r="Y139" s="1067"/>
      <c r="Z139" s="1067"/>
      <c r="AA139" s="1067"/>
      <c r="AB139" s="1067"/>
      <c r="AC139" s="1067"/>
      <c r="AD139" s="1067"/>
      <c r="AE139" s="1067"/>
    </row>
    <row r="140" spans="1:31">
      <c r="A140" s="1067"/>
      <c r="B140" s="1067"/>
      <c r="C140" s="1067"/>
      <c r="D140" s="1067"/>
      <c r="E140" s="1067"/>
      <c r="F140" s="1067"/>
      <c r="G140" s="1067"/>
      <c r="H140" s="1067"/>
      <c r="I140" s="1067"/>
      <c r="J140" s="1067"/>
      <c r="K140" s="1067"/>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row>
    <row r="141" spans="1:31">
      <c r="A141" s="1067"/>
      <c r="B141" s="1067"/>
      <c r="C141" s="1067"/>
      <c r="D141" s="1067"/>
      <c r="E141" s="1067"/>
      <c r="F141" s="1067"/>
      <c r="G141" s="1067"/>
      <c r="H141" s="1067"/>
      <c r="I141" s="1067"/>
      <c r="J141" s="1067"/>
      <c r="K141" s="1067"/>
      <c r="L141" s="1067"/>
      <c r="M141" s="1067"/>
      <c r="N141" s="1067"/>
      <c r="O141" s="1067"/>
      <c r="P141" s="1067"/>
      <c r="Q141" s="1067"/>
      <c r="R141" s="1067"/>
      <c r="S141" s="1067"/>
      <c r="T141" s="1067"/>
      <c r="U141" s="1067"/>
      <c r="V141" s="1067"/>
      <c r="W141" s="1067"/>
      <c r="X141" s="1067"/>
      <c r="Y141" s="1067"/>
      <c r="Z141" s="1067"/>
      <c r="AA141" s="1067"/>
      <c r="AB141" s="1067"/>
      <c r="AC141" s="1067"/>
      <c r="AD141" s="1067"/>
      <c r="AE141" s="1067"/>
    </row>
    <row r="142" spans="1:31">
      <c r="A142" s="1067"/>
      <c r="B142" s="1067"/>
      <c r="C142" s="1067"/>
      <c r="D142" s="1067"/>
      <c r="E142" s="1067"/>
      <c r="F142" s="1067"/>
      <c r="G142" s="1067"/>
      <c r="H142" s="1067"/>
      <c r="I142" s="1067"/>
      <c r="J142" s="1067"/>
      <c r="K142" s="1067"/>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row>
    <row r="143" spans="1:31">
      <c r="A143" s="1067"/>
      <c r="B143" s="1067"/>
      <c r="C143" s="1067"/>
      <c r="D143" s="1067"/>
      <c r="E143" s="1067"/>
      <c r="F143" s="1067"/>
      <c r="G143" s="1067"/>
      <c r="H143" s="1067"/>
      <c r="I143" s="1067"/>
      <c r="J143" s="1067"/>
      <c r="K143" s="1067"/>
      <c r="L143" s="1067"/>
      <c r="M143" s="1067"/>
      <c r="N143" s="1067"/>
      <c r="O143" s="1067"/>
      <c r="P143" s="1067"/>
      <c r="Q143" s="1067"/>
      <c r="R143" s="1067"/>
      <c r="S143" s="1067"/>
      <c r="T143" s="1067"/>
      <c r="U143" s="1067"/>
      <c r="V143" s="1067"/>
      <c r="W143" s="1067"/>
      <c r="X143" s="1067"/>
      <c r="Y143" s="1067"/>
      <c r="Z143" s="1067"/>
      <c r="AA143" s="1067"/>
      <c r="AB143" s="1067"/>
      <c r="AC143" s="1067"/>
      <c r="AD143" s="1067"/>
      <c r="AE143" s="1067"/>
    </row>
    <row r="144" spans="1:31">
      <c r="A144" s="1067"/>
      <c r="B144" s="1067"/>
      <c r="C144" s="1067"/>
      <c r="D144" s="1067"/>
      <c r="E144" s="1067"/>
      <c r="F144" s="1067"/>
      <c r="G144" s="1067"/>
      <c r="H144" s="1067"/>
      <c r="I144" s="1067"/>
      <c r="J144" s="1067"/>
      <c r="K144" s="1067"/>
      <c r="L144" s="1067"/>
      <c r="M144" s="1067"/>
      <c r="N144" s="1067"/>
      <c r="O144" s="1067"/>
      <c r="P144" s="1067"/>
      <c r="Q144" s="1067"/>
      <c r="R144" s="1067"/>
      <c r="S144" s="1067"/>
      <c r="T144" s="1067"/>
      <c r="U144" s="1067"/>
      <c r="V144" s="1067"/>
      <c r="W144" s="1067"/>
      <c r="X144" s="1067"/>
      <c r="Y144" s="1067"/>
      <c r="Z144" s="1067"/>
      <c r="AA144" s="1067"/>
      <c r="AB144" s="1067"/>
      <c r="AC144" s="1067"/>
      <c r="AD144" s="1067"/>
      <c r="AE144" s="1067"/>
    </row>
    <row r="145" spans="1:31">
      <c r="A145" s="1067"/>
      <c r="B145" s="1067"/>
      <c r="C145" s="1067"/>
      <c r="D145" s="1067"/>
      <c r="E145" s="1067"/>
      <c r="F145" s="1067"/>
      <c r="G145" s="1067"/>
      <c r="H145" s="1067"/>
      <c r="I145" s="1067"/>
      <c r="J145" s="1067"/>
      <c r="K145" s="1067"/>
      <c r="L145" s="1067"/>
      <c r="M145" s="1067"/>
      <c r="N145" s="1067"/>
      <c r="O145" s="1067"/>
      <c r="P145" s="1067"/>
      <c r="Q145" s="1067"/>
      <c r="R145" s="1067"/>
      <c r="S145" s="1067"/>
      <c r="T145" s="1067"/>
      <c r="U145" s="1067"/>
      <c r="V145" s="1067"/>
      <c r="W145" s="1067"/>
      <c r="X145" s="1067"/>
      <c r="Y145" s="1067"/>
      <c r="Z145" s="1067"/>
      <c r="AA145" s="1067"/>
      <c r="AB145" s="1067"/>
      <c r="AC145" s="1067"/>
      <c r="AD145" s="1067"/>
      <c r="AE145" s="1067"/>
    </row>
    <row r="146" spans="1:31">
      <c r="A146" s="1067"/>
      <c r="B146" s="1067"/>
      <c r="C146" s="1067"/>
      <c r="D146" s="1067"/>
      <c r="E146" s="1067"/>
      <c r="F146" s="1067"/>
      <c r="G146" s="1067"/>
      <c r="H146" s="1067"/>
      <c r="I146" s="1067"/>
      <c r="J146" s="1067"/>
      <c r="K146" s="1067"/>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row>
    <row r="147" spans="1:31">
      <c r="A147" s="1067"/>
      <c r="B147" s="1067"/>
      <c r="C147" s="1067"/>
      <c r="D147" s="1067"/>
      <c r="E147" s="1067"/>
      <c r="F147" s="1067"/>
      <c r="G147" s="1067"/>
      <c r="H147" s="1067"/>
      <c r="I147" s="1067"/>
      <c r="J147" s="1067"/>
      <c r="K147" s="1067"/>
      <c r="L147" s="1067"/>
      <c r="M147" s="1067"/>
      <c r="N147" s="1067"/>
      <c r="O147" s="1067"/>
      <c r="P147" s="1067"/>
      <c r="Q147" s="1067"/>
      <c r="R147" s="1067"/>
      <c r="S147" s="1067"/>
      <c r="T147" s="1067"/>
      <c r="U147" s="1067"/>
      <c r="V147" s="1067"/>
      <c r="W147" s="1067"/>
      <c r="X147" s="1067"/>
      <c r="Y147" s="1067"/>
      <c r="Z147" s="1067"/>
      <c r="AA147" s="1067"/>
      <c r="AB147" s="1067"/>
      <c r="AC147" s="1067"/>
      <c r="AD147" s="1067"/>
      <c r="AE147" s="1067"/>
    </row>
    <row r="148" spans="1:31">
      <c r="A148" s="1067"/>
      <c r="B148" s="1067"/>
      <c r="C148" s="1067"/>
      <c r="D148" s="1067"/>
      <c r="E148" s="1067"/>
      <c r="F148" s="1067"/>
      <c r="G148" s="1067"/>
      <c r="H148" s="1067"/>
      <c r="I148" s="1067"/>
      <c r="J148" s="1067"/>
      <c r="K148" s="1067"/>
      <c r="L148" s="1067"/>
      <c r="M148" s="1067"/>
      <c r="N148" s="1067"/>
      <c r="O148" s="1067"/>
      <c r="P148" s="1067"/>
      <c r="Q148" s="1067"/>
      <c r="R148" s="1067"/>
      <c r="S148" s="1067"/>
      <c r="T148" s="1067"/>
      <c r="U148" s="1067"/>
      <c r="V148" s="1067"/>
      <c r="W148" s="1067"/>
      <c r="X148" s="1067"/>
      <c r="Y148" s="1067"/>
      <c r="Z148" s="1067"/>
      <c r="AA148" s="1067"/>
      <c r="AB148" s="1067"/>
      <c r="AC148" s="1067"/>
      <c r="AD148" s="1067"/>
      <c r="AE148" s="1067"/>
    </row>
    <row r="149" spans="1:31">
      <c r="A149" s="1067"/>
      <c r="B149" s="1067"/>
      <c r="C149" s="1067"/>
      <c r="D149" s="1067"/>
      <c r="E149" s="1067"/>
      <c r="F149" s="1067"/>
      <c r="G149" s="1067"/>
      <c r="H149" s="1067"/>
      <c r="I149" s="1067"/>
      <c r="J149" s="1067"/>
      <c r="K149" s="1067"/>
      <c r="L149" s="1067"/>
      <c r="M149" s="1067"/>
      <c r="N149" s="1067"/>
      <c r="O149" s="1067"/>
      <c r="P149" s="1067"/>
      <c r="Q149" s="1067"/>
      <c r="R149" s="1067"/>
      <c r="S149" s="1067"/>
      <c r="T149" s="1067"/>
      <c r="U149" s="1067"/>
      <c r="V149" s="1067"/>
      <c r="W149" s="1067"/>
      <c r="X149" s="1067"/>
      <c r="Y149" s="1067"/>
      <c r="Z149" s="1067"/>
      <c r="AA149" s="1067"/>
      <c r="AB149" s="1067"/>
      <c r="AC149" s="1067"/>
      <c r="AD149" s="1067"/>
      <c r="AE149" s="1067"/>
    </row>
    <row r="150" spans="1:31">
      <c r="A150" s="1067"/>
      <c r="B150" s="1067"/>
      <c r="C150" s="1067"/>
      <c r="D150" s="1067"/>
      <c r="E150" s="1067"/>
      <c r="F150" s="1067"/>
      <c r="G150" s="1067"/>
      <c r="H150" s="1067"/>
      <c r="I150" s="1067"/>
      <c r="J150" s="1067"/>
      <c r="K150" s="1067"/>
      <c r="L150" s="1067"/>
      <c r="M150" s="1067"/>
      <c r="N150" s="1067"/>
      <c r="O150" s="1067"/>
      <c r="P150" s="1067"/>
      <c r="Q150" s="1067"/>
      <c r="R150" s="1067"/>
      <c r="S150" s="1067"/>
      <c r="T150" s="1067"/>
      <c r="U150" s="1067"/>
      <c r="V150" s="1067"/>
      <c r="W150" s="1067"/>
      <c r="X150" s="1067"/>
      <c r="Y150" s="1067"/>
      <c r="Z150" s="1067"/>
      <c r="AA150" s="1067"/>
      <c r="AB150" s="1067"/>
      <c r="AC150" s="1067"/>
      <c r="AD150" s="1067"/>
      <c r="AE150" s="1067"/>
    </row>
    <row r="151" spans="1:31">
      <c r="A151" s="1067"/>
      <c r="B151" s="1067"/>
      <c r="C151" s="1067"/>
      <c r="D151" s="1067"/>
      <c r="E151" s="1067"/>
      <c r="F151" s="1067"/>
      <c r="G151" s="1067"/>
      <c r="H151" s="1067"/>
      <c r="I151" s="1067"/>
      <c r="J151" s="1067"/>
      <c r="K151" s="1067"/>
      <c r="L151" s="1067"/>
      <c r="M151" s="1067"/>
      <c r="N151" s="1067"/>
      <c r="O151" s="1067"/>
      <c r="P151" s="1067"/>
      <c r="Q151" s="1067"/>
      <c r="R151" s="1067"/>
      <c r="S151" s="1067"/>
      <c r="T151" s="1067"/>
      <c r="U151" s="1067"/>
      <c r="V151" s="1067"/>
      <c r="W151" s="1067"/>
      <c r="X151" s="1067"/>
      <c r="Y151" s="1067"/>
      <c r="Z151" s="1067"/>
      <c r="AA151" s="1067"/>
      <c r="AB151" s="1067"/>
      <c r="AC151" s="1067"/>
      <c r="AD151" s="1067"/>
      <c r="AE151" s="1067"/>
    </row>
    <row r="152" spans="1:31">
      <c r="A152" s="1067"/>
      <c r="B152" s="1067"/>
      <c r="C152" s="1067"/>
      <c r="D152" s="1067"/>
      <c r="E152" s="1067"/>
      <c r="F152" s="1067"/>
      <c r="G152" s="1067"/>
      <c r="H152" s="1067"/>
      <c r="I152" s="1067"/>
      <c r="J152" s="1067"/>
      <c r="K152" s="1067"/>
      <c r="L152" s="1067"/>
      <c r="M152" s="1067"/>
      <c r="N152" s="1067"/>
      <c r="O152" s="1067"/>
      <c r="P152" s="1067"/>
      <c r="Q152" s="1067"/>
      <c r="R152" s="1067"/>
      <c r="S152" s="1067"/>
      <c r="T152" s="1067"/>
      <c r="U152" s="1067"/>
      <c r="V152" s="1067"/>
      <c r="W152" s="1067"/>
      <c r="X152" s="1067"/>
      <c r="Y152" s="1067"/>
      <c r="Z152" s="1067"/>
      <c r="AA152" s="1067"/>
      <c r="AB152" s="1067"/>
      <c r="AC152" s="1067"/>
      <c r="AD152" s="1067"/>
      <c r="AE152" s="1067"/>
    </row>
    <row r="153" spans="1:31">
      <c r="A153" s="1067"/>
      <c r="B153" s="1067"/>
      <c r="C153" s="1067"/>
      <c r="D153" s="1067"/>
      <c r="E153" s="1067"/>
      <c r="F153" s="1067"/>
      <c r="G153" s="1067"/>
      <c r="H153" s="1067"/>
      <c r="I153" s="1067"/>
      <c r="J153" s="1067"/>
      <c r="K153" s="1067"/>
      <c r="L153" s="1067"/>
      <c r="M153" s="1067"/>
      <c r="N153" s="1067"/>
      <c r="O153" s="1067"/>
      <c r="P153" s="1067"/>
      <c r="Q153" s="1067"/>
      <c r="R153" s="1067"/>
      <c r="S153" s="1067"/>
      <c r="T153" s="1067"/>
      <c r="U153" s="1067"/>
      <c r="V153" s="1067"/>
      <c r="W153" s="1067"/>
      <c r="X153" s="1067"/>
      <c r="Y153" s="1067"/>
      <c r="Z153" s="1067"/>
      <c r="AA153" s="1067"/>
      <c r="AB153" s="1067"/>
      <c r="AC153" s="1067"/>
      <c r="AD153" s="1067"/>
      <c r="AE153" s="1067"/>
    </row>
    <row r="154" spans="1:31">
      <c r="A154" s="1067"/>
      <c r="B154" s="1067"/>
      <c r="C154" s="1067"/>
      <c r="D154" s="1067"/>
      <c r="E154" s="1067"/>
      <c r="F154" s="1067"/>
      <c r="G154" s="1067"/>
      <c r="H154" s="1067"/>
      <c r="I154" s="1067"/>
      <c r="J154" s="1067"/>
      <c r="K154" s="1067"/>
      <c r="L154" s="1067"/>
      <c r="M154" s="1067"/>
      <c r="N154" s="1067"/>
      <c r="O154" s="1067"/>
      <c r="P154" s="1067"/>
      <c r="Q154" s="1067"/>
      <c r="R154" s="1067"/>
      <c r="S154" s="1067"/>
      <c r="T154" s="1067"/>
      <c r="U154" s="1067"/>
      <c r="V154" s="1067"/>
      <c r="W154" s="1067"/>
      <c r="X154" s="1067"/>
      <c r="Y154" s="1067"/>
      <c r="Z154" s="1067"/>
      <c r="AA154" s="1067"/>
      <c r="AB154" s="1067"/>
      <c r="AC154" s="1067"/>
      <c r="AD154" s="1067"/>
      <c r="AE154" s="1067"/>
    </row>
    <row r="155" spans="1:31">
      <c r="A155" s="1067"/>
      <c r="B155" s="1067"/>
      <c r="C155" s="1067"/>
      <c r="D155" s="1067"/>
      <c r="E155" s="1067"/>
      <c r="F155" s="1067"/>
      <c r="G155" s="1067"/>
      <c r="H155" s="1067"/>
      <c r="I155" s="1067"/>
      <c r="J155" s="1067"/>
      <c r="K155" s="1067"/>
      <c r="L155" s="1067"/>
      <c r="M155" s="1067"/>
      <c r="N155" s="1067"/>
      <c r="O155" s="1067"/>
      <c r="P155" s="1067"/>
      <c r="Q155" s="1067"/>
      <c r="R155" s="1067"/>
      <c r="S155" s="1067"/>
      <c r="T155" s="1067"/>
      <c r="U155" s="1067"/>
      <c r="V155" s="1067"/>
      <c r="W155" s="1067"/>
      <c r="X155" s="1067"/>
      <c r="Y155" s="1067"/>
      <c r="Z155" s="1067"/>
      <c r="AA155" s="1067"/>
      <c r="AB155" s="1067"/>
      <c r="AC155" s="1067"/>
      <c r="AD155" s="1067"/>
      <c r="AE155" s="1067"/>
    </row>
    <row r="156" spans="1:31">
      <c r="A156" s="1067"/>
      <c r="B156" s="1067"/>
      <c r="C156" s="1067"/>
      <c r="D156" s="1067"/>
      <c r="E156" s="1067"/>
      <c r="F156" s="1067"/>
      <c r="G156" s="1067"/>
      <c r="H156" s="1067"/>
      <c r="I156" s="1067"/>
      <c r="J156" s="1067"/>
      <c r="K156" s="1067"/>
      <c r="L156" s="1067"/>
      <c r="M156" s="1067"/>
      <c r="N156" s="1067"/>
      <c r="O156" s="1067"/>
      <c r="P156" s="1067"/>
      <c r="Q156" s="1067"/>
      <c r="R156" s="1067"/>
      <c r="S156" s="1067"/>
      <c r="T156" s="1067"/>
      <c r="U156" s="1067"/>
      <c r="V156" s="1067"/>
      <c r="W156" s="1067"/>
      <c r="X156" s="1067"/>
      <c r="Y156" s="1067"/>
      <c r="Z156" s="1067"/>
      <c r="AA156" s="1067"/>
      <c r="AB156" s="1067"/>
      <c r="AC156" s="1067"/>
      <c r="AD156" s="1067"/>
      <c r="AE156" s="1067"/>
    </row>
    <row r="157" spans="1:31">
      <c r="A157" s="1067"/>
      <c r="B157" s="1067"/>
      <c r="C157" s="1067"/>
      <c r="D157" s="1067"/>
      <c r="E157" s="1067"/>
      <c r="F157" s="1067"/>
      <c r="G157" s="1067"/>
      <c r="H157" s="1067"/>
      <c r="I157" s="1067"/>
      <c r="J157" s="1067"/>
      <c r="K157" s="1067"/>
      <c r="L157" s="1067"/>
      <c r="M157" s="1067"/>
      <c r="N157" s="1067"/>
      <c r="O157" s="1067"/>
      <c r="P157" s="1067"/>
      <c r="Q157" s="1067"/>
      <c r="R157" s="1067"/>
      <c r="S157" s="1067"/>
      <c r="T157" s="1067"/>
      <c r="U157" s="1067"/>
      <c r="V157" s="1067"/>
      <c r="W157" s="1067"/>
      <c r="X157" s="1067"/>
      <c r="Y157" s="1067"/>
      <c r="Z157" s="1067"/>
      <c r="AA157" s="1067"/>
      <c r="AB157" s="1067"/>
      <c r="AC157" s="1067"/>
      <c r="AD157" s="1067"/>
      <c r="AE157" s="1067"/>
    </row>
    <row r="158" spans="1:31">
      <c r="A158" s="1067"/>
      <c r="B158" s="1067"/>
      <c r="C158" s="1067"/>
      <c r="D158" s="1067"/>
      <c r="E158" s="1067"/>
      <c r="F158" s="1067"/>
      <c r="G158" s="1067"/>
      <c r="H158" s="1067"/>
      <c r="I158" s="1067"/>
      <c r="J158" s="1067"/>
      <c r="K158" s="1067"/>
      <c r="L158" s="1067"/>
      <c r="M158" s="1067"/>
      <c r="N158" s="1067"/>
      <c r="O158" s="1067"/>
      <c r="P158" s="1067"/>
      <c r="Q158" s="1067"/>
      <c r="R158" s="1067"/>
      <c r="S158" s="1067"/>
      <c r="T158" s="1067"/>
      <c r="U158" s="1067"/>
      <c r="V158" s="1067"/>
      <c r="W158" s="1067"/>
      <c r="X158" s="1067"/>
      <c r="Y158" s="1067"/>
      <c r="Z158" s="1067"/>
      <c r="AA158" s="1067"/>
      <c r="AB158" s="1067"/>
      <c r="AC158" s="1067"/>
      <c r="AD158" s="1067"/>
      <c r="AE158" s="1067"/>
    </row>
    <row r="159" spans="1:31">
      <c r="A159" s="1067"/>
      <c r="B159" s="1067"/>
      <c r="C159" s="1067"/>
      <c r="D159" s="1067"/>
      <c r="E159" s="1067"/>
      <c r="F159" s="1067"/>
      <c r="G159" s="1067"/>
      <c r="H159" s="1067"/>
      <c r="I159" s="1067"/>
      <c r="J159" s="1067"/>
      <c r="K159" s="1067"/>
      <c r="L159" s="1067"/>
      <c r="M159" s="1067"/>
      <c r="N159" s="1067"/>
      <c r="O159" s="1067"/>
      <c r="P159" s="1067"/>
      <c r="Q159" s="1067"/>
      <c r="R159" s="1067"/>
      <c r="S159" s="1067"/>
      <c r="T159" s="1067"/>
      <c r="U159" s="1067"/>
      <c r="V159" s="1067"/>
      <c r="W159" s="1067"/>
      <c r="X159" s="1067"/>
      <c r="Y159" s="1067"/>
      <c r="Z159" s="1067"/>
      <c r="AA159" s="1067"/>
      <c r="AB159" s="1067"/>
      <c r="AC159" s="1067"/>
      <c r="AD159" s="1067"/>
      <c r="AE159" s="1067"/>
    </row>
    <row r="160" spans="1:31">
      <c r="A160" s="1067"/>
      <c r="B160" s="1067"/>
      <c r="C160" s="1067"/>
      <c r="D160" s="1067"/>
      <c r="E160" s="1067"/>
      <c r="F160" s="1067"/>
      <c r="G160" s="1067"/>
      <c r="H160" s="1067"/>
      <c r="I160" s="1067"/>
      <c r="J160" s="1067"/>
      <c r="K160" s="1067"/>
      <c r="L160" s="1067"/>
      <c r="M160" s="1067"/>
      <c r="N160" s="1067"/>
      <c r="O160" s="1067"/>
      <c r="P160" s="1067"/>
      <c r="Q160" s="1067"/>
      <c r="R160" s="1067"/>
      <c r="S160" s="1067"/>
      <c r="T160" s="1067"/>
      <c r="U160" s="1067"/>
      <c r="V160" s="1067"/>
      <c r="W160" s="1067"/>
      <c r="X160" s="1067"/>
      <c r="Y160" s="1067"/>
      <c r="Z160" s="1067"/>
      <c r="AA160" s="1067"/>
      <c r="AB160" s="1067"/>
      <c r="AC160" s="1067"/>
      <c r="AD160" s="1067"/>
      <c r="AE160" s="1067"/>
    </row>
    <row r="161" spans="1:31">
      <c r="A161" s="1067"/>
      <c r="B161" s="1067"/>
      <c r="C161" s="1067"/>
      <c r="D161" s="1067"/>
      <c r="E161" s="1067"/>
      <c r="F161" s="1067"/>
      <c r="G161" s="1067"/>
      <c r="H161" s="1067"/>
      <c r="I161" s="1067"/>
      <c r="J161" s="1067"/>
      <c r="K161" s="1067"/>
      <c r="L161" s="1067"/>
      <c r="M161" s="1067"/>
      <c r="N161" s="1067"/>
      <c r="O161" s="1067"/>
      <c r="P161" s="1067"/>
      <c r="Q161" s="1067"/>
      <c r="R161" s="1067"/>
      <c r="S161" s="1067"/>
      <c r="T161" s="1067"/>
      <c r="U161" s="1067"/>
      <c r="V161" s="1067"/>
      <c r="W161" s="1067"/>
      <c r="X161" s="1067"/>
      <c r="Y161" s="1067"/>
      <c r="Z161" s="1067"/>
      <c r="AA161" s="1067"/>
      <c r="AB161" s="1067"/>
      <c r="AC161" s="1067"/>
      <c r="AD161" s="1067"/>
      <c r="AE161" s="1067"/>
    </row>
    <row r="162" spans="1:31">
      <c r="A162" s="1067"/>
      <c r="B162" s="1067"/>
      <c r="C162" s="1067"/>
      <c r="D162" s="1067"/>
      <c r="E162" s="1067"/>
      <c r="F162" s="1067"/>
      <c r="G162" s="1067"/>
      <c r="H162" s="1067"/>
      <c r="I162" s="1067"/>
      <c r="J162" s="1067"/>
      <c r="K162" s="1067"/>
      <c r="L162" s="1067"/>
      <c r="M162" s="1067"/>
      <c r="N162" s="1067"/>
      <c r="O162" s="1067"/>
      <c r="P162" s="1067"/>
      <c r="Q162" s="1067"/>
      <c r="R162" s="1067"/>
      <c r="S162" s="1067"/>
      <c r="T162" s="1067"/>
      <c r="U162" s="1067"/>
      <c r="V162" s="1067"/>
      <c r="W162" s="1067"/>
      <c r="X162" s="1067"/>
      <c r="Y162" s="1067"/>
      <c r="Z162" s="1067"/>
      <c r="AA162" s="1067"/>
      <c r="AB162" s="1067"/>
      <c r="AC162" s="1067"/>
      <c r="AD162" s="1067"/>
      <c r="AE162" s="1067"/>
    </row>
    <row r="163" spans="1:31">
      <c r="A163" s="1067"/>
      <c r="B163" s="1067"/>
      <c r="C163" s="1067"/>
      <c r="D163" s="1067"/>
      <c r="E163" s="1067"/>
      <c r="F163" s="1067"/>
      <c r="G163" s="1067"/>
      <c r="H163" s="1067"/>
      <c r="I163" s="1067"/>
      <c r="J163" s="1067"/>
      <c r="K163" s="1067"/>
      <c r="L163" s="1067"/>
      <c r="M163" s="1067"/>
      <c r="N163" s="1067"/>
      <c r="O163" s="1067"/>
      <c r="P163" s="1067"/>
      <c r="Q163" s="1067"/>
      <c r="R163" s="1067"/>
      <c r="S163" s="1067"/>
      <c r="T163" s="1067"/>
      <c r="U163" s="1067"/>
      <c r="V163" s="1067"/>
      <c r="W163" s="1067"/>
      <c r="X163" s="1067"/>
      <c r="Y163" s="1067"/>
      <c r="Z163" s="1067"/>
      <c r="AA163" s="1067"/>
      <c r="AB163" s="1067"/>
      <c r="AC163" s="1067"/>
      <c r="AD163" s="1067"/>
      <c r="AE163" s="1067"/>
    </row>
    <row r="164" spans="1:31">
      <c r="A164" s="1067"/>
      <c r="B164" s="1067"/>
      <c r="C164" s="1067"/>
      <c r="D164" s="1067"/>
      <c r="E164" s="1067"/>
      <c r="F164" s="1067"/>
      <c r="G164" s="1067"/>
      <c r="H164" s="1067"/>
      <c r="I164" s="1067"/>
      <c r="J164" s="1067"/>
      <c r="K164" s="1067"/>
      <c r="L164" s="1067"/>
      <c r="M164" s="1067"/>
      <c r="N164" s="1067"/>
      <c r="O164" s="1067"/>
      <c r="P164" s="1067"/>
      <c r="Q164" s="1067"/>
      <c r="R164" s="1067"/>
      <c r="S164" s="1067"/>
      <c r="T164" s="1067"/>
      <c r="U164" s="1067"/>
      <c r="V164" s="1067"/>
      <c r="W164" s="1067"/>
      <c r="X164" s="1067"/>
      <c r="Y164" s="1067"/>
      <c r="Z164" s="1067"/>
      <c r="AA164" s="1067"/>
      <c r="AB164" s="1067"/>
      <c r="AC164" s="1067"/>
      <c r="AD164" s="1067"/>
      <c r="AE164" s="1067"/>
    </row>
    <row r="165" spans="1:31">
      <c r="A165" s="1067"/>
      <c r="B165" s="1067"/>
      <c r="C165" s="1067"/>
      <c r="D165" s="1067"/>
      <c r="E165" s="1067"/>
      <c r="F165" s="1067"/>
      <c r="G165" s="1067"/>
      <c r="H165" s="1067"/>
      <c r="I165" s="1067"/>
      <c r="J165" s="1067"/>
      <c r="K165" s="1067"/>
      <c r="L165" s="1067"/>
      <c r="M165" s="1067"/>
      <c r="N165" s="1067"/>
      <c r="O165" s="1067"/>
      <c r="P165" s="1067"/>
      <c r="Q165" s="1067"/>
      <c r="R165" s="1067"/>
      <c r="S165" s="1067"/>
      <c r="T165" s="1067"/>
      <c r="U165" s="1067"/>
      <c r="V165" s="1067"/>
      <c r="W165" s="1067"/>
      <c r="X165" s="1067"/>
      <c r="Y165" s="1067"/>
      <c r="Z165" s="1067"/>
      <c r="AA165" s="1067"/>
      <c r="AB165" s="1067"/>
      <c r="AC165" s="1067"/>
      <c r="AD165" s="1067"/>
      <c r="AE165" s="1067"/>
    </row>
    <row r="166" spans="1:31">
      <c r="A166" s="1067"/>
      <c r="B166" s="1067"/>
      <c r="C166" s="1067"/>
      <c r="D166" s="1067"/>
      <c r="E166" s="1067"/>
      <c r="F166" s="1067"/>
      <c r="G166" s="1067"/>
      <c r="H166" s="1067"/>
      <c r="I166" s="1067"/>
      <c r="J166" s="1067"/>
      <c r="K166" s="1067"/>
      <c r="L166" s="1067"/>
      <c r="M166" s="1067"/>
      <c r="N166" s="1067"/>
      <c r="O166" s="1067"/>
      <c r="P166" s="1067"/>
      <c r="Q166" s="1067"/>
      <c r="R166" s="1067"/>
      <c r="S166" s="1067"/>
      <c r="T166" s="1067"/>
      <c r="U166" s="1067"/>
      <c r="V166" s="1067"/>
      <c r="W166" s="1067"/>
      <c r="X166" s="1067"/>
      <c r="Y166" s="1067"/>
      <c r="Z166" s="1067"/>
      <c r="AA166" s="1067"/>
      <c r="AB166" s="1067"/>
      <c r="AC166" s="1067"/>
      <c r="AD166" s="1067"/>
      <c r="AE166" s="1067"/>
    </row>
    <row r="167" spans="1:31">
      <c r="A167" s="1067"/>
      <c r="B167" s="1067"/>
      <c r="C167" s="1067"/>
      <c r="D167" s="1067"/>
      <c r="E167" s="1067"/>
      <c r="F167" s="1067"/>
      <c r="G167" s="1067"/>
      <c r="H167" s="1067"/>
      <c r="I167" s="1067"/>
      <c r="J167" s="1067"/>
      <c r="K167" s="1067"/>
      <c r="L167" s="1067"/>
      <c r="M167" s="1067"/>
      <c r="N167" s="1067"/>
      <c r="O167" s="1067"/>
      <c r="P167" s="1067"/>
      <c r="Q167" s="1067"/>
      <c r="R167" s="1067"/>
      <c r="S167" s="1067"/>
      <c r="T167" s="1067"/>
      <c r="U167" s="1067"/>
      <c r="V167" s="1067"/>
      <c r="W167" s="1067"/>
      <c r="X167" s="1067"/>
      <c r="Y167" s="1067"/>
      <c r="Z167" s="1067"/>
      <c r="AA167" s="1067"/>
      <c r="AB167" s="1067"/>
      <c r="AC167" s="1067"/>
      <c r="AD167" s="1067"/>
      <c r="AE167" s="1067"/>
    </row>
    <row r="168" spans="1:31">
      <c r="A168" s="1067"/>
      <c r="B168" s="1067"/>
      <c r="C168" s="1067"/>
      <c r="D168" s="1067"/>
      <c r="E168" s="1067"/>
      <c r="F168" s="1067"/>
      <c r="G168" s="1067"/>
      <c r="H168" s="1067"/>
      <c r="I168" s="1067"/>
      <c r="J168" s="1067"/>
      <c r="K168" s="1067"/>
      <c r="L168" s="1067"/>
      <c r="M168" s="1067"/>
      <c r="N168" s="1067"/>
      <c r="O168" s="1067"/>
      <c r="P168" s="1067"/>
      <c r="Q168" s="1067"/>
      <c r="R168" s="1067"/>
      <c r="S168" s="1067"/>
      <c r="T168" s="1067"/>
      <c r="U168" s="1067"/>
      <c r="V168" s="1067"/>
      <c r="W168" s="1067"/>
      <c r="X168" s="1067"/>
      <c r="Y168" s="1067"/>
      <c r="Z168" s="1067"/>
      <c r="AA168" s="1067"/>
      <c r="AB168" s="1067"/>
      <c r="AC168" s="1067"/>
      <c r="AD168" s="1067"/>
      <c r="AE168" s="1067"/>
    </row>
    <row r="169" spans="1:31">
      <c r="A169" s="1067"/>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row>
    <row r="170" spans="1:3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row>
    <row r="171" spans="1:31">
      <c r="A171" s="1067"/>
      <c r="B171" s="1067"/>
      <c r="C171" s="1067"/>
      <c r="D171" s="1067"/>
      <c r="E171" s="1067"/>
      <c r="F171" s="1067"/>
      <c r="G171" s="1067"/>
      <c r="H171" s="1067"/>
      <c r="I171" s="1067"/>
      <c r="J171" s="1067"/>
      <c r="K171" s="1067"/>
      <c r="L171" s="1067"/>
      <c r="M171" s="1067"/>
      <c r="N171" s="1067"/>
      <c r="O171" s="1067"/>
      <c r="P171" s="1067"/>
      <c r="Q171" s="1067"/>
      <c r="R171" s="1067"/>
      <c r="S171" s="1067"/>
      <c r="T171" s="1067"/>
      <c r="U171" s="1067"/>
      <c r="V171" s="1067"/>
      <c r="W171" s="1067"/>
      <c r="X171" s="1067"/>
      <c r="Y171" s="1067"/>
      <c r="Z171" s="1067"/>
      <c r="AA171" s="1067"/>
      <c r="AB171" s="1067"/>
      <c r="AC171" s="1067"/>
      <c r="AD171" s="1067"/>
      <c r="AE171" s="1067"/>
    </row>
    <row r="172" spans="1:31">
      <c r="A172" s="1067"/>
      <c r="B172" s="1067"/>
      <c r="C172" s="1067"/>
      <c r="D172" s="1067"/>
      <c r="E172" s="1067"/>
      <c r="F172" s="1067"/>
      <c r="G172" s="1067"/>
      <c r="H172" s="1067"/>
      <c r="I172" s="1067"/>
      <c r="J172" s="1067"/>
      <c r="K172" s="1067"/>
      <c r="L172" s="1067"/>
      <c r="M172" s="1067"/>
      <c r="N172" s="1067"/>
      <c r="O172" s="1067"/>
      <c r="P172" s="1067"/>
      <c r="Q172" s="1067"/>
      <c r="R172" s="1067"/>
      <c r="S172" s="1067"/>
      <c r="T172" s="1067"/>
      <c r="U172" s="1067"/>
      <c r="V172" s="1067"/>
      <c r="W172" s="1067"/>
      <c r="X172" s="1067"/>
      <c r="Y172" s="1067"/>
      <c r="Z172" s="1067"/>
      <c r="AA172" s="1067"/>
      <c r="AB172" s="1067"/>
      <c r="AC172" s="1067"/>
      <c r="AD172" s="1067"/>
      <c r="AE172" s="1067"/>
    </row>
    <row r="173" spans="1:31">
      <c r="A173" s="1067"/>
      <c r="B173" s="1067"/>
      <c r="C173" s="1067"/>
      <c r="D173" s="1067"/>
      <c r="E173" s="1067"/>
      <c r="F173" s="1067"/>
      <c r="G173" s="1067"/>
      <c r="H173" s="1067"/>
      <c r="I173" s="1067"/>
      <c r="J173" s="1067"/>
      <c r="K173" s="1067"/>
      <c r="L173" s="1067"/>
      <c r="M173" s="1067"/>
      <c r="N173" s="1067"/>
      <c r="O173" s="1067"/>
      <c r="P173" s="1067"/>
      <c r="Q173" s="1067"/>
      <c r="R173" s="1067"/>
      <c r="S173" s="1067"/>
      <c r="T173" s="1067"/>
      <c r="U173" s="1067"/>
      <c r="V173" s="1067"/>
      <c r="W173" s="1067"/>
      <c r="X173" s="1067"/>
      <c r="Y173" s="1067"/>
      <c r="Z173" s="1067"/>
      <c r="AA173" s="1067"/>
      <c r="AB173" s="1067"/>
      <c r="AC173" s="1067"/>
      <c r="AD173" s="1067"/>
      <c r="AE173" s="1067"/>
    </row>
    <row r="174" spans="1:31">
      <c r="A174" s="1067"/>
      <c r="B174" s="1067"/>
      <c r="C174" s="1067"/>
      <c r="D174" s="1067"/>
      <c r="E174" s="1067"/>
      <c r="F174" s="1067"/>
      <c r="G174" s="1067"/>
      <c r="H174" s="1067"/>
      <c r="I174" s="1067"/>
      <c r="J174" s="1067"/>
      <c r="K174" s="1067"/>
      <c r="L174" s="1067"/>
      <c r="M174" s="1067"/>
      <c r="N174" s="1067"/>
      <c r="O174" s="1067"/>
      <c r="P174" s="1067"/>
      <c r="Q174" s="1067"/>
      <c r="R174" s="1067"/>
      <c r="S174" s="1067"/>
      <c r="T174" s="1067"/>
      <c r="U174" s="1067"/>
      <c r="V174" s="1067"/>
      <c r="W174" s="1067"/>
      <c r="X174" s="1067"/>
      <c r="Y174" s="1067"/>
      <c r="Z174" s="1067"/>
      <c r="AA174" s="1067"/>
      <c r="AB174" s="1067"/>
      <c r="AC174" s="1067"/>
      <c r="AD174" s="1067"/>
      <c r="AE174" s="1067"/>
    </row>
    <row r="175" spans="1:31">
      <c r="A175" s="1067"/>
      <c r="B175" s="1067"/>
      <c r="C175" s="1067"/>
      <c r="D175" s="1067"/>
      <c r="E175" s="1067"/>
      <c r="F175" s="1067"/>
      <c r="G175" s="1067"/>
      <c r="H175" s="1067"/>
      <c r="I175" s="1067"/>
      <c r="J175" s="1067"/>
      <c r="K175" s="1067"/>
      <c r="L175" s="1067"/>
      <c r="M175" s="1067"/>
      <c r="N175" s="1067"/>
      <c r="O175" s="1067"/>
      <c r="P175" s="1067"/>
      <c r="Q175" s="1067"/>
      <c r="R175" s="1067"/>
      <c r="S175" s="1067"/>
      <c r="T175" s="1067"/>
      <c r="U175" s="1067"/>
      <c r="V175" s="1067"/>
      <c r="W175" s="1067"/>
      <c r="X175" s="1067"/>
      <c r="Y175" s="1067"/>
      <c r="Z175" s="1067"/>
      <c r="AA175" s="1067"/>
      <c r="AB175" s="1067"/>
      <c r="AC175" s="1067"/>
      <c r="AD175" s="1067"/>
      <c r="AE175" s="1067"/>
    </row>
    <row r="176" spans="1:31">
      <c r="A176" s="1067"/>
      <c r="B176" s="1067"/>
      <c r="C176" s="1067"/>
      <c r="D176" s="1067"/>
      <c r="E176" s="1067"/>
      <c r="F176" s="1067"/>
      <c r="G176" s="1067"/>
      <c r="H176" s="1067"/>
      <c r="I176" s="1067"/>
      <c r="J176" s="1067"/>
      <c r="K176" s="1067"/>
      <c r="L176" s="1067"/>
      <c r="M176" s="1067"/>
      <c r="N176" s="1067"/>
      <c r="O176" s="1067"/>
      <c r="P176" s="1067"/>
      <c r="Q176" s="1067"/>
      <c r="R176" s="1067"/>
      <c r="S176" s="1067"/>
      <c r="T176" s="1067"/>
      <c r="U176" s="1067"/>
      <c r="V176" s="1067"/>
      <c r="W176" s="1067"/>
      <c r="X176" s="1067"/>
      <c r="Y176" s="1067"/>
      <c r="Z176" s="1067"/>
      <c r="AA176" s="1067"/>
      <c r="AB176" s="1067"/>
      <c r="AC176" s="1067"/>
      <c r="AD176" s="1067"/>
      <c r="AE176" s="1067"/>
    </row>
    <row r="177" spans="1:31">
      <c r="A177" s="1067"/>
      <c r="B177" s="1067"/>
      <c r="C177" s="1067"/>
      <c r="D177" s="1067"/>
      <c r="E177" s="1067"/>
      <c r="F177" s="1067"/>
      <c r="G177" s="1067"/>
      <c r="H177" s="1067"/>
      <c r="I177" s="1067"/>
      <c r="J177" s="1067"/>
      <c r="K177" s="1067"/>
      <c r="L177" s="1067"/>
      <c r="M177" s="1067"/>
      <c r="N177" s="1067"/>
      <c r="O177" s="1067"/>
      <c r="P177" s="1067"/>
      <c r="Q177" s="1067"/>
      <c r="R177" s="1067"/>
      <c r="S177" s="1067"/>
      <c r="T177" s="1067"/>
      <c r="U177" s="1067"/>
      <c r="V177" s="1067"/>
      <c r="W177" s="1067"/>
      <c r="X177" s="1067"/>
      <c r="Y177" s="1067"/>
      <c r="Z177" s="1067"/>
      <c r="AA177" s="1067"/>
      <c r="AB177" s="1067"/>
      <c r="AC177" s="1067"/>
      <c r="AD177" s="1067"/>
      <c r="AE177" s="1067"/>
    </row>
    <row r="178" spans="1:31">
      <c r="A178" s="1067"/>
      <c r="B178" s="1067"/>
      <c r="C178" s="1067"/>
      <c r="D178" s="1067"/>
      <c r="E178" s="1067"/>
      <c r="F178" s="1067"/>
      <c r="G178" s="1067"/>
      <c r="H178" s="1067"/>
      <c r="I178" s="1067"/>
      <c r="J178" s="1067"/>
      <c r="K178" s="1067"/>
      <c r="L178" s="1067"/>
      <c r="M178" s="1067"/>
      <c r="N178" s="1067"/>
      <c r="O178" s="1067"/>
      <c r="P178" s="1067"/>
      <c r="Q178" s="1067"/>
      <c r="R178" s="1067"/>
      <c r="S178" s="1067"/>
      <c r="T178" s="1067"/>
      <c r="U178" s="1067"/>
      <c r="V178" s="1067"/>
      <c r="W178" s="1067"/>
      <c r="X178" s="1067"/>
      <c r="Y178" s="1067"/>
      <c r="Z178" s="1067"/>
      <c r="AA178" s="1067"/>
      <c r="AB178" s="1067"/>
      <c r="AC178" s="1067"/>
      <c r="AD178" s="1067"/>
      <c r="AE178" s="1067"/>
    </row>
    <row r="179" spans="1:31">
      <c r="A179" s="1067"/>
      <c r="B179" s="1067"/>
      <c r="C179" s="1067"/>
      <c r="D179" s="1067"/>
      <c r="E179" s="1067"/>
      <c r="F179" s="1067"/>
      <c r="G179" s="1067"/>
      <c r="H179" s="1067"/>
      <c r="I179" s="1067"/>
      <c r="J179" s="1067"/>
      <c r="K179" s="1067"/>
      <c r="L179" s="1067"/>
      <c r="M179" s="1067"/>
      <c r="N179" s="1067"/>
      <c r="O179" s="1067"/>
      <c r="P179" s="1067"/>
      <c r="Q179" s="1067"/>
      <c r="R179" s="1067"/>
      <c r="S179" s="1067"/>
      <c r="T179" s="1067"/>
      <c r="U179" s="1067"/>
      <c r="V179" s="1067"/>
      <c r="W179" s="1067"/>
      <c r="X179" s="1067"/>
      <c r="Y179" s="1067"/>
      <c r="Z179" s="1067"/>
      <c r="AA179" s="1067"/>
      <c r="AB179" s="1067"/>
      <c r="AC179" s="1067"/>
      <c r="AD179" s="1067"/>
      <c r="AE179" s="1067"/>
    </row>
    <row r="180" spans="1:31">
      <c r="A180" s="1067"/>
      <c r="B180" s="1067"/>
      <c r="C180" s="1067"/>
      <c r="D180" s="1067"/>
      <c r="E180" s="1067"/>
      <c r="F180" s="1067"/>
      <c r="G180" s="1067"/>
      <c r="H180" s="1067"/>
      <c r="I180" s="1067"/>
      <c r="J180" s="1067"/>
      <c r="K180" s="1067"/>
      <c r="L180" s="1067"/>
      <c r="M180" s="1067"/>
      <c r="N180" s="1067"/>
      <c r="O180" s="1067"/>
      <c r="P180" s="1067"/>
      <c r="Q180" s="1067"/>
      <c r="R180" s="1067"/>
      <c r="S180" s="1067"/>
      <c r="T180" s="1067"/>
      <c r="U180" s="1067"/>
      <c r="V180" s="1067"/>
      <c r="W180" s="1067"/>
      <c r="X180" s="1067"/>
      <c r="Y180" s="1067"/>
      <c r="Z180" s="1067"/>
      <c r="AA180" s="1067"/>
      <c r="AB180" s="1067"/>
      <c r="AC180" s="1067"/>
      <c r="AD180" s="1067"/>
      <c r="AE180" s="1067"/>
    </row>
    <row r="181" spans="1:31">
      <c r="A181" s="1067"/>
      <c r="B181" s="1067"/>
      <c r="C181" s="1067"/>
      <c r="D181" s="1067"/>
      <c r="E181" s="1067"/>
      <c r="F181" s="1067"/>
      <c r="G181" s="1067"/>
      <c r="H181" s="1067"/>
      <c r="I181" s="1067"/>
      <c r="J181" s="1067"/>
      <c r="K181" s="1067"/>
      <c r="L181" s="1067"/>
      <c r="M181" s="1067"/>
      <c r="N181" s="1067"/>
      <c r="O181" s="1067"/>
      <c r="P181" s="1067"/>
      <c r="Q181" s="1067"/>
      <c r="R181" s="1067"/>
      <c r="S181" s="1067"/>
      <c r="T181" s="1067"/>
      <c r="U181" s="1067"/>
      <c r="V181" s="1067"/>
      <c r="W181" s="1067"/>
      <c r="X181" s="1067"/>
      <c r="Y181" s="1067"/>
      <c r="Z181" s="1067"/>
      <c r="AA181" s="1067"/>
      <c r="AB181" s="1067"/>
      <c r="AC181" s="1067"/>
      <c r="AD181" s="1067"/>
      <c r="AE181" s="1067"/>
    </row>
    <row r="182" spans="1:31">
      <c r="A182" s="1067"/>
      <c r="B182" s="1067"/>
      <c r="C182" s="1067"/>
      <c r="D182" s="1067"/>
      <c r="E182" s="1067"/>
      <c r="F182" s="1067"/>
      <c r="G182" s="1067"/>
      <c r="H182" s="1067"/>
      <c r="I182" s="1067"/>
      <c r="J182" s="1067"/>
      <c r="K182" s="1067"/>
      <c r="L182" s="1067"/>
      <c r="M182" s="1067"/>
      <c r="N182" s="1067"/>
      <c r="O182" s="1067"/>
      <c r="P182" s="1067"/>
      <c r="Q182" s="1067"/>
      <c r="R182" s="1067"/>
      <c r="S182" s="1067"/>
      <c r="T182" s="1067"/>
      <c r="U182" s="1067"/>
      <c r="V182" s="1067"/>
      <c r="W182" s="1067"/>
      <c r="X182" s="1067"/>
      <c r="Y182" s="1067"/>
      <c r="Z182" s="1067"/>
      <c r="AA182" s="1067"/>
      <c r="AB182" s="1067"/>
      <c r="AC182" s="1067"/>
      <c r="AD182" s="1067"/>
      <c r="AE182" s="1067"/>
    </row>
    <row r="183" spans="1:31">
      <c r="A183" s="1067"/>
      <c r="B183" s="1067"/>
      <c r="C183" s="1067"/>
      <c r="D183" s="1067"/>
      <c r="E183" s="1067"/>
      <c r="F183" s="1067"/>
      <c r="G183" s="1067"/>
      <c r="H183" s="1067"/>
      <c r="I183" s="1067"/>
      <c r="J183" s="1067"/>
      <c r="K183" s="1067"/>
      <c r="L183" s="1067"/>
      <c r="M183" s="1067"/>
      <c r="N183" s="1067"/>
      <c r="O183" s="1067"/>
      <c r="P183" s="1067"/>
      <c r="Q183" s="1067"/>
      <c r="R183" s="1067"/>
      <c r="S183" s="1067"/>
      <c r="T183" s="1067"/>
      <c r="U183" s="1067"/>
      <c r="V183" s="1067"/>
      <c r="W183" s="1067"/>
      <c r="X183" s="1067"/>
      <c r="Y183" s="1067"/>
      <c r="Z183" s="1067"/>
      <c r="AA183" s="1067"/>
      <c r="AB183" s="1067"/>
      <c r="AC183" s="1067"/>
      <c r="AD183" s="1067"/>
      <c r="AE183" s="1067"/>
    </row>
    <row r="184" spans="1:31">
      <c r="A184" s="1067"/>
      <c r="B184" s="1067"/>
      <c r="C184" s="1067"/>
      <c r="D184" s="1067"/>
      <c r="E184" s="1067"/>
      <c r="F184" s="1067"/>
      <c r="G184" s="1067"/>
      <c r="H184" s="1067"/>
      <c r="I184" s="1067"/>
      <c r="J184" s="1067"/>
      <c r="K184" s="1067"/>
      <c r="L184" s="1067"/>
      <c r="M184" s="1067"/>
      <c r="N184" s="1067"/>
      <c r="O184" s="1067"/>
      <c r="P184" s="1067"/>
      <c r="Q184" s="1067"/>
      <c r="R184" s="1067"/>
      <c r="S184" s="1067"/>
      <c r="T184" s="1067"/>
      <c r="U184" s="1067"/>
      <c r="V184" s="1067"/>
      <c r="W184" s="1067"/>
      <c r="X184" s="1067"/>
      <c r="Y184" s="1067"/>
      <c r="Z184" s="1067"/>
      <c r="AA184" s="1067"/>
      <c r="AB184" s="1067"/>
      <c r="AC184" s="1067"/>
      <c r="AD184" s="1067"/>
      <c r="AE184" s="1067"/>
    </row>
    <row r="185" spans="1:31">
      <c r="A185" s="1067"/>
      <c r="B185" s="1067"/>
      <c r="C185" s="1067"/>
      <c r="D185" s="1067"/>
      <c r="E185" s="1067"/>
      <c r="F185" s="1067"/>
      <c r="G185" s="1067"/>
      <c r="H185" s="1067"/>
      <c r="I185" s="1067"/>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row>
    <row r="186" spans="1:31">
      <c r="A186" s="1067"/>
      <c r="B186" s="1067"/>
      <c r="C186" s="1067"/>
      <c r="D186" s="1067"/>
      <c r="E186" s="1067"/>
      <c r="F186" s="1067"/>
      <c r="G186" s="1067"/>
      <c r="H186" s="1067"/>
      <c r="I186" s="1067"/>
      <c r="J186" s="1067"/>
      <c r="K186" s="1067"/>
      <c r="L186" s="1067"/>
      <c r="M186" s="1067"/>
      <c r="N186" s="1067"/>
      <c r="O186" s="1067"/>
      <c r="P186" s="1067"/>
      <c r="Q186" s="1067"/>
      <c r="R186" s="1067"/>
      <c r="S186" s="1067"/>
      <c r="T186" s="1067"/>
      <c r="U186" s="1067"/>
      <c r="V186" s="1067"/>
      <c r="W186" s="1067"/>
      <c r="X186" s="1067"/>
      <c r="Y186" s="1067"/>
      <c r="Z186" s="1067"/>
      <c r="AA186" s="1067"/>
      <c r="AB186" s="1067"/>
      <c r="AC186" s="1067"/>
      <c r="AD186" s="1067"/>
      <c r="AE186" s="1067"/>
    </row>
    <row r="187" spans="1:31">
      <c r="A187" s="1067"/>
      <c r="B187" s="1067"/>
      <c r="C187" s="1067"/>
      <c r="D187" s="1067"/>
      <c r="E187" s="1067"/>
      <c r="F187" s="1067"/>
      <c r="G187" s="1067"/>
      <c r="H187" s="1067"/>
      <c r="I187" s="1067"/>
      <c r="J187" s="1067"/>
      <c r="K187" s="1067"/>
      <c r="L187" s="1067"/>
      <c r="M187" s="1067"/>
      <c r="N187" s="1067"/>
      <c r="O187" s="1067"/>
      <c r="P187" s="1067"/>
      <c r="Q187" s="1067"/>
      <c r="R187" s="1067"/>
      <c r="S187" s="1067"/>
      <c r="T187" s="1067"/>
      <c r="U187" s="1067"/>
      <c r="V187" s="1067"/>
      <c r="W187" s="1067"/>
      <c r="X187" s="1067"/>
      <c r="Y187" s="1067"/>
      <c r="Z187" s="1067"/>
      <c r="AA187" s="1067"/>
      <c r="AB187" s="1067"/>
      <c r="AC187" s="1067"/>
      <c r="AD187" s="1067"/>
      <c r="AE187" s="1067"/>
    </row>
    <row r="188" spans="1:31">
      <c r="A188" s="1067"/>
      <c r="B188" s="1067"/>
      <c r="C188" s="1067"/>
      <c r="D188" s="1067"/>
      <c r="E188" s="1067"/>
      <c r="F188" s="1067"/>
      <c r="G188" s="1067"/>
      <c r="H188" s="1067"/>
      <c r="I188" s="1067"/>
      <c r="J188" s="1067"/>
      <c r="K188" s="1067"/>
      <c r="L188" s="1067"/>
      <c r="M188" s="1067"/>
      <c r="N188" s="1067"/>
      <c r="O188" s="1067"/>
      <c r="P188" s="1067"/>
      <c r="Q188" s="1067"/>
      <c r="R188" s="1067"/>
      <c r="S188" s="1067"/>
      <c r="T188" s="1067"/>
      <c r="U188" s="1067"/>
      <c r="V188" s="1067"/>
      <c r="W188" s="1067"/>
      <c r="X188" s="1067"/>
      <c r="Y188" s="1067"/>
      <c r="Z188" s="1067"/>
      <c r="AA188" s="1067"/>
      <c r="AB188" s="1067"/>
      <c r="AC188" s="1067"/>
      <c r="AD188" s="1067"/>
      <c r="AE188" s="1067"/>
    </row>
    <row r="189" spans="1:31">
      <c r="A189" s="1067"/>
      <c r="B189" s="1067"/>
      <c r="C189" s="1067"/>
      <c r="D189" s="1067"/>
      <c r="E189" s="1067"/>
      <c r="F189" s="1067"/>
      <c r="G189" s="1067"/>
      <c r="H189" s="1067"/>
      <c r="I189" s="1067"/>
      <c r="J189" s="1067"/>
      <c r="K189" s="1067"/>
      <c r="L189" s="1067"/>
      <c r="M189" s="1067"/>
      <c r="N189" s="1067"/>
      <c r="O189" s="1067"/>
      <c r="P189" s="1067"/>
      <c r="Q189" s="1067"/>
      <c r="R189" s="1067"/>
      <c r="S189" s="1067"/>
      <c r="T189" s="1067"/>
      <c r="U189" s="1067"/>
      <c r="V189" s="1067"/>
      <c r="W189" s="1067"/>
      <c r="X189" s="1067"/>
      <c r="Y189" s="1067"/>
      <c r="Z189" s="1067"/>
      <c r="AA189" s="1067"/>
      <c r="AB189" s="1067"/>
      <c r="AC189" s="1067"/>
      <c r="AD189" s="1067"/>
      <c r="AE189" s="1067"/>
    </row>
    <row r="190" spans="1:31">
      <c r="A190" s="1067"/>
      <c r="B190" s="1067"/>
      <c r="C190" s="1067"/>
      <c r="D190" s="1067"/>
      <c r="E190" s="1067"/>
      <c r="F190" s="1067"/>
      <c r="G190" s="1067"/>
      <c r="H190" s="1067"/>
      <c r="I190" s="1067"/>
      <c r="J190" s="1067"/>
      <c r="K190" s="1067"/>
      <c r="L190" s="1067"/>
      <c r="M190" s="1067"/>
      <c r="N190" s="1067"/>
      <c r="O190" s="1067"/>
      <c r="P190" s="1067"/>
      <c r="Q190" s="1067"/>
      <c r="R190" s="1067"/>
      <c r="S190" s="1067"/>
      <c r="T190" s="1067"/>
      <c r="U190" s="1067"/>
      <c r="V190" s="1067"/>
      <c r="W190" s="1067"/>
      <c r="X190" s="1067"/>
      <c r="Y190" s="1067"/>
      <c r="Z190" s="1067"/>
      <c r="AA190" s="1067"/>
      <c r="AB190" s="1067"/>
      <c r="AC190" s="1067"/>
      <c r="AD190" s="1067"/>
      <c r="AE190" s="1067"/>
    </row>
    <row r="191" spans="1:31">
      <c r="A191" s="1067"/>
      <c r="B191" s="1067"/>
      <c r="C191" s="1067"/>
      <c r="D191" s="1067"/>
      <c r="E191" s="1067"/>
      <c r="F191" s="1067"/>
      <c r="G191" s="1067"/>
      <c r="H191" s="1067"/>
      <c r="I191" s="1067"/>
      <c r="J191" s="1067"/>
      <c r="K191" s="1067"/>
      <c r="L191" s="1067"/>
      <c r="M191" s="1067"/>
      <c r="N191" s="1067"/>
      <c r="O191" s="1067"/>
      <c r="P191" s="1067"/>
      <c r="Q191" s="1067"/>
      <c r="R191" s="1067"/>
      <c r="S191" s="1067"/>
      <c r="T191" s="1067"/>
      <c r="U191" s="1067"/>
      <c r="V191" s="1067"/>
      <c r="W191" s="1067"/>
      <c r="X191" s="1067"/>
      <c r="Y191" s="1067"/>
      <c r="Z191" s="1067"/>
      <c r="AA191" s="1067"/>
      <c r="AB191" s="1067"/>
      <c r="AC191" s="1067"/>
      <c r="AD191" s="1067"/>
      <c r="AE191" s="1067"/>
    </row>
    <row r="192" spans="1:31">
      <c r="A192" s="1067"/>
      <c r="B192" s="1067"/>
      <c r="C192" s="1067"/>
      <c r="D192" s="1067"/>
      <c r="E192" s="1067"/>
      <c r="F192" s="1067"/>
      <c r="G192" s="1067"/>
      <c r="H192" s="1067"/>
      <c r="I192" s="1067"/>
      <c r="J192" s="1067"/>
      <c r="K192" s="1067"/>
      <c r="L192" s="1067"/>
      <c r="M192" s="1067"/>
      <c r="N192" s="1067"/>
      <c r="O192" s="1067"/>
      <c r="P192" s="1067"/>
      <c r="Q192" s="1067"/>
      <c r="R192" s="1067"/>
      <c r="S192" s="1067"/>
      <c r="T192" s="1067"/>
      <c r="U192" s="1067"/>
      <c r="V192" s="1067"/>
      <c r="W192" s="1067"/>
      <c r="X192" s="1067"/>
      <c r="Y192" s="1067"/>
      <c r="Z192" s="1067"/>
      <c r="AA192" s="1067"/>
      <c r="AB192" s="1067"/>
      <c r="AC192" s="1067"/>
      <c r="AD192" s="1067"/>
      <c r="AE192" s="1067"/>
    </row>
    <row r="193" spans="1:31">
      <c r="A193" s="1067"/>
      <c r="B193" s="1067"/>
      <c r="C193" s="1067"/>
      <c r="D193" s="1067"/>
      <c r="E193" s="1067"/>
      <c r="F193" s="1067"/>
      <c r="G193" s="1067"/>
      <c r="H193" s="1067"/>
      <c r="I193" s="1067"/>
      <c r="J193" s="1067"/>
      <c r="K193" s="1067"/>
      <c r="L193" s="1067"/>
      <c r="M193" s="1067"/>
      <c r="N193" s="1067"/>
      <c r="O193" s="1067"/>
      <c r="P193" s="1067"/>
      <c r="Q193" s="1067"/>
      <c r="R193" s="1067"/>
      <c r="S193" s="1067"/>
      <c r="T193" s="1067"/>
      <c r="U193" s="1067"/>
      <c r="V193" s="1067"/>
      <c r="W193" s="1067"/>
      <c r="X193" s="1067"/>
      <c r="Y193" s="1067"/>
      <c r="Z193" s="1067"/>
      <c r="AA193" s="1067"/>
      <c r="AB193" s="1067"/>
      <c r="AC193" s="1067"/>
      <c r="AD193" s="1067"/>
      <c r="AE193" s="1067"/>
    </row>
    <row r="194" spans="1:31">
      <c r="A194" s="1067"/>
      <c r="B194" s="1067"/>
      <c r="C194" s="1067"/>
      <c r="D194" s="1067"/>
      <c r="E194" s="1067"/>
      <c r="F194" s="1067"/>
      <c r="G194" s="1067"/>
      <c r="H194" s="1067"/>
      <c r="I194" s="1067"/>
      <c r="J194" s="1067"/>
      <c r="K194" s="1067"/>
      <c r="L194" s="1067"/>
      <c r="M194" s="1067"/>
      <c r="N194" s="1067"/>
      <c r="O194" s="1067"/>
      <c r="P194" s="1067"/>
      <c r="Q194" s="1067"/>
      <c r="R194" s="1067"/>
      <c r="S194" s="1067"/>
      <c r="T194" s="1067"/>
      <c r="U194" s="1067"/>
      <c r="V194" s="1067"/>
      <c r="W194" s="1067"/>
      <c r="X194" s="1067"/>
      <c r="Y194" s="1067"/>
      <c r="Z194" s="1067"/>
      <c r="AA194" s="1067"/>
      <c r="AB194" s="1067"/>
      <c r="AC194" s="1067"/>
      <c r="AD194" s="1067"/>
      <c r="AE194" s="1067"/>
    </row>
    <row r="195" spans="1:31">
      <c r="A195" s="1067"/>
      <c r="B195" s="1067"/>
      <c r="C195" s="1067"/>
      <c r="D195" s="1067"/>
      <c r="E195" s="1067"/>
      <c r="F195" s="1067"/>
      <c r="G195" s="1067"/>
      <c r="H195" s="1067"/>
      <c r="I195" s="1067"/>
      <c r="J195" s="1067"/>
      <c r="K195" s="1067"/>
      <c r="L195" s="1067"/>
      <c r="M195" s="1067"/>
      <c r="N195" s="1067"/>
      <c r="O195" s="1067"/>
      <c r="P195" s="1067"/>
      <c r="Q195" s="1067"/>
      <c r="R195" s="1067"/>
      <c r="S195" s="1067"/>
      <c r="T195" s="1067"/>
      <c r="U195" s="1067"/>
      <c r="V195" s="1067"/>
      <c r="W195" s="1067"/>
      <c r="X195" s="1067"/>
      <c r="Y195" s="1067"/>
      <c r="Z195" s="1067"/>
      <c r="AA195" s="1067"/>
      <c r="AB195" s="1067"/>
      <c r="AC195" s="1067"/>
      <c r="AD195" s="1067"/>
      <c r="AE195" s="1067"/>
    </row>
    <row r="196" spans="1:31">
      <c r="A196" s="1067"/>
      <c r="B196" s="1067"/>
      <c r="C196" s="1067"/>
      <c r="D196" s="1067"/>
      <c r="E196" s="1067"/>
      <c r="F196" s="1067"/>
      <c r="G196" s="1067"/>
      <c r="H196" s="1067"/>
      <c r="I196" s="1067"/>
      <c r="J196" s="1067"/>
      <c r="K196" s="1067"/>
      <c r="L196" s="1067"/>
      <c r="M196" s="1067"/>
      <c r="N196" s="1067"/>
      <c r="O196" s="1067"/>
      <c r="P196" s="1067"/>
      <c r="Q196" s="1067"/>
      <c r="R196" s="1067"/>
      <c r="S196" s="1067"/>
      <c r="T196" s="1067"/>
      <c r="U196" s="1067"/>
      <c r="V196" s="1067"/>
      <c r="W196" s="1067"/>
      <c r="X196" s="1067"/>
      <c r="Y196" s="1067"/>
      <c r="Z196" s="1067"/>
      <c r="AA196" s="1067"/>
      <c r="AB196" s="1067"/>
      <c r="AC196" s="1067"/>
      <c r="AD196" s="1067"/>
      <c r="AE196" s="1067"/>
    </row>
    <row r="197" spans="1:31">
      <c r="A197" s="1067"/>
      <c r="B197" s="1067"/>
      <c r="C197" s="1067"/>
      <c r="D197" s="1067"/>
      <c r="E197" s="1067"/>
      <c r="F197" s="1067"/>
      <c r="G197" s="1067"/>
      <c r="H197" s="1067"/>
      <c r="I197" s="1067"/>
      <c r="J197" s="1067"/>
      <c r="K197" s="1067"/>
      <c r="L197" s="1067"/>
      <c r="M197" s="1067"/>
      <c r="N197" s="1067"/>
      <c r="O197" s="1067"/>
      <c r="P197" s="1067"/>
      <c r="Q197" s="1067"/>
      <c r="R197" s="1067"/>
      <c r="S197" s="1067"/>
      <c r="T197" s="1067"/>
      <c r="U197" s="1067"/>
      <c r="V197" s="1067"/>
      <c r="W197" s="1067"/>
      <c r="X197" s="1067"/>
      <c r="Y197" s="1067"/>
      <c r="Z197" s="1067"/>
      <c r="AA197" s="1067"/>
      <c r="AB197" s="1067"/>
      <c r="AC197" s="1067"/>
      <c r="AD197" s="1067"/>
      <c r="AE197" s="1067"/>
    </row>
    <row r="198" spans="1:31">
      <c r="A198" s="1067"/>
      <c r="B198" s="1067"/>
      <c r="C198" s="1067"/>
      <c r="D198" s="1067"/>
      <c r="E198" s="1067"/>
      <c r="F198" s="1067"/>
      <c r="G198" s="1067"/>
      <c r="H198" s="1067"/>
      <c r="I198" s="1067"/>
      <c r="J198" s="1067"/>
      <c r="K198" s="1067"/>
      <c r="L198" s="1067"/>
      <c r="M198" s="1067"/>
      <c r="N198" s="1067"/>
      <c r="O198" s="1067"/>
      <c r="P198" s="1067"/>
      <c r="Q198" s="1067"/>
      <c r="R198" s="1067"/>
      <c r="S198" s="1067"/>
      <c r="T198" s="1067"/>
      <c r="U198" s="1067"/>
      <c r="V198" s="1067"/>
      <c r="W198" s="1067"/>
      <c r="X198" s="1067"/>
      <c r="Y198" s="1067"/>
      <c r="Z198" s="1067"/>
      <c r="AA198" s="1067"/>
      <c r="AB198" s="1067"/>
      <c r="AC198" s="1067"/>
      <c r="AD198" s="1067"/>
      <c r="AE198" s="1067"/>
    </row>
    <row r="199" spans="1:31">
      <c r="A199" s="1067"/>
      <c r="B199" s="1067"/>
      <c r="C199" s="1067"/>
      <c r="D199" s="1067"/>
      <c r="E199" s="1067"/>
      <c r="F199" s="1067"/>
      <c r="G199" s="1067"/>
      <c r="H199" s="1067"/>
      <c r="I199" s="1067"/>
      <c r="J199" s="1067"/>
      <c r="K199" s="1067"/>
      <c r="L199" s="1067"/>
      <c r="M199" s="1067"/>
      <c r="N199" s="1067"/>
      <c r="O199" s="1067"/>
      <c r="P199" s="1067"/>
      <c r="Q199" s="1067"/>
      <c r="R199" s="1067"/>
      <c r="S199" s="1067"/>
      <c r="T199" s="1067"/>
      <c r="U199" s="1067"/>
      <c r="V199" s="1067"/>
      <c r="W199" s="1067"/>
      <c r="X199" s="1067"/>
      <c r="Y199" s="1067"/>
      <c r="Z199" s="1067"/>
      <c r="AA199" s="1067"/>
      <c r="AB199" s="1067"/>
      <c r="AC199" s="1067"/>
      <c r="AD199" s="1067"/>
      <c r="AE199" s="1067"/>
    </row>
    <row r="200" spans="1:31">
      <c r="A200" s="1067"/>
      <c r="B200" s="1067"/>
      <c r="C200" s="1067"/>
      <c r="D200" s="1067"/>
      <c r="E200" s="1067"/>
      <c r="F200" s="1067"/>
      <c r="G200" s="1067"/>
      <c r="H200" s="1067"/>
      <c r="I200" s="1067"/>
      <c r="J200" s="1067"/>
      <c r="K200" s="1067"/>
      <c r="L200" s="1067"/>
      <c r="M200" s="1067"/>
      <c r="N200" s="1067"/>
      <c r="O200" s="1067"/>
      <c r="P200" s="1067"/>
      <c r="Q200" s="1067"/>
      <c r="R200" s="1067"/>
      <c r="S200" s="1067"/>
      <c r="T200" s="1067"/>
      <c r="U200" s="1067"/>
      <c r="V200" s="1067"/>
      <c r="W200" s="1067"/>
      <c r="X200" s="1067"/>
      <c r="Y200" s="1067"/>
      <c r="Z200" s="1067"/>
      <c r="AA200" s="1067"/>
      <c r="AB200" s="1067"/>
      <c r="AC200" s="1067"/>
      <c r="AD200" s="1067"/>
      <c r="AE200" s="1067"/>
    </row>
    <row r="201" spans="1:31">
      <c r="A201" s="1067"/>
      <c r="B201" s="1067"/>
      <c r="C201" s="1067"/>
      <c r="D201" s="1067"/>
      <c r="E201" s="1067"/>
      <c r="F201" s="1067"/>
      <c r="G201" s="1067"/>
      <c r="H201" s="1067"/>
      <c r="I201" s="1067"/>
      <c r="J201" s="1067"/>
      <c r="K201" s="1067"/>
      <c r="L201" s="1067"/>
      <c r="M201" s="1067"/>
      <c r="N201" s="1067"/>
      <c r="O201" s="1067"/>
      <c r="P201" s="1067"/>
      <c r="Q201" s="1067"/>
      <c r="R201" s="1067"/>
      <c r="S201" s="1067"/>
      <c r="T201" s="1067"/>
      <c r="U201" s="1067"/>
      <c r="V201" s="1067"/>
      <c r="W201" s="1067"/>
      <c r="X201" s="1067"/>
      <c r="Y201" s="1067"/>
      <c r="Z201" s="1067"/>
      <c r="AA201" s="1067"/>
      <c r="AB201" s="1067"/>
      <c r="AC201" s="1067"/>
      <c r="AD201" s="1067"/>
      <c r="AE201" s="1067"/>
    </row>
    <row r="202" spans="1:31">
      <c r="A202" s="1067"/>
      <c r="B202" s="1067"/>
      <c r="C202" s="1067"/>
      <c r="D202" s="1067"/>
      <c r="E202" s="1067"/>
      <c r="F202" s="1067"/>
      <c r="G202" s="1067"/>
      <c r="H202" s="1067"/>
      <c r="I202" s="1067"/>
      <c r="J202" s="1067"/>
      <c r="K202" s="1067"/>
      <c r="L202" s="1067"/>
      <c r="M202" s="1067"/>
      <c r="N202" s="1067"/>
      <c r="O202" s="1067"/>
      <c r="P202" s="1067"/>
      <c r="Q202" s="1067"/>
      <c r="R202" s="1067"/>
      <c r="S202" s="1067"/>
      <c r="T202" s="1067"/>
      <c r="U202" s="1067"/>
      <c r="V202" s="1067"/>
      <c r="W202" s="1067"/>
      <c r="X202" s="1067"/>
      <c r="Y202" s="1067"/>
      <c r="Z202" s="1067"/>
      <c r="AA202" s="1067"/>
      <c r="AB202" s="1067"/>
      <c r="AC202" s="1067"/>
      <c r="AD202" s="1067"/>
      <c r="AE202" s="1067"/>
    </row>
    <row r="203" spans="1:31">
      <c r="A203" s="1067"/>
      <c r="B203" s="1067"/>
      <c r="C203" s="1067"/>
      <c r="D203" s="1067"/>
      <c r="E203" s="1067"/>
      <c r="F203" s="1067"/>
      <c r="G203" s="1067"/>
      <c r="H203" s="1067"/>
      <c r="I203" s="1067"/>
      <c r="J203" s="1067"/>
      <c r="K203" s="1067"/>
      <c r="L203" s="1067"/>
      <c r="M203" s="1067"/>
      <c r="N203" s="1067"/>
      <c r="O203" s="1067"/>
      <c r="P203" s="1067"/>
      <c r="Q203" s="1067"/>
      <c r="R203" s="1067"/>
      <c r="S203" s="1067"/>
      <c r="T203" s="1067"/>
      <c r="U203" s="1067"/>
      <c r="V203" s="1067"/>
      <c r="W203" s="1067"/>
      <c r="X203" s="1067"/>
      <c r="Y203" s="1067"/>
      <c r="Z203" s="1067"/>
      <c r="AA203" s="1067"/>
      <c r="AB203" s="1067"/>
      <c r="AC203" s="1067"/>
      <c r="AD203" s="1067"/>
      <c r="AE203" s="1067"/>
    </row>
    <row r="204" spans="1:31">
      <c r="A204" s="1067"/>
      <c r="B204" s="1067"/>
      <c r="C204" s="1067"/>
      <c r="D204" s="1067"/>
      <c r="E204" s="1067"/>
      <c r="F204" s="1067"/>
      <c r="G204" s="1067"/>
      <c r="H204" s="1067"/>
      <c r="I204" s="1067"/>
      <c r="J204" s="1067"/>
      <c r="K204" s="1067"/>
      <c r="L204" s="1067"/>
      <c r="M204" s="1067"/>
      <c r="N204" s="1067"/>
      <c r="O204" s="1067"/>
      <c r="P204" s="1067"/>
      <c r="Q204" s="1067"/>
      <c r="R204" s="1067"/>
      <c r="S204" s="1067"/>
      <c r="T204" s="1067"/>
      <c r="U204" s="1067"/>
      <c r="V204" s="1067"/>
      <c r="W204" s="1067"/>
      <c r="X204" s="1067"/>
      <c r="Y204" s="1067"/>
      <c r="Z204" s="1067"/>
      <c r="AA204" s="1067"/>
      <c r="AB204" s="1067"/>
      <c r="AC204" s="1067"/>
      <c r="AD204" s="1067"/>
      <c r="AE204" s="1067"/>
    </row>
    <row r="205" spans="1:31">
      <c r="A205" s="1067"/>
      <c r="B205" s="1067"/>
      <c r="C205" s="1067"/>
      <c r="D205" s="1067"/>
      <c r="E205" s="1067"/>
      <c r="F205" s="1067"/>
      <c r="G205" s="1067"/>
      <c r="H205" s="1067"/>
      <c r="I205" s="1067"/>
      <c r="J205" s="1067"/>
      <c r="K205" s="1067"/>
      <c r="L205" s="1067"/>
      <c r="M205" s="1067"/>
      <c r="N205" s="1067"/>
      <c r="O205" s="1067"/>
      <c r="P205" s="1067"/>
      <c r="Q205" s="1067"/>
      <c r="R205" s="1067"/>
      <c r="S205" s="1067"/>
      <c r="T205" s="1067"/>
      <c r="U205" s="1067"/>
      <c r="V205" s="1067"/>
      <c r="W205" s="1067"/>
      <c r="X205" s="1067"/>
      <c r="Y205" s="1067"/>
      <c r="Z205" s="1067"/>
      <c r="AA205" s="1067"/>
      <c r="AB205" s="1067"/>
      <c r="AC205" s="1067"/>
      <c r="AD205" s="1067"/>
      <c r="AE205" s="1067"/>
    </row>
    <row r="206" spans="1:31">
      <c r="A206" s="1067"/>
      <c r="B206" s="1067"/>
      <c r="C206" s="1067"/>
      <c r="D206" s="1067"/>
      <c r="E206" s="1067"/>
      <c r="F206" s="1067"/>
      <c r="G206" s="1067"/>
      <c r="H206" s="1067"/>
      <c r="I206" s="1067"/>
      <c r="J206" s="1067"/>
      <c r="K206" s="1067"/>
      <c r="L206" s="1067"/>
      <c r="M206" s="1067"/>
      <c r="N206" s="1067"/>
      <c r="O206" s="1067"/>
      <c r="P206" s="1067"/>
      <c r="Q206" s="1067"/>
      <c r="R206" s="1067"/>
      <c r="S206" s="1067"/>
      <c r="T206" s="1067"/>
      <c r="U206" s="1067"/>
      <c r="V206" s="1067"/>
      <c r="W206" s="1067"/>
      <c r="X206" s="1067"/>
      <c r="Y206" s="1067"/>
      <c r="Z206" s="1067"/>
      <c r="AA206" s="1067"/>
      <c r="AB206" s="1067"/>
      <c r="AC206" s="1067"/>
      <c r="AD206" s="1067"/>
      <c r="AE206" s="1067"/>
    </row>
    <row r="207" spans="1:31">
      <c r="A207" s="1067"/>
      <c r="B207" s="1067"/>
      <c r="C207" s="1067"/>
      <c r="D207" s="1067"/>
      <c r="E207" s="1067"/>
      <c r="F207" s="1067"/>
      <c r="G207" s="1067"/>
      <c r="H207" s="1067"/>
      <c r="I207" s="1067"/>
      <c r="J207" s="1067"/>
      <c r="K207" s="1067"/>
      <c r="L207" s="1067"/>
      <c r="M207" s="1067"/>
      <c r="N207" s="1067"/>
      <c r="O207" s="1067"/>
      <c r="P207" s="1067"/>
      <c r="Q207" s="1067"/>
      <c r="R207" s="1067"/>
      <c r="S207" s="1067"/>
      <c r="T207" s="1067"/>
      <c r="U207" s="1067"/>
      <c r="V207" s="1067"/>
      <c r="W207" s="1067"/>
      <c r="X207" s="1067"/>
      <c r="Y207" s="1067"/>
      <c r="Z207" s="1067"/>
      <c r="AA207" s="1067"/>
      <c r="AB207" s="1067"/>
      <c r="AC207" s="1067"/>
      <c r="AD207" s="1067"/>
      <c r="AE207" s="1067"/>
    </row>
    <row r="208" spans="1:31">
      <c r="A208" s="1067"/>
      <c r="B208" s="1067"/>
      <c r="C208" s="1067"/>
      <c r="D208" s="1067"/>
      <c r="E208" s="1067"/>
      <c r="F208" s="1067"/>
      <c r="G208" s="1067"/>
      <c r="H208" s="1067"/>
      <c r="I208" s="1067"/>
      <c r="J208" s="1067"/>
      <c r="K208" s="1067"/>
      <c r="L208" s="1067"/>
      <c r="M208" s="1067"/>
      <c r="N208" s="1067"/>
      <c r="O208" s="1067"/>
      <c r="P208" s="1067"/>
      <c r="Q208" s="1067"/>
      <c r="R208" s="1067"/>
      <c r="S208" s="1067"/>
      <c r="T208" s="1067"/>
      <c r="U208" s="1067"/>
      <c r="V208" s="1067"/>
      <c r="W208" s="1067"/>
      <c r="X208" s="1067"/>
      <c r="Y208" s="1067"/>
      <c r="Z208" s="1067"/>
      <c r="AA208" s="1067"/>
      <c r="AB208" s="1067"/>
      <c r="AC208" s="1067"/>
      <c r="AD208" s="1067"/>
      <c r="AE208" s="1067"/>
    </row>
    <row r="209" spans="1:31">
      <c r="A209" s="1067"/>
      <c r="B209" s="1067"/>
      <c r="C209" s="1067"/>
      <c r="D209" s="1067"/>
      <c r="E209" s="1067"/>
      <c r="F209" s="1067"/>
      <c r="G209" s="1067"/>
      <c r="H209" s="1067"/>
      <c r="I209" s="1067"/>
      <c r="J209" s="1067"/>
      <c r="K209" s="1067"/>
      <c r="L209" s="1067"/>
      <c r="M209" s="1067"/>
      <c r="N209" s="1067"/>
      <c r="O209" s="1067"/>
      <c r="P209" s="1067"/>
      <c r="Q209" s="1067"/>
      <c r="R209" s="1067"/>
      <c r="S209" s="1067"/>
      <c r="T209" s="1067"/>
      <c r="U209" s="1067"/>
      <c r="V209" s="1067"/>
      <c r="W209" s="1067"/>
      <c r="X209" s="1067"/>
      <c r="Y209" s="1067"/>
      <c r="Z209" s="1067"/>
      <c r="AA209" s="1067"/>
      <c r="AB209" s="1067"/>
      <c r="AC209" s="1067"/>
      <c r="AD209" s="1067"/>
      <c r="AE209" s="1067"/>
    </row>
    <row r="210" spans="1:31">
      <c r="A210" s="1067"/>
      <c r="B210" s="1067"/>
      <c r="C210" s="1067"/>
      <c r="D210" s="1067"/>
      <c r="E210" s="1067"/>
      <c r="F210" s="1067"/>
      <c r="G210" s="1067"/>
      <c r="H210" s="1067"/>
      <c r="I210" s="1067"/>
      <c r="J210" s="1067"/>
      <c r="K210" s="1067"/>
      <c r="L210" s="1067"/>
      <c r="M210" s="1067"/>
      <c r="N210" s="1067"/>
      <c r="O210" s="1067"/>
      <c r="P210" s="1067"/>
      <c r="Q210" s="1067"/>
      <c r="R210" s="1067"/>
      <c r="S210" s="1067"/>
      <c r="T210" s="1067"/>
      <c r="U210" s="1067"/>
      <c r="V210" s="1067"/>
      <c r="W210" s="1067"/>
      <c r="X210" s="1067"/>
      <c r="Y210" s="1067"/>
      <c r="Z210" s="1067"/>
      <c r="AA210" s="1067"/>
      <c r="AB210" s="1067"/>
      <c r="AC210" s="1067"/>
      <c r="AD210" s="1067"/>
      <c r="AE210" s="1067"/>
    </row>
    <row r="211" spans="1:31">
      <c r="A211" s="1067"/>
      <c r="B211" s="1067"/>
      <c r="C211" s="1067"/>
      <c r="D211" s="1067"/>
      <c r="E211" s="1067"/>
      <c r="F211" s="1067"/>
      <c r="G211" s="1067"/>
      <c r="H211" s="1067"/>
      <c r="I211" s="1067"/>
      <c r="J211" s="1067"/>
      <c r="K211" s="1067"/>
      <c r="L211" s="1067"/>
      <c r="M211" s="1067"/>
      <c r="N211" s="1067"/>
      <c r="O211" s="1067"/>
      <c r="P211" s="1067"/>
      <c r="Q211" s="1067"/>
      <c r="R211" s="1067"/>
      <c r="S211" s="1067"/>
      <c r="T211" s="1067"/>
      <c r="U211" s="1067"/>
      <c r="V211" s="1067"/>
      <c r="W211" s="1067"/>
      <c r="X211" s="1067"/>
      <c r="Y211" s="1067"/>
      <c r="Z211" s="1067"/>
      <c r="AA211" s="1067"/>
      <c r="AB211" s="1067"/>
      <c r="AC211" s="1067"/>
      <c r="AD211" s="1067"/>
      <c r="AE211" s="1067"/>
    </row>
    <row r="212" spans="1:31">
      <c r="A212" s="1067"/>
      <c r="B212" s="1067"/>
      <c r="C212" s="1067"/>
      <c r="D212" s="1067"/>
      <c r="E212" s="1067"/>
      <c r="F212" s="1067"/>
      <c r="G212" s="1067"/>
      <c r="H212" s="1067"/>
      <c r="I212" s="1067"/>
      <c r="J212" s="1067"/>
      <c r="K212" s="1067"/>
      <c r="L212" s="1067"/>
      <c r="M212" s="1067"/>
      <c r="N212" s="1067"/>
      <c r="O212" s="1067"/>
      <c r="P212" s="1067"/>
      <c r="Q212" s="1067"/>
      <c r="R212" s="1067"/>
      <c r="S212" s="1067"/>
      <c r="T212" s="1067"/>
      <c r="U212" s="1067"/>
      <c r="V212" s="1067"/>
      <c r="W212" s="1067"/>
      <c r="X212" s="1067"/>
      <c r="Y212" s="1067"/>
      <c r="Z212" s="1067"/>
      <c r="AA212" s="1067"/>
      <c r="AB212" s="1067"/>
      <c r="AC212" s="1067"/>
      <c r="AD212" s="1067"/>
      <c r="AE212" s="1067"/>
    </row>
    <row r="213" spans="1:31">
      <c r="A213" s="1067"/>
      <c r="B213" s="1067"/>
      <c r="C213" s="1067"/>
      <c r="D213" s="1067"/>
      <c r="E213" s="1067"/>
      <c r="F213" s="1067"/>
      <c r="G213" s="1067"/>
      <c r="H213" s="1067"/>
      <c r="I213" s="1067"/>
      <c r="J213" s="1067"/>
      <c r="K213" s="1067"/>
      <c r="L213" s="1067"/>
      <c r="M213" s="1067"/>
      <c r="N213" s="1067"/>
      <c r="O213" s="1067"/>
      <c r="P213" s="1067"/>
      <c r="Q213" s="1067"/>
      <c r="R213" s="1067"/>
      <c r="S213" s="1067"/>
      <c r="T213" s="1067"/>
      <c r="U213" s="1067"/>
      <c r="V213" s="1067"/>
      <c r="W213" s="1067"/>
      <c r="X213" s="1067"/>
      <c r="Y213" s="1067"/>
      <c r="Z213" s="1067"/>
      <c r="AA213" s="1067"/>
      <c r="AB213" s="1067"/>
      <c r="AC213" s="1067"/>
      <c r="AD213" s="1067"/>
      <c r="AE213" s="1067"/>
    </row>
    <row r="214" spans="1:31">
      <c r="A214" s="1067"/>
      <c r="B214" s="1067"/>
      <c r="C214" s="1067"/>
      <c r="D214" s="1067"/>
      <c r="E214" s="1067"/>
      <c r="F214" s="1067"/>
      <c r="G214" s="1067"/>
      <c r="H214" s="1067"/>
      <c r="I214" s="1067"/>
      <c r="J214" s="1067"/>
      <c r="K214" s="1067"/>
      <c r="L214" s="1067"/>
      <c r="M214" s="1067"/>
      <c r="N214" s="1067"/>
      <c r="O214" s="1067"/>
      <c r="P214" s="1067"/>
      <c r="Q214" s="1067"/>
      <c r="R214" s="1067"/>
      <c r="S214" s="1067"/>
      <c r="T214" s="1067"/>
      <c r="U214" s="1067"/>
      <c r="V214" s="1067"/>
      <c r="W214" s="1067"/>
      <c r="X214" s="1067"/>
      <c r="Y214" s="1067"/>
      <c r="Z214" s="1067"/>
      <c r="AA214" s="1067"/>
      <c r="AB214" s="1067"/>
      <c r="AC214" s="1067"/>
      <c r="AD214" s="1067"/>
      <c r="AE214" s="1067"/>
    </row>
    <row r="215" spans="1:31">
      <c r="A215" s="1067"/>
      <c r="B215" s="1067"/>
      <c r="C215" s="1067"/>
      <c r="D215" s="1067"/>
      <c r="E215" s="1067"/>
      <c r="F215" s="1067"/>
      <c r="G215" s="1067"/>
      <c r="H215" s="1067"/>
      <c r="I215" s="1067"/>
      <c r="J215" s="1067"/>
      <c r="K215" s="1067"/>
      <c r="L215" s="1067"/>
      <c r="M215" s="1067"/>
      <c r="N215" s="1067"/>
      <c r="O215" s="1067"/>
      <c r="P215" s="1067"/>
      <c r="Q215" s="1067"/>
      <c r="R215" s="1067"/>
      <c r="S215" s="1067"/>
      <c r="T215" s="1067"/>
      <c r="U215" s="1067"/>
      <c r="V215" s="1067"/>
      <c r="W215" s="1067"/>
      <c r="X215" s="1067"/>
      <c r="Y215" s="1067"/>
      <c r="Z215" s="1067"/>
      <c r="AA215" s="1067"/>
      <c r="AB215" s="1067"/>
      <c r="AC215" s="1067"/>
      <c r="AD215" s="1067"/>
      <c r="AE215" s="1067"/>
    </row>
    <row r="216" spans="1:31">
      <c r="A216" s="1067"/>
      <c r="B216" s="1067"/>
      <c r="C216" s="1067"/>
      <c r="D216" s="1067"/>
      <c r="E216" s="1067"/>
      <c r="F216" s="1067"/>
      <c r="G216" s="1067"/>
      <c r="H216" s="1067"/>
      <c r="I216" s="1067"/>
      <c r="J216" s="1067"/>
      <c r="K216" s="1067"/>
      <c r="L216" s="1067"/>
      <c r="M216" s="1067"/>
      <c r="N216" s="1067"/>
      <c r="O216" s="1067"/>
      <c r="P216" s="1067"/>
      <c r="Q216" s="1067"/>
      <c r="R216" s="1067"/>
      <c r="S216" s="1067"/>
      <c r="T216" s="1067"/>
      <c r="U216" s="1067"/>
      <c r="V216" s="1067"/>
      <c r="W216" s="1067"/>
      <c r="X216" s="1067"/>
      <c r="Y216" s="1067"/>
      <c r="Z216" s="1067"/>
      <c r="AA216" s="1067"/>
      <c r="AB216" s="1067"/>
      <c r="AC216" s="1067"/>
      <c r="AD216" s="1067"/>
      <c r="AE216" s="1067"/>
    </row>
    <row r="217" spans="1:31">
      <c r="A217" s="1067"/>
      <c r="B217" s="1067"/>
      <c r="C217" s="1067"/>
      <c r="D217" s="1067"/>
      <c r="E217" s="1067"/>
      <c r="F217" s="1067"/>
      <c r="G217" s="1067"/>
      <c r="H217" s="1067"/>
      <c r="I217" s="1067"/>
      <c r="J217" s="1067"/>
      <c r="K217" s="1067"/>
      <c r="L217" s="1067"/>
      <c r="M217" s="1067"/>
      <c r="N217" s="1067"/>
      <c r="O217" s="1067"/>
      <c r="P217" s="1067"/>
      <c r="Q217" s="1067"/>
      <c r="R217" s="1067"/>
      <c r="S217" s="1067"/>
      <c r="T217" s="1067"/>
      <c r="U217" s="1067"/>
      <c r="V217" s="1067"/>
      <c r="W217" s="1067"/>
      <c r="X217" s="1067"/>
      <c r="Y217" s="1067"/>
      <c r="Z217" s="1067"/>
      <c r="AA217" s="1067"/>
      <c r="AB217" s="1067"/>
      <c r="AC217" s="1067"/>
      <c r="AD217" s="1067"/>
      <c r="AE217" s="1067"/>
    </row>
    <row r="218" spans="1:31">
      <c r="A218" s="1067"/>
      <c r="B218" s="1067"/>
      <c r="C218" s="1067"/>
      <c r="D218" s="1067"/>
      <c r="E218" s="1067"/>
      <c r="F218" s="1067"/>
      <c r="G218" s="1067"/>
      <c r="H218" s="1067"/>
      <c r="I218" s="1067"/>
      <c r="J218" s="1067"/>
      <c r="K218" s="1067"/>
      <c r="L218" s="1067"/>
      <c r="M218" s="1067"/>
      <c r="N218" s="1067"/>
      <c r="O218" s="1067"/>
      <c r="P218" s="1067"/>
      <c r="Q218" s="1067"/>
      <c r="R218" s="1067"/>
      <c r="S218" s="1067"/>
      <c r="T218" s="1067"/>
      <c r="U218" s="1067"/>
      <c r="V218" s="1067"/>
      <c r="W218" s="1067"/>
      <c r="X218" s="1067"/>
      <c r="Y218" s="1067"/>
      <c r="Z218" s="1067"/>
      <c r="AA218" s="1067"/>
      <c r="AB218" s="1067"/>
      <c r="AC218" s="1067"/>
      <c r="AD218" s="1067"/>
      <c r="AE218" s="1067"/>
    </row>
    <row r="219" spans="1:31">
      <c r="A219" s="1067"/>
      <c r="B219" s="1067"/>
      <c r="C219" s="1067"/>
      <c r="D219" s="1067"/>
      <c r="E219" s="1067"/>
      <c r="F219" s="1067"/>
      <c r="G219" s="1067"/>
      <c r="H219" s="1067"/>
      <c r="I219" s="1067"/>
      <c r="J219" s="1067"/>
      <c r="K219" s="1067"/>
      <c r="L219" s="1067"/>
      <c r="M219" s="1067"/>
      <c r="N219" s="1067"/>
      <c r="O219" s="1067"/>
      <c r="P219" s="1067"/>
      <c r="Q219" s="1067"/>
      <c r="R219" s="1067"/>
      <c r="S219" s="1067"/>
      <c r="T219" s="1067"/>
      <c r="U219" s="1067"/>
      <c r="V219" s="1067"/>
      <c r="W219" s="1067"/>
      <c r="X219" s="1067"/>
      <c r="Y219" s="1067"/>
      <c r="Z219" s="1067"/>
      <c r="AA219" s="1067"/>
      <c r="AB219" s="1067"/>
      <c r="AC219" s="1067"/>
      <c r="AD219" s="1067"/>
      <c r="AE219" s="1067"/>
    </row>
    <row r="220" spans="1:31">
      <c r="A220" s="1067"/>
      <c r="B220" s="1067"/>
      <c r="C220" s="1067"/>
      <c r="D220" s="1067"/>
      <c r="E220" s="1067"/>
      <c r="F220" s="1067"/>
      <c r="G220" s="1067"/>
      <c r="H220" s="1067"/>
      <c r="I220" s="1067"/>
      <c r="J220" s="1067"/>
      <c r="K220" s="1067"/>
      <c r="L220" s="1067"/>
      <c r="M220" s="1067"/>
      <c r="N220" s="1067"/>
      <c r="O220" s="1067"/>
      <c r="P220" s="1067"/>
      <c r="Q220" s="1067"/>
      <c r="R220" s="1067"/>
      <c r="S220" s="1067"/>
      <c r="T220" s="1067"/>
      <c r="U220" s="1067"/>
      <c r="V220" s="1067"/>
      <c r="W220" s="1067"/>
      <c r="X220" s="1067"/>
      <c r="Y220" s="1067"/>
      <c r="Z220" s="1067"/>
      <c r="AA220" s="1067"/>
      <c r="AB220" s="1067"/>
      <c r="AC220" s="1067"/>
      <c r="AD220" s="1067"/>
      <c r="AE220" s="1067"/>
    </row>
    <row r="221" spans="1:31">
      <c r="A221" s="1067"/>
      <c r="B221" s="1067"/>
      <c r="C221" s="1067"/>
      <c r="D221" s="1067"/>
      <c r="E221" s="1067"/>
      <c r="F221" s="1067"/>
      <c r="G221" s="1067"/>
      <c r="H221" s="1067"/>
      <c r="I221" s="1067"/>
      <c r="J221" s="1067"/>
      <c r="K221" s="1067"/>
      <c r="L221" s="1067"/>
      <c r="M221" s="1067"/>
      <c r="N221" s="1067"/>
      <c r="O221" s="1067"/>
      <c r="P221" s="1067"/>
      <c r="Q221" s="1067"/>
      <c r="R221" s="1067"/>
      <c r="S221" s="1067"/>
      <c r="T221" s="1067"/>
      <c r="U221" s="1067"/>
      <c r="V221" s="1067"/>
      <c r="W221" s="1067"/>
      <c r="X221" s="1067"/>
      <c r="Y221" s="1067"/>
      <c r="Z221" s="1067"/>
      <c r="AA221" s="1067"/>
      <c r="AB221" s="1067"/>
      <c r="AC221" s="1067"/>
      <c r="AD221" s="1067"/>
      <c r="AE221" s="1067"/>
    </row>
    <row r="222" spans="1:31">
      <c r="A222" s="1067"/>
      <c r="B222" s="1067"/>
      <c r="C222" s="1067"/>
      <c r="D222" s="1067"/>
      <c r="E222" s="1067"/>
      <c r="F222" s="1067"/>
      <c r="G222" s="1067"/>
      <c r="H222" s="1067"/>
      <c r="I222" s="1067"/>
      <c r="J222" s="1067"/>
      <c r="K222" s="1067"/>
      <c r="L222" s="1067"/>
      <c r="M222" s="1067"/>
      <c r="N222" s="1067"/>
      <c r="O222" s="1067"/>
      <c r="P222" s="1067"/>
      <c r="Q222" s="1067"/>
      <c r="R222" s="1067"/>
      <c r="S222" s="1067"/>
      <c r="T222" s="1067"/>
      <c r="U222" s="1067"/>
      <c r="V222" s="1067"/>
      <c r="W222" s="1067"/>
      <c r="X222" s="1067"/>
      <c r="Y222" s="1067"/>
      <c r="Z222" s="1067"/>
      <c r="AA222" s="1067"/>
      <c r="AB222" s="1067"/>
      <c r="AC222" s="1067"/>
      <c r="AD222" s="1067"/>
      <c r="AE222" s="1067"/>
    </row>
    <row r="223" spans="1:31">
      <c r="A223" s="1067"/>
      <c r="B223" s="1067"/>
      <c r="C223" s="1067"/>
      <c r="D223" s="1067"/>
      <c r="E223" s="1067"/>
      <c r="F223" s="1067"/>
      <c r="G223" s="1067"/>
      <c r="H223" s="1067"/>
      <c r="I223" s="1067"/>
      <c r="J223" s="1067"/>
      <c r="K223" s="1067"/>
      <c r="L223" s="1067"/>
      <c r="M223" s="1067"/>
      <c r="N223" s="1067"/>
      <c r="O223" s="1067"/>
      <c r="P223" s="1067"/>
      <c r="Q223" s="1067"/>
      <c r="R223" s="1067"/>
      <c r="S223" s="1067"/>
      <c r="T223" s="1067"/>
      <c r="U223" s="1067"/>
      <c r="V223" s="1067"/>
      <c r="W223" s="1067"/>
      <c r="X223" s="1067"/>
      <c r="Y223" s="1067"/>
      <c r="Z223" s="1067"/>
      <c r="AA223" s="1067"/>
      <c r="AB223" s="1067"/>
      <c r="AC223" s="1067"/>
      <c r="AD223" s="1067"/>
      <c r="AE223" s="1067"/>
    </row>
    <row r="224" spans="1:31">
      <c r="A224" s="1067"/>
      <c r="B224" s="1067"/>
      <c r="C224" s="1067"/>
      <c r="D224" s="1067"/>
      <c r="E224" s="1067"/>
      <c r="F224" s="1067"/>
      <c r="G224" s="1067"/>
      <c r="H224" s="1067"/>
      <c r="I224" s="1067"/>
      <c r="J224" s="1067"/>
      <c r="K224" s="1067"/>
      <c r="L224" s="1067"/>
      <c r="M224" s="1067"/>
      <c r="N224" s="1067"/>
      <c r="O224" s="1067"/>
      <c r="P224" s="1067"/>
      <c r="Q224" s="1067"/>
      <c r="R224" s="1067"/>
      <c r="S224" s="1067"/>
      <c r="T224" s="1067"/>
      <c r="U224" s="1067"/>
      <c r="V224" s="1067"/>
      <c r="W224" s="1067"/>
      <c r="X224" s="1067"/>
      <c r="Y224" s="1067"/>
      <c r="Z224" s="1067"/>
      <c r="AA224" s="1067"/>
      <c r="AB224" s="1067"/>
      <c r="AC224" s="1067"/>
      <c r="AD224" s="1067"/>
      <c r="AE224" s="1067"/>
    </row>
    <row r="225" spans="1:31">
      <c r="A225" s="1067"/>
      <c r="B225" s="1067"/>
      <c r="C225" s="1067"/>
      <c r="D225" s="1067"/>
      <c r="E225" s="1067"/>
      <c r="F225" s="1067"/>
      <c r="G225" s="1067"/>
      <c r="H225" s="1067"/>
      <c r="I225" s="1067"/>
      <c r="J225" s="1067"/>
      <c r="K225" s="1067"/>
      <c r="L225" s="1067"/>
      <c r="M225" s="1067"/>
      <c r="N225" s="1067"/>
      <c r="O225" s="1067"/>
      <c r="P225" s="1067"/>
      <c r="Q225" s="1067"/>
      <c r="R225" s="1067"/>
      <c r="S225" s="1067"/>
      <c r="T225" s="1067"/>
      <c r="U225" s="1067"/>
      <c r="V225" s="1067"/>
      <c r="W225" s="1067"/>
      <c r="X225" s="1067"/>
      <c r="Y225" s="1067"/>
      <c r="Z225" s="1067"/>
      <c r="AA225" s="1067"/>
      <c r="AB225" s="1067"/>
      <c r="AC225" s="1067"/>
      <c r="AD225" s="1067"/>
      <c r="AE225" s="1067"/>
    </row>
    <row r="226" spans="1:31">
      <c r="A226" s="1067"/>
      <c r="B226" s="1067"/>
      <c r="C226" s="1067"/>
      <c r="D226" s="1067"/>
      <c r="E226" s="1067"/>
      <c r="F226" s="1067"/>
      <c r="G226" s="1067"/>
      <c r="H226" s="1067"/>
      <c r="I226" s="1067"/>
      <c r="J226" s="1067"/>
      <c r="K226" s="1067"/>
      <c r="L226" s="1067"/>
      <c r="M226" s="1067"/>
      <c r="N226" s="1067"/>
      <c r="O226" s="1067"/>
      <c r="P226" s="1067"/>
      <c r="Q226" s="1067"/>
      <c r="R226" s="1067"/>
      <c r="S226" s="1067"/>
      <c r="T226" s="1067"/>
      <c r="U226" s="1067"/>
      <c r="V226" s="1067"/>
      <c r="W226" s="1067"/>
      <c r="X226" s="1067"/>
      <c r="Y226" s="1067"/>
      <c r="Z226" s="1067"/>
      <c r="AA226" s="1067"/>
      <c r="AB226" s="1067"/>
      <c r="AC226" s="1067"/>
      <c r="AD226" s="1067"/>
      <c r="AE226" s="1067"/>
    </row>
    <row r="227" spans="1:31">
      <c r="A227" s="1067"/>
      <c r="B227" s="1067"/>
      <c r="C227" s="1067"/>
      <c r="D227" s="1067"/>
      <c r="E227" s="1067"/>
      <c r="F227" s="1067"/>
      <c r="G227" s="1067"/>
      <c r="H227" s="1067"/>
      <c r="I227" s="1067"/>
      <c r="J227" s="1067"/>
      <c r="K227" s="1067"/>
      <c r="L227" s="1067"/>
      <c r="M227" s="1067"/>
      <c r="N227" s="1067"/>
      <c r="O227" s="1067"/>
      <c r="P227" s="1067"/>
      <c r="Q227" s="1067"/>
      <c r="R227" s="1067"/>
      <c r="S227" s="1067"/>
      <c r="T227" s="1067"/>
      <c r="U227" s="1067"/>
      <c r="V227" s="1067"/>
      <c r="W227" s="1067"/>
      <c r="X227" s="1067"/>
      <c r="Y227" s="1067"/>
      <c r="Z227" s="1067"/>
      <c r="AA227" s="1067"/>
      <c r="AB227" s="1067"/>
      <c r="AC227" s="1067"/>
      <c r="AD227" s="1067"/>
      <c r="AE227" s="1067"/>
    </row>
    <row r="228" spans="1:31">
      <c r="A228" s="1067"/>
      <c r="B228" s="1067"/>
      <c r="C228" s="1067"/>
      <c r="D228" s="1067"/>
      <c r="E228" s="1067"/>
      <c r="F228" s="1067"/>
      <c r="G228" s="1067"/>
      <c r="H228" s="1067"/>
      <c r="I228" s="1067"/>
      <c r="J228" s="1067"/>
      <c r="K228" s="1067"/>
      <c r="L228" s="1067"/>
      <c r="M228" s="1067"/>
      <c r="N228" s="1067"/>
      <c r="O228" s="1067"/>
      <c r="P228" s="1067"/>
      <c r="Q228" s="1067"/>
      <c r="R228" s="1067"/>
      <c r="S228" s="1067"/>
      <c r="T228" s="1067"/>
      <c r="U228" s="1067"/>
      <c r="V228" s="1067"/>
      <c r="W228" s="1067"/>
      <c r="X228" s="1067"/>
      <c r="Y228" s="1067"/>
      <c r="Z228" s="1067"/>
      <c r="AA228" s="1067"/>
      <c r="AB228" s="1067"/>
      <c r="AC228" s="1067"/>
      <c r="AD228" s="1067"/>
      <c r="AE228" s="1067"/>
    </row>
    <row r="229" spans="1:31">
      <c r="A229" s="1067"/>
      <c r="B229" s="1067"/>
      <c r="C229" s="1067"/>
      <c r="D229" s="1067"/>
      <c r="E229" s="1067"/>
      <c r="F229" s="1067"/>
      <c r="G229" s="1067"/>
      <c r="H229" s="1067"/>
      <c r="I229" s="1067"/>
      <c r="J229" s="1067"/>
      <c r="K229" s="1067"/>
      <c r="L229" s="1067"/>
      <c r="M229" s="1067"/>
      <c r="N229" s="1067"/>
      <c r="O229" s="1067"/>
      <c r="P229" s="1067"/>
      <c r="Q229" s="1067"/>
      <c r="R229" s="1067"/>
      <c r="S229" s="1067"/>
      <c r="T229" s="1067"/>
      <c r="U229" s="1067"/>
      <c r="V229" s="1067"/>
      <c r="W229" s="1067"/>
      <c r="X229" s="1067"/>
      <c r="Y229" s="1067"/>
      <c r="Z229" s="1067"/>
      <c r="AA229" s="1067"/>
      <c r="AB229" s="1067"/>
      <c r="AC229" s="1067"/>
      <c r="AD229" s="1067"/>
      <c r="AE229" s="1067"/>
    </row>
    <row r="230" spans="1:31">
      <c r="A230" s="1067"/>
      <c r="B230" s="1067"/>
      <c r="C230" s="1067"/>
      <c r="D230" s="1067"/>
      <c r="E230" s="1067"/>
      <c r="F230" s="1067"/>
      <c r="G230" s="1067"/>
      <c r="H230" s="1067"/>
      <c r="I230" s="1067"/>
      <c r="J230" s="1067"/>
      <c r="K230" s="1067"/>
      <c r="L230" s="1067"/>
      <c r="M230" s="1067"/>
      <c r="N230" s="1067"/>
      <c r="O230" s="1067"/>
      <c r="P230" s="1067"/>
      <c r="Q230" s="1067"/>
      <c r="R230" s="1067"/>
      <c r="S230" s="1067"/>
      <c r="T230" s="1067"/>
      <c r="U230" s="1067"/>
      <c r="V230" s="1067"/>
      <c r="W230" s="1067"/>
      <c r="X230" s="1067"/>
      <c r="Y230" s="1067"/>
      <c r="Z230" s="1067"/>
      <c r="AA230" s="1067"/>
      <c r="AB230" s="1067"/>
      <c r="AC230" s="1067"/>
      <c r="AD230" s="1067"/>
      <c r="AE230" s="1067"/>
    </row>
    <row r="231" spans="1:31">
      <c r="A231" s="1067"/>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row>
    <row r="232" spans="1:3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row>
    <row r="233" spans="1:31">
      <c r="A233" s="1067"/>
      <c r="B233" s="1067"/>
      <c r="C233" s="1067"/>
      <c r="D233" s="1067"/>
      <c r="E233" s="1067"/>
      <c r="F233" s="1067"/>
      <c r="G233" s="1067"/>
      <c r="H233" s="1067"/>
      <c r="I233" s="1067"/>
      <c r="J233" s="1067"/>
      <c r="K233" s="1067"/>
      <c r="L233" s="1067"/>
      <c r="M233" s="1067"/>
      <c r="N233" s="1067"/>
      <c r="O233" s="1067"/>
      <c r="P233" s="1067"/>
      <c r="Q233" s="1067"/>
      <c r="R233" s="1067"/>
      <c r="S233" s="1067"/>
      <c r="T233" s="1067"/>
      <c r="U233" s="1067"/>
      <c r="V233" s="1067"/>
      <c r="W233" s="1067"/>
      <c r="X233" s="1067"/>
      <c r="Y233" s="1067"/>
      <c r="Z233" s="1067"/>
      <c r="AA233" s="1067"/>
      <c r="AB233" s="1067"/>
      <c r="AC233" s="1067"/>
      <c r="AD233" s="1067"/>
      <c r="AE233" s="1067"/>
    </row>
    <row r="234" spans="1:31">
      <c r="A234" s="1067"/>
      <c r="B234" s="1067"/>
      <c r="C234" s="1067"/>
      <c r="D234" s="1067"/>
      <c r="E234" s="1067"/>
      <c r="F234" s="1067"/>
      <c r="G234" s="1067"/>
      <c r="H234" s="1067"/>
      <c r="I234" s="1067"/>
      <c r="J234" s="1067"/>
      <c r="K234" s="1067"/>
      <c r="L234" s="1067"/>
      <c r="M234" s="1067"/>
      <c r="N234" s="1067"/>
      <c r="O234" s="1067"/>
      <c r="P234" s="1067"/>
      <c r="Q234" s="1067"/>
      <c r="R234" s="1067"/>
      <c r="S234" s="1067"/>
      <c r="T234" s="1067"/>
      <c r="U234" s="1067"/>
      <c r="V234" s="1067"/>
      <c r="W234" s="1067"/>
      <c r="X234" s="1067"/>
      <c r="Y234" s="1067"/>
      <c r="Z234" s="1067"/>
      <c r="AA234" s="1067"/>
      <c r="AB234" s="1067"/>
      <c r="AC234" s="1067"/>
      <c r="AD234" s="1067"/>
      <c r="AE234" s="1067"/>
    </row>
    <row r="235" spans="1:31">
      <c r="A235" s="1067"/>
      <c r="B235" s="1067"/>
      <c r="C235" s="1067"/>
      <c r="D235" s="1067"/>
      <c r="E235" s="1067"/>
      <c r="F235" s="1067"/>
      <c r="G235" s="1067"/>
      <c r="H235" s="1067"/>
      <c r="I235" s="1067"/>
      <c r="J235" s="1067"/>
      <c r="K235" s="1067"/>
      <c r="L235" s="1067"/>
      <c r="M235" s="1067"/>
      <c r="N235" s="1067"/>
      <c r="O235" s="1067"/>
      <c r="P235" s="1067"/>
      <c r="Q235" s="1067"/>
      <c r="R235" s="1067"/>
      <c r="S235" s="1067"/>
      <c r="T235" s="1067"/>
      <c r="U235" s="1067"/>
      <c r="V235" s="1067"/>
      <c r="W235" s="1067"/>
      <c r="X235" s="1067"/>
      <c r="Y235" s="1067"/>
      <c r="Z235" s="1067"/>
      <c r="AA235" s="1067"/>
      <c r="AB235" s="1067"/>
      <c r="AC235" s="1067"/>
      <c r="AD235" s="1067"/>
      <c r="AE235" s="1067"/>
    </row>
    <row r="236" spans="1:31">
      <c r="A236" s="1067"/>
      <c r="B236" s="1067"/>
      <c r="C236" s="1067"/>
      <c r="D236" s="1067"/>
      <c r="E236" s="1067"/>
      <c r="F236" s="1067"/>
      <c r="G236" s="1067"/>
      <c r="H236" s="1067"/>
      <c r="I236" s="1067"/>
      <c r="J236" s="1067"/>
      <c r="K236" s="1067"/>
      <c r="L236" s="1067"/>
      <c r="M236" s="1067"/>
      <c r="N236" s="1067"/>
      <c r="O236" s="1067"/>
      <c r="P236" s="1067"/>
      <c r="Q236" s="1067"/>
      <c r="R236" s="1067"/>
      <c r="S236" s="1067"/>
      <c r="T236" s="1067"/>
      <c r="U236" s="1067"/>
      <c r="V236" s="1067"/>
      <c r="W236" s="1067"/>
      <c r="X236" s="1067"/>
      <c r="Y236" s="1067"/>
      <c r="Z236" s="1067"/>
      <c r="AA236" s="1067"/>
      <c r="AB236" s="1067"/>
      <c r="AC236" s="1067"/>
      <c r="AD236" s="1067"/>
      <c r="AE236" s="1067"/>
    </row>
    <row r="237" spans="1:31">
      <c r="A237" s="1067"/>
      <c r="B237" s="1067"/>
      <c r="C237" s="1067"/>
      <c r="D237" s="1067"/>
      <c r="E237" s="1067"/>
      <c r="F237" s="1067"/>
      <c r="G237" s="1067"/>
      <c r="H237" s="1067"/>
      <c r="I237" s="1067"/>
      <c r="J237" s="1067"/>
      <c r="K237" s="1067"/>
      <c r="L237" s="1067"/>
      <c r="M237" s="1067"/>
      <c r="N237" s="1067"/>
      <c r="O237" s="1067"/>
      <c r="P237" s="1067"/>
      <c r="Q237" s="1067"/>
      <c r="R237" s="1067"/>
      <c r="S237" s="1067"/>
      <c r="T237" s="1067"/>
      <c r="U237" s="1067"/>
      <c r="V237" s="1067"/>
      <c r="W237" s="1067"/>
      <c r="X237" s="1067"/>
      <c r="Y237" s="1067"/>
      <c r="Z237" s="1067"/>
      <c r="AA237" s="1067"/>
      <c r="AB237" s="1067"/>
      <c r="AC237" s="1067"/>
      <c r="AD237" s="1067"/>
      <c r="AE237" s="1067"/>
    </row>
    <row r="238" spans="1:31">
      <c r="A238" s="1067"/>
      <c r="B238" s="1067"/>
      <c r="C238" s="1067"/>
      <c r="D238" s="1067"/>
      <c r="E238" s="1067"/>
      <c r="F238" s="1067"/>
      <c r="G238" s="1067"/>
      <c r="H238" s="1067"/>
      <c r="I238" s="1067"/>
      <c r="J238" s="1067"/>
      <c r="K238" s="1067"/>
      <c r="L238" s="1067"/>
      <c r="M238" s="1067"/>
      <c r="N238" s="1067"/>
      <c r="O238" s="1067"/>
      <c r="P238" s="1067"/>
      <c r="Q238" s="1067"/>
      <c r="R238" s="1067"/>
      <c r="S238" s="1067"/>
      <c r="T238" s="1067"/>
      <c r="U238" s="1067"/>
      <c r="V238" s="1067"/>
      <c r="W238" s="1067"/>
      <c r="X238" s="1067"/>
      <c r="Y238" s="1067"/>
      <c r="Z238" s="1067"/>
      <c r="AA238" s="1067"/>
      <c r="AB238" s="1067"/>
      <c r="AC238" s="1067"/>
      <c r="AD238" s="1067"/>
      <c r="AE238" s="1067"/>
    </row>
    <row r="239" spans="1:31">
      <c r="A239" s="1067"/>
      <c r="B239" s="1067"/>
      <c r="C239" s="1067"/>
      <c r="D239" s="1067"/>
      <c r="E239" s="1067"/>
      <c r="F239" s="1067"/>
      <c r="G239" s="1067"/>
      <c r="H239" s="1067"/>
      <c r="I239" s="1067"/>
      <c r="J239" s="1067"/>
      <c r="K239" s="1067"/>
      <c r="L239" s="1067"/>
      <c r="M239" s="1067"/>
      <c r="N239" s="1067"/>
      <c r="O239" s="1067"/>
      <c r="P239" s="1067"/>
      <c r="Q239" s="1067"/>
      <c r="R239" s="1067"/>
      <c r="S239" s="1067"/>
      <c r="T239" s="1067"/>
      <c r="U239" s="1067"/>
      <c r="V239" s="1067"/>
      <c r="W239" s="1067"/>
      <c r="X239" s="1067"/>
      <c r="Y239" s="1067"/>
      <c r="Z239" s="1067"/>
      <c r="AA239" s="1067"/>
      <c r="AB239" s="1067"/>
      <c r="AC239" s="1067"/>
      <c r="AD239" s="1067"/>
      <c r="AE239" s="1067"/>
    </row>
    <row r="240" spans="1:31">
      <c r="A240" s="1067"/>
      <c r="B240" s="1067"/>
      <c r="C240" s="1067"/>
      <c r="D240" s="1067"/>
      <c r="E240" s="1067"/>
      <c r="F240" s="1067"/>
      <c r="G240" s="1067"/>
      <c r="H240" s="1067"/>
      <c r="I240" s="1067"/>
      <c r="J240" s="1067"/>
      <c r="K240" s="1067"/>
      <c r="L240" s="1067"/>
      <c r="M240" s="1067"/>
      <c r="N240" s="1067"/>
      <c r="O240" s="1067"/>
      <c r="P240" s="1067"/>
      <c r="Q240" s="1067"/>
      <c r="R240" s="1067"/>
      <c r="S240" s="1067"/>
      <c r="T240" s="1067"/>
      <c r="U240" s="1067"/>
      <c r="V240" s="1067"/>
      <c r="W240" s="1067"/>
      <c r="X240" s="1067"/>
      <c r="Y240" s="1067"/>
      <c r="Z240" s="1067"/>
      <c r="AA240" s="1067"/>
      <c r="AB240" s="1067"/>
      <c r="AC240" s="1067"/>
      <c r="AD240" s="1067"/>
      <c r="AE240" s="1067"/>
    </row>
    <row r="241" spans="1:31">
      <c r="A241" s="1067"/>
      <c r="B241" s="1067"/>
      <c r="C241" s="1067"/>
      <c r="D241" s="1067"/>
      <c r="E241" s="1067"/>
      <c r="F241" s="1067"/>
      <c r="G241" s="1067"/>
      <c r="H241" s="1067"/>
      <c r="I241" s="1067"/>
      <c r="J241" s="1067"/>
      <c r="K241" s="1067"/>
      <c r="L241" s="1067"/>
      <c r="M241" s="1067"/>
      <c r="N241" s="1067"/>
      <c r="O241" s="1067"/>
      <c r="P241" s="1067"/>
      <c r="Q241" s="1067"/>
      <c r="R241" s="1067"/>
      <c r="S241" s="1067"/>
      <c r="T241" s="1067"/>
      <c r="U241" s="1067"/>
      <c r="V241" s="1067"/>
      <c r="W241" s="1067"/>
      <c r="X241" s="1067"/>
      <c r="Y241" s="1067"/>
      <c r="Z241" s="1067"/>
      <c r="AA241" s="1067"/>
      <c r="AB241" s="1067"/>
      <c r="AC241" s="1067"/>
      <c r="AD241" s="1067"/>
      <c r="AE241" s="1067"/>
    </row>
    <row r="242" spans="1:31">
      <c r="A242" s="1067"/>
      <c r="B242" s="1067"/>
      <c r="C242" s="1067"/>
      <c r="D242" s="1067"/>
      <c r="E242" s="1067"/>
      <c r="F242" s="1067"/>
      <c r="G242" s="1067"/>
      <c r="H242" s="1067"/>
      <c r="I242" s="1067"/>
      <c r="J242" s="1067"/>
      <c r="K242" s="1067"/>
      <c r="L242" s="1067"/>
      <c r="M242" s="1067"/>
      <c r="N242" s="1067"/>
      <c r="O242" s="1067"/>
      <c r="P242" s="1067"/>
      <c r="Q242" s="1067"/>
      <c r="R242" s="1067"/>
      <c r="S242" s="1067"/>
      <c r="T242" s="1067"/>
      <c r="U242" s="1067"/>
      <c r="V242" s="1067"/>
      <c r="W242" s="1067"/>
      <c r="X242" s="1067"/>
      <c r="Y242" s="1067"/>
      <c r="Z242" s="1067"/>
      <c r="AA242" s="1067"/>
      <c r="AB242" s="1067"/>
      <c r="AC242" s="1067"/>
      <c r="AD242" s="1067"/>
      <c r="AE242" s="1067"/>
    </row>
    <row r="243" spans="1:31">
      <c r="A243" s="1067"/>
      <c r="B243" s="1067"/>
      <c r="C243" s="1067"/>
      <c r="D243" s="1067"/>
      <c r="E243" s="1067"/>
      <c r="F243" s="1067"/>
      <c r="G243" s="1067"/>
      <c r="H243" s="1067"/>
      <c r="I243" s="1067"/>
      <c r="J243" s="1067"/>
      <c r="K243" s="1067"/>
      <c r="L243" s="1067"/>
      <c r="M243" s="1067"/>
      <c r="N243" s="1067"/>
      <c r="O243" s="1067"/>
      <c r="P243" s="1067"/>
      <c r="Q243" s="1067"/>
      <c r="R243" s="1067"/>
      <c r="S243" s="1067"/>
      <c r="T243" s="1067"/>
      <c r="U243" s="1067"/>
      <c r="V243" s="1067"/>
      <c r="W243" s="1067"/>
      <c r="X243" s="1067"/>
      <c r="Y243" s="1067"/>
      <c r="Z243" s="1067"/>
      <c r="AA243" s="1067"/>
      <c r="AB243" s="1067"/>
      <c r="AC243" s="1067"/>
      <c r="AD243" s="1067"/>
      <c r="AE243" s="1067"/>
    </row>
    <row r="244" spans="1:31">
      <c r="A244" s="1067"/>
      <c r="B244" s="1067"/>
      <c r="C244" s="1067"/>
      <c r="D244" s="1067"/>
      <c r="E244" s="1067"/>
      <c r="F244" s="1067"/>
      <c r="G244" s="1067"/>
      <c r="H244" s="1067"/>
      <c r="I244" s="1067"/>
      <c r="J244" s="1067"/>
      <c r="K244" s="1067"/>
      <c r="L244" s="1067"/>
      <c r="M244" s="1067"/>
      <c r="N244" s="1067"/>
      <c r="O244" s="1067"/>
      <c r="P244" s="1067"/>
      <c r="Q244" s="1067"/>
      <c r="R244" s="1067"/>
      <c r="S244" s="1067"/>
      <c r="T244" s="1067"/>
      <c r="U244" s="1067"/>
      <c r="V244" s="1067"/>
      <c r="W244" s="1067"/>
      <c r="X244" s="1067"/>
      <c r="Y244" s="1067"/>
      <c r="Z244" s="1067"/>
      <c r="AA244" s="1067"/>
      <c r="AB244" s="1067"/>
      <c r="AC244" s="1067"/>
      <c r="AD244" s="1067"/>
      <c r="AE244" s="1067"/>
    </row>
    <row r="245" spans="1:31">
      <c r="A245" s="1067"/>
      <c r="B245" s="1067"/>
      <c r="C245" s="1067"/>
      <c r="D245" s="1067"/>
      <c r="E245" s="1067"/>
      <c r="F245" s="1067"/>
      <c r="G245" s="1067"/>
      <c r="H245" s="1067"/>
      <c r="I245" s="1067"/>
      <c r="J245" s="1067"/>
      <c r="K245" s="1067"/>
      <c r="L245" s="1067"/>
      <c r="M245" s="1067"/>
      <c r="N245" s="1067"/>
      <c r="O245" s="1067"/>
      <c r="P245" s="1067"/>
      <c r="Q245" s="1067"/>
      <c r="R245" s="1067"/>
      <c r="S245" s="1067"/>
      <c r="T245" s="1067"/>
      <c r="U245" s="1067"/>
      <c r="V245" s="1067"/>
      <c r="W245" s="1067"/>
      <c r="X245" s="1067"/>
      <c r="Y245" s="1067"/>
      <c r="Z245" s="1067"/>
      <c r="AA245" s="1067"/>
      <c r="AB245" s="1067"/>
      <c r="AC245" s="1067"/>
      <c r="AD245" s="1067"/>
      <c r="AE245" s="1067"/>
    </row>
    <row r="246" spans="1:31">
      <c r="A246" s="1067"/>
      <c r="B246" s="1067"/>
      <c r="C246" s="1067"/>
      <c r="D246" s="1067"/>
      <c r="E246" s="1067"/>
      <c r="F246" s="1067"/>
      <c r="G246" s="1067"/>
      <c r="H246" s="1067"/>
      <c r="I246" s="1067"/>
      <c r="J246" s="1067"/>
      <c r="K246" s="1067"/>
      <c r="L246" s="1067"/>
      <c r="M246" s="1067"/>
      <c r="N246" s="1067"/>
      <c r="O246" s="1067"/>
      <c r="P246" s="1067"/>
      <c r="Q246" s="1067"/>
      <c r="R246" s="1067"/>
      <c r="S246" s="1067"/>
      <c r="T246" s="1067"/>
      <c r="U246" s="1067"/>
      <c r="V246" s="1067"/>
      <c r="W246" s="1067"/>
      <c r="X246" s="1067"/>
      <c r="Y246" s="1067"/>
      <c r="Z246" s="1067"/>
      <c r="AA246" s="1067"/>
      <c r="AB246" s="1067"/>
      <c r="AC246" s="1067"/>
      <c r="AD246" s="1067"/>
      <c r="AE246" s="1067"/>
    </row>
    <row r="247" spans="1:31">
      <c r="A247" s="1067"/>
      <c r="B247" s="1067"/>
      <c r="C247" s="1067"/>
      <c r="D247" s="1067"/>
      <c r="E247" s="1067"/>
      <c r="F247" s="1067"/>
      <c r="G247" s="1067"/>
      <c r="H247" s="1067"/>
      <c r="I247" s="1067"/>
      <c r="J247" s="1067"/>
      <c r="K247" s="1067"/>
      <c r="L247" s="1067"/>
      <c r="M247" s="1067"/>
      <c r="N247" s="1067"/>
      <c r="O247" s="1067"/>
      <c r="P247" s="1067"/>
      <c r="Q247" s="1067"/>
      <c r="R247" s="1067"/>
      <c r="S247" s="1067"/>
      <c r="T247" s="1067"/>
      <c r="U247" s="1067"/>
      <c r="V247" s="1067"/>
      <c r="W247" s="1067"/>
      <c r="X247" s="1067"/>
      <c r="Y247" s="1067"/>
      <c r="Z247" s="1067"/>
      <c r="AA247" s="1067"/>
      <c r="AB247" s="1067"/>
      <c r="AC247" s="1067"/>
      <c r="AD247" s="1067"/>
      <c r="AE247" s="1067"/>
    </row>
    <row r="248" spans="1:31">
      <c r="A248" s="1067"/>
      <c r="B248" s="1067"/>
      <c r="C248" s="1067"/>
      <c r="D248" s="1067"/>
      <c r="E248" s="1067"/>
      <c r="F248" s="1067"/>
      <c r="G248" s="1067"/>
      <c r="H248" s="1067"/>
      <c r="I248" s="1067"/>
      <c r="J248" s="1067"/>
      <c r="K248" s="1067"/>
      <c r="L248" s="1067"/>
      <c r="M248" s="1067"/>
      <c r="N248" s="1067"/>
      <c r="O248" s="1067"/>
      <c r="P248" s="1067"/>
      <c r="Q248" s="1067"/>
      <c r="R248" s="1067"/>
      <c r="S248" s="1067"/>
      <c r="T248" s="1067"/>
      <c r="U248" s="1067"/>
      <c r="V248" s="1067"/>
      <c r="W248" s="1067"/>
      <c r="X248" s="1067"/>
      <c r="Y248" s="1067"/>
      <c r="Z248" s="1067"/>
      <c r="AA248" s="1067"/>
      <c r="AB248" s="1067"/>
      <c r="AC248" s="1067"/>
      <c r="AD248" s="1067"/>
      <c r="AE248" s="1067"/>
    </row>
    <row r="249" spans="1:31">
      <c r="A249" s="1067"/>
      <c r="B249" s="1067"/>
      <c r="C249" s="1067"/>
      <c r="D249" s="1067"/>
      <c r="E249" s="1067"/>
      <c r="F249" s="1067"/>
      <c r="G249" s="1067"/>
      <c r="H249" s="1067"/>
      <c r="I249" s="1067"/>
      <c r="J249" s="1067"/>
      <c r="K249" s="1067"/>
      <c r="L249" s="1067"/>
      <c r="M249" s="1067"/>
      <c r="N249" s="1067"/>
      <c r="O249" s="1067"/>
      <c r="P249" s="1067"/>
      <c r="Q249" s="1067"/>
      <c r="R249" s="1067"/>
      <c r="S249" s="1067"/>
      <c r="T249" s="1067"/>
      <c r="U249" s="1067"/>
      <c r="V249" s="1067"/>
      <c r="W249" s="1067"/>
      <c r="X249" s="1067"/>
      <c r="Y249" s="1067"/>
      <c r="Z249" s="1067"/>
      <c r="AA249" s="1067"/>
      <c r="AB249" s="1067"/>
      <c r="AC249" s="1067"/>
      <c r="AD249" s="1067"/>
      <c r="AE249" s="1067"/>
    </row>
    <row r="250" spans="1:31">
      <c r="A250" s="1067"/>
      <c r="B250" s="1067"/>
      <c r="C250" s="1067"/>
      <c r="D250" s="1067"/>
      <c r="E250" s="1067"/>
      <c r="F250" s="1067"/>
      <c r="G250" s="1067"/>
      <c r="H250" s="1067"/>
      <c r="I250" s="1067"/>
      <c r="J250" s="1067"/>
      <c r="K250" s="1067"/>
      <c r="L250" s="1067"/>
      <c r="M250" s="1067"/>
      <c r="N250" s="1067"/>
      <c r="O250" s="1067"/>
      <c r="P250" s="1067"/>
      <c r="Q250" s="1067"/>
      <c r="R250" s="1067"/>
      <c r="S250" s="1067"/>
      <c r="T250" s="1067"/>
      <c r="U250" s="1067"/>
      <c r="V250" s="1067"/>
      <c r="W250" s="1067"/>
      <c r="X250" s="1067"/>
      <c r="Y250" s="1067"/>
      <c r="Z250" s="1067"/>
      <c r="AA250" s="1067"/>
      <c r="AB250" s="1067"/>
      <c r="AC250" s="1067"/>
      <c r="AD250" s="1067"/>
      <c r="AE250" s="1067"/>
    </row>
    <row r="251" spans="1:31">
      <c r="A251" s="1067"/>
      <c r="B251" s="1067"/>
      <c r="C251" s="1067"/>
      <c r="D251" s="1067"/>
      <c r="E251" s="1067"/>
      <c r="F251" s="1067"/>
      <c r="G251" s="1067"/>
      <c r="H251" s="1067"/>
      <c r="I251" s="1067"/>
      <c r="J251" s="1067"/>
      <c r="K251" s="1067"/>
      <c r="L251" s="1067"/>
      <c r="M251" s="1067"/>
      <c r="N251" s="1067"/>
      <c r="O251" s="1067"/>
      <c r="P251" s="1067"/>
      <c r="Q251" s="1067"/>
      <c r="R251" s="1067"/>
      <c r="S251" s="1067"/>
      <c r="T251" s="1067"/>
      <c r="U251" s="1067"/>
      <c r="V251" s="1067"/>
      <c r="W251" s="1067"/>
      <c r="X251" s="1067"/>
      <c r="Y251" s="1067"/>
      <c r="Z251" s="1067"/>
      <c r="AA251" s="1067"/>
      <c r="AB251" s="1067"/>
      <c r="AC251" s="1067"/>
      <c r="AD251" s="1067"/>
      <c r="AE251" s="1067"/>
    </row>
    <row r="252" spans="1:31">
      <c r="A252" s="1067"/>
      <c r="B252" s="1067"/>
      <c r="C252" s="1067"/>
      <c r="D252" s="1067"/>
      <c r="E252" s="1067"/>
      <c r="F252" s="1067"/>
      <c r="G252" s="1067"/>
      <c r="H252" s="1067"/>
      <c r="I252" s="1067"/>
      <c r="J252" s="1067"/>
      <c r="K252" s="1067"/>
      <c r="L252" s="1067"/>
      <c r="M252" s="1067"/>
      <c r="N252" s="1067"/>
      <c r="O252" s="1067"/>
      <c r="P252" s="1067"/>
      <c r="Q252" s="1067"/>
      <c r="R252" s="1067"/>
      <c r="S252" s="1067"/>
      <c r="T252" s="1067"/>
      <c r="U252" s="1067"/>
      <c r="V252" s="1067"/>
      <c r="W252" s="1067"/>
      <c r="X252" s="1067"/>
      <c r="Y252" s="1067"/>
      <c r="Z252" s="1067"/>
      <c r="AA252" s="1067"/>
      <c r="AB252" s="1067"/>
      <c r="AC252" s="1067"/>
      <c r="AD252" s="1067"/>
      <c r="AE252" s="1067"/>
    </row>
    <row r="253" spans="1:31">
      <c r="A253" s="1067"/>
      <c r="B253" s="1067"/>
      <c r="C253" s="1067"/>
      <c r="D253" s="1067"/>
      <c r="E253" s="1067"/>
      <c r="F253" s="1067"/>
      <c r="G253" s="1067"/>
      <c r="H253" s="1067"/>
      <c r="I253" s="1067"/>
      <c r="J253" s="1067"/>
      <c r="K253" s="1067"/>
      <c r="L253" s="1067"/>
      <c r="M253" s="1067"/>
      <c r="N253" s="1067"/>
      <c r="O253" s="1067"/>
      <c r="P253" s="1067"/>
      <c r="Q253" s="1067"/>
      <c r="R253" s="1067"/>
      <c r="S253" s="1067"/>
      <c r="T253" s="1067"/>
      <c r="U253" s="1067"/>
      <c r="V253" s="1067"/>
      <c r="W253" s="1067"/>
      <c r="X253" s="1067"/>
      <c r="Y253" s="1067"/>
      <c r="Z253" s="1067"/>
      <c r="AA253" s="1067"/>
      <c r="AB253" s="1067"/>
      <c r="AC253" s="1067"/>
      <c r="AD253" s="1067"/>
      <c r="AE253" s="1067"/>
    </row>
    <row r="254" spans="1:31">
      <c r="A254" s="1067"/>
      <c r="B254" s="1067"/>
      <c r="C254" s="1067"/>
      <c r="D254" s="1067"/>
      <c r="E254" s="1067"/>
      <c r="F254" s="1067"/>
      <c r="G254" s="1067"/>
      <c r="H254" s="1067"/>
      <c r="I254" s="1067"/>
      <c r="J254" s="1067"/>
      <c r="K254" s="1067"/>
      <c r="L254" s="1067"/>
      <c r="M254" s="1067"/>
      <c r="N254" s="1067"/>
      <c r="O254" s="1067"/>
      <c r="P254" s="1067"/>
      <c r="Q254" s="1067"/>
      <c r="R254" s="1067"/>
      <c r="S254" s="1067"/>
      <c r="T254" s="1067"/>
      <c r="U254" s="1067"/>
      <c r="V254" s="1067"/>
      <c r="W254" s="1067"/>
      <c r="X254" s="1067"/>
      <c r="Y254" s="1067"/>
      <c r="Z254" s="1067"/>
      <c r="AA254" s="1067"/>
      <c r="AB254" s="1067"/>
      <c r="AC254" s="1067"/>
      <c r="AD254" s="1067"/>
      <c r="AE254" s="1067"/>
    </row>
    <row r="255" spans="1:31">
      <c r="A255" s="1067"/>
      <c r="B255" s="1067"/>
      <c r="C255" s="1067"/>
      <c r="D255" s="1067"/>
      <c r="E255" s="1067"/>
      <c r="F255" s="1067"/>
      <c r="G255" s="1067"/>
      <c r="H255" s="1067"/>
      <c r="I255" s="1067"/>
      <c r="J255" s="1067"/>
      <c r="K255" s="1067"/>
      <c r="L255" s="1067"/>
      <c r="M255" s="1067"/>
      <c r="N255" s="1067"/>
      <c r="O255" s="1067"/>
      <c r="P255" s="1067"/>
      <c r="Q255" s="1067"/>
      <c r="R255" s="1067"/>
      <c r="S255" s="1067"/>
      <c r="T255" s="1067"/>
      <c r="U255" s="1067"/>
      <c r="V255" s="1067"/>
      <c r="W255" s="1067"/>
      <c r="X255" s="1067"/>
      <c r="Y255" s="1067"/>
      <c r="Z255" s="1067"/>
      <c r="AA255" s="1067"/>
      <c r="AB255" s="1067"/>
      <c r="AC255" s="1067"/>
      <c r="AD255" s="1067"/>
      <c r="AE255" s="1067"/>
    </row>
    <row r="256" spans="1:31">
      <c r="A256" s="1067"/>
      <c r="B256" s="1067"/>
      <c r="C256" s="1067"/>
      <c r="D256" s="1067"/>
      <c r="E256" s="1067"/>
      <c r="F256" s="1067"/>
      <c r="G256" s="1067"/>
      <c r="H256" s="1067"/>
      <c r="I256" s="1067"/>
      <c r="J256" s="1067"/>
      <c r="K256" s="1067"/>
      <c r="L256" s="1067"/>
      <c r="M256" s="1067"/>
      <c r="N256" s="1067"/>
      <c r="O256" s="1067"/>
      <c r="P256" s="1067"/>
      <c r="Q256" s="1067"/>
      <c r="R256" s="1067"/>
      <c r="S256" s="1067"/>
      <c r="T256" s="1067"/>
      <c r="U256" s="1067"/>
      <c r="V256" s="1067"/>
      <c r="W256" s="1067"/>
      <c r="X256" s="1067"/>
      <c r="Y256" s="1067"/>
      <c r="Z256" s="1067"/>
      <c r="AA256" s="1067"/>
      <c r="AB256" s="1067"/>
      <c r="AC256" s="1067"/>
      <c r="AD256" s="1067"/>
      <c r="AE256" s="1067"/>
    </row>
    <row r="257" spans="1:31">
      <c r="A257" s="1067"/>
      <c r="B257" s="1067"/>
      <c r="C257" s="1067"/>
      <c r="D257" s="1067"/>
      <c r="E257" s="1067"/>
      <c r="F257" s="1067"/>
      <c r="G257" s="1067"/>
      <c r="H257" s="1067"/>
      <c r="I257" s="1067"/>
      <c r="J257" s="1067"/>
      <c r="K257" s="1067"/>
      <c r="L257" s="1067"/>
      <c r="M257" s="1067"/>
      <c r="N257" s="1067"/>
      <c r="O257" s="1067"/>
      <c r="P257" s="1067"/>
      <c r="Q257" s="1067"/>
      <c r="R257" s="1067"/>
      <c r="S257" s="1067"/>
      <c r="T257" s="1067"/>
      <c r="U257" s="1067"/>
      <c r="V257" s="1067"/>
      <c r="W257" s="1067"/>
      <c r="X257" s="1067"/>
      <c r="Y257" s="1067"/>
      <c r="Z257" s="1067"/>
      <c r="AA257" s="1067"/>
      <c r="AB257" s="1067"/>
      <c r="AC257" s="1067"/>
      <c r="AD257" s="1067"/>
      <c r="AE257" s="1067"/>
    </row>
    <row r="258" spans="1:31">
      <c r="A258" s="1067"/>
      <c r="B258" s="1067"/>
      <c r="C258" s="1067"/>
      <c r="D258" s="1067"/>
      <c r="E258" s="1067"/>
      <c r="F258" s="1067"/>
      <c r="G258" s="1067"/>
      <c r="H258" s="1067"/>
      <c r="I258" s="1067"/>
      <c r="J258" s="1067"/>
      <c r="K258" s="1067"/>
      <c r="L258" s="1067"/>
      <c r="M258" s="1067"/>
      <c r="N258" s="1067"/>
      <c r="O258" s="1067"/>
      <c r="P258" s="1067"/>
      <c r="Q258" s="1067"/>
      <c r="R258" s="1067"/>
      <c r="S258" s="1067"/>
      <c r="T258" s="1067"/>
      <c r="U258" s="1067"/>
      <c r="V258" s="1067"/>
      <c r="W258" s="1067"/>
      <c r="X258" s="1067"/>
      <c r="Y258" s="1067"/>
      <c r="Z258" s="1067"/>
      <c r="AA258" s="1067"/>
      <c r="AB258" s="1067"/>
      <c r="AC258" s="1067"/>
      <c r="AD258" s="1067"/>
      <c r="AE258" s="1067"/>
    </row>
    <row r="259" spans="1:31">
      <c r="A259" s="1067"/>
      <c r="B259" s="1067"/>
      <c r="C259" s="1067"/>
      <c r="D259" s="1067"/>
      <c r="E259" s="1067"/>
      <c r="F259" s="1067"/>
      <c r="G259" s="1067"/>
      <c r="H259" s="1067"/>
      <c r="I259" s="1067"/>
      <c r="J259" s="1067"/>
      <c r="K259" s="1067"/>
      <c r="L259" s="1067"/>
      <c r="M259" s="1067"/>
      <c r="N259" s="1067"/>
      <c r="O259" s="1067"/>
      <c r="P259" s="1067"/>
      <c r="Q259" s="1067"/>
      <c r="R259" s="1067"/>
      <c r="S259" s="1067"/>
      <c r="T259" s="1067"/>
      <c r="U259" s="1067"/>
      <c r="V259" s="1067"/>
      <c r="W259" s="1067"/>
      <c r="X259" s="1067"/>
      <c r="Y259" s="1067"/>
      <c r="Z259" s="1067"/>
      <c r="AA259" s="1067"/>
      <c r="AB259" s="1067"/>
      <c r="AC259" s="1067"/>
      <c r="AD259" s="1067"/>
      <c r="AE259" s="1067"/>
    </row>
    <row r="260" spans="1:31">
      <c r="A260" s="1067"/>
      <c r="B260" s="1067"/>
      <c r="C260" s="1067"/>
      <c r="D260" s="1067"/>
      <c r="E260" s="1067"/>
      <c r="F260" s="1067"/>
      <c r="G260" s="1067"/>
      <c r="H260" s="1067"/>
      <c r="I260" s="1067"/>
      <c r="J260" s="1067"/>
      <c r="K260" s="1067"/>
      <c r="L260" s="1067"/>
      <c r="M260" s="1067"/>
      <c r="N260" s="1067"/>
      <c r="O260" s="1067"/>
      <c r="P260" s="1067"/>
      <c r="Q260" s="1067"/>
      <c r="R260" s="1067"/>
      <c r="S260" s="1067"/>
      <c r="T260" s="1067"/>
      <c r="U260" s="1067"/>
      <c r="V260" s="1067"/>
      <c r="W260" s="1067"/>
      <c r="X260" s="1067"/>
      <c r="Y260" s="1067"/>
      <c r="Z260" s="1067"/>
      <c r="AA260" s="1067"/>
      <c r="AB260" s="1067"/>
      <c r="AC260" s="1067"/>
      <c r="AD260" s="1067"/>
      <c r="AE260" s="1067"/>
    </row>
    <row r="261" spans="1:31">
      <c r="A261" s="1067"/>
      <c r="B261" s="1067"/>
      <c r="C261" s="1067"/>
      <c r="D261" s="1067"/>
      <c r="E261" s="1067"/>
      <c r="F261" s="1067"/>
      <c r="G261" s="1067"/>
      <c r="H261" s="1067"/>
      <c r="I261" s="1067"/>
      <c r="J261" s="1067"/>
      <c r="K261" s="1067"/>
      <c r="L261" s="1067"/>
      <c r="M261" s="1067"/>
      <c r="N261" s="1067"/>
      <c r="O261" s="1067"/>
      <c r="P261" s="1067"/>
      <c r="Q261" s="1067"/>
      <c r="R261" s="1067"/>
      <c r="S261" s="1067"/>
      <c r="T261" s="1067"/>
      <c r="U261" s="1067"/>
      <c r="V261" s="1067"/>
      <c r="W261" s="1067"/>
      <c r="X261" s="1067"/>
      <c r="Y261" s="1067"/>
      <c r="Z261" s="1067"/>
      <c r="AA261" s="1067"/>
      <c r="AB261" s="1067"/>
      <c r="AC261" s="1067"/>
      <c r="AD261" s="1067"/>
      <c r="AE261" s="1067"/>
    </row>
    <row r="262" spans="1:31">
      <c r="A262" s="1067"/>
      <c r="B262" s="1067"/>
      <c r="C262" s="1067"/>
      <c r="D262" s="1067"/>
      <c r="E262" s="1067"/>
      <c r="F262" s="1067"/>
      <c r="G262" s="1067"/>
      <c r="H262" s="1067"/>
      <c r="I262" s="1067"/>
      <c r="J262" s="1067"/>
      <c r="K262" s="1067"/>
      <c r="L262" s="1067"/>
      <c r="M262" s="1067"/>
      <c r="N262" s="1067"/>
      <c r="O262" s="1067"/>
      <c r="P262" s="1067"/>
      <c r="Q262" s="1067"/>
      <c r="R262" s="1067"/>
      <c r="S262" s="1067"/>
      <c r="T262" s="1067"/>
      <c r="U262" s="1067"/>
      <c r="V262" s="1067"/>
      <c r="W262" s="1067"/>
      <c r="X262" s="1067"/>
      <c r="Y262" s="1067"/>
      <c r="Z262" s="1067"/>
      <c r="AA262" s="1067"/>
      <c r="AB262" s="1067"/>
      <c r="AC262" s="1067"/>
      <c r="AD262" s="1067"/>
      <c r="AE262" s="1067"/>
    </row>
    <row r="263" spans="1:31">
      <c r="A263" s="1067"/>
      <c r="B263" s="1067"/>
      <c r="C263" s="1067"/>
      <c r="D263" s="1067"/>
      <c r="E263" s="1067"/>
      <c r="F263" s="1067"/>
      <c r="G263" s="1067"/>
      <c r="H263" s="1067"/>
      <c r="I263" s="1067"/>
      <c r="J263" s="1067"/>
      <c r="K263" s="1067"/>
      <c r="L263" s="1067"/>
      <c r="M263" s="1067"/>
      <c r="N263" s="1067"/>
      <c r="O263" s="1067"/>
      <c r="P263" s="1067"/>
      <c r="Q263" s="1067"/>
      <c r="R263" s="1067"/>
      <c r="S263" s="1067"/>
      <c r="T263" s="1067"/>
      <c r="U263" s="1067"/>
      <c r="V263" s="1067"/>
      <c r="W263" s="1067"/>
      <c r="X263" s="1067"/>
      <c r="Y263" s="1067"/>
      <c r="Z263" s="1067"/>
      <c r="AA263" s="1067"/>
      <c r="AB263" s="1067"/>
      <c r="AC263" s="1067"/>
      <c r="AD263" s="1067"/>
      <c r="AE263" s="1067"/>
    </row>
    <row r="264" spans="1:31">
      <c r="A264" s="1067"/>
      <c r="B264" s="1067"/>
      <c r="C264" s="1067"/>
      <c r="D264" s="1067"/>
      <c r="E264" s="1067"/>
      <c r="F264" s="1067"/>
      <c r="G264" s="1067"/>
      <c r="H264" s="1067"/>
      <c r="I264" s="1067"/>
      <c r="J264" s="1067"/>
      <c r="K264" s="1067"/>
      <c r="L264" s="1067"/>
      <c r="M264" s="1067"/>
      <c r="N264" s="1067"/>
      <c r="O264" s="1067"/>
      <c r="P264" s="1067"/>
      <c r="Q264" s="1067"/>
      <c r="R264" s="1067"/>
      <c r="S264" s="1067"/>
      <c r="T264" s="1067"/>
      <c r="U264" s="1067"/>
      <c r="V264" s="1067"/>
      <c r="W264" s="1067"/>
      <c r="X264" s="1067"/>
      <c r="Y264" s="1067"/>
      <c r="Z264" s="1067"/>
      <c r="AA264" s="1067"/>
      <c r="AB264" s="1067"/>
      <c r="AC264" s="1067"/>
      <c r="AD264" s="1067"/>
      <c r="AE264" s="1067"/>
    </row>
    <row r="265" spans="1:31">
      <c r="A265" s="1067"/>
      <c r="B265" s="1067"/>
      <c r="C265" s="1067"/>
      <c r="D265" s="1067"/>
      <c r="E265" s="1067"/>
      <c r="F265" s="1067"/>
      <c r="G265" s="1067"/>
      <c r="H265" s="1067"/>
      <c r="I265" s="1067"/>
      <c r="J265" s="1067"/>
      <c r="K265" s="1067"/>
      <c r="L265" s="1067"/>
      <c r="M265" s="1067"/>
      <c r="N265" s="1067"/>
      <c r="O265" s="1067"/>
      <c r="P265" s="1067"/>
      <c r="Q265" s="1067"/>
      <c r="R265" s="1067"/>
      <c r="S265" s="1067"/>
      <c r="T265" s="1067"/>
      <c r="U265" s="1067"/>
      <c r="V265" s="1067"/>
      <c r="W265" s="1067"/>
      <c r="X265" s="1067"/>
      <c r="Y265" s="1067"/>
      <c r="Z265" s="1067"/>
      <c r="AA265" s="1067"/>
      <c r="AB265" s="1067"/>
      <c r="AC265" s="1067"/>
      <c r="AD265" s="1067"/>
      <c r="AE265" s="1067"/>
    </row>
    <row r="266" spans="1:31">
      <c r="A266" s="1067"/>
      <c r="B266" s="1067"/>
      <c r="C266" s="1067"/>
      <c r="D266" s="1067"/>
      <c r="E266" s="1067"/>
      <c r="F266" s="1067"/>
      <c r="G266" s="1067"/>
      <c r="H266" s="1067"/>
      <c r="I266" s="1067"/>
      <c r="J266" s="1067"/>
      <c r="K266" s="1067"/>
      <c r="L266" s="1067"/>
      <c r="M266" s="1067"/>
      <c r="N266" s="1067"/>
      <c r="O266" s="1067"/>
      <c r="P266" s="1067"/>
      <c r="Q266" s="1067"/>
      <c r="R266" s="1067"/>
      <c r="S266" s="1067"/>
      <c r="T266" s="1067"/>
      <c r="U266" s="1067"/>
      <c r="V266" s="1067"/>
      <c r="W266" s="1067"/>
      <c r="X266" s="1067"/>
      <c r="Y266" s="1067"/>
      <c r="Z266" s="1067"/>
      <c r="AA266" s="1067"/>
      <c r="AB266" s="1067"/>
      <c r="AC266" s="1067"/>
      <c r="AD266" s="1067"/>
      <c r="AE266" s="1067"/>
    </row>
    <row r="267" spans="1:31">
      <c r="A267" s="1067"/>
      <c r="B267" s="1067"/>
      <c r="C267" s="1067"/>
      <c r="D267" s="1067"/>
      <c r="E267" s="1067"/>
      <c r="F267" s="1067"/>
      <c r="G267" s="1067"/>
      <c r="H267" s="1067"/>
      <c r="I267" s="1067"/>
      <c r="J267" s="1067"/>
      <c r="K267" s="1067"/>
      <c r="L267" s="1067"/>
      <c r="M267" s="1067"/>
      <c r="N267" s="1067"/>
      <c r="O267" s="1067"/>
      <c r="P267" s="1067"/>
      <c r="Q267" s="1067"/>
      <c r="R267" s="1067"/>
      <c r="S267" s="1067"/>
      <c r="T267" s="1067"/>
      <c r="U267" s="1067"/>
      <c r="V267" s="1067"/>
      <c r="W267" s="1067"/>
      <c r="X267" s="1067"/>
      <c r="Y267" s="1067"/>
      <c r="Z267" s="1067"/>
      <c r="AA267" s="1067"/>
      <c r="AB267" s="1067"/>
      <c r="AC267" s="1067"/>
      <c r="AD267" s="1067"/>
      <c r="AE267" s="1067"/>
    </row>
    <row r="268" spans="1:31">
      <c r="A268" s="1067"/>
      <c r="B268" s="1067"/>
      <c r="C268" s="1067"/>
      <c r="D268" s="1067"/>
      <c r="E268" s="1067"/>
      <c r="F268" s="1067"/>
      <c r="G268" s="1067"/>
      <c r="H268" s="1067"/>
      <c r="I268" s="1067"/>
      <c r="J268" s="1067"/>
      <c r="K268" s="1067"/>
      <c r="L268" s="1067"/>
      <c r="M268" s="1067"/>
      <c r="N268" s="1067"/>
      <c r="O268" s="1067"/>
      <c r="P268" s="1067"/>
      <c r="Q268" s="1067"/>
      <c r="R268" s="1067"/>
      <c r="S268" s="1067"/>
      <c r="T268" s="1067"/>
      <c r="U268" s="1067"/>
      <c r="V268" s="1067"/>
      <c r="W268" s="1067"/>
      <c r="X268" s="1067"/>
      <c r="Y268" s="1067"/>
      <c r="Z268" s="1067"/>
      <c r="AA268" s="1067"/>
      <c r="AB268" s="1067"/>
      <c r="AC268" s="1067"/>
      <c r="AD268" s="1067"/>
      <c r="AE268" s="1067"/>
    </row>
    <row r="269" spans="1:3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row>
    <row r="270" spans="1:31">
      <c r="A270" s="1067"/>
      <c r="B270" s="1067"/>
      <c r="C270" s="1067"/>
      <c r="D270" s="1067"/>
      <c r="E270" s="1067"/>
      <c r="F270" s="1067"/>
      <c r="G270" s="1067"/>
      <c r="H270" s="1067"/>
      <c r="I270" s="1067"/>
      <c r="J270" s="1067"/>
      <c r="K270" s="1067"/>
      <c r="L270" s="1067"/>
      <c r="M270" s="1067"/>
      <c r="N270" s="1067"/>
      <c r="O270" s="1067"/>
      <c r="P270" s="1067"/>
      <c r="Q270" s="1067"/>
      <c r="R270" s="1067"/>
      <c r="S270" s="1067"/>
      <c r="T270" s="1067"/>
      <c r="U270" s="1067"/>
      <c r="V270" s="1067"/>
      <c r="W270" s="1067"/>
      <c r="X270" s="1067"/>
      <c r="Y270" s="1067"/>
      <c r="Z270" s="1067"/>
      <c r="AA270" s="1067"/>
      <c r="AB270" s="1067"/>
      <c r="AC270" s="1067"/>
      <c r="AD270" s="1067"/>
      <c r="AE270" s="1067"/>
    </row>
    <row r="271" spans="1:31">
      <c r="A271" s="1067"/>
      <c r="B271" s="1067"/>
      <c r="C271" s="1067"/>
      <c r="D271" s="1067"/>
      <c r="E271" s="1067"/>
      <c r="F271" s="1067"/>
      <c r="G271" s="1067"/>
      <c r="H271" s="1067"/>
      <c r="I271" s="1067"/>
      <c r="J271" s="1067"/>
      <c r="K271" s="1067"/>
      <c r="L271" s="1067"/>
      <c r="M271" s="1067"/>
      <c r="N271" s="1067"/>
      <c r="O271" s="1067"/>
      <c r="P271" s="1067"/>
      <c r="Q271" s="1067"/>
      <c r="R271" s="1067"/>
      <c r="S271" s="1067"/>
      <c r="T271" s="1067"/>
      <c r="U271" s="1067"/>
      <c r="V271" s="1067"/>
      <c r="W271" s="1067"/>
      <c r="X271" s="1067"/>
      <c r="Y271" s="1067"/>
      <c r="Z271" s="1067"/>
      <c r="AA271" s="1067"/>
      <c r="AB271" s="1067"/>
      <c r="AC271" s="1067"/>
      <c r="AD271" s="1067"/>
      <c r="AE271" s="1067"/>
    </row>
    <row r="272" spans="1:31">
      <c r="A272" s="1067"/>
      <c r="B272" s="1067"/>
      <c r="C272" s="1067"/>
      <c r="D272" s="1067"/>
      <c r="E272" s="1067"/>
      <c r="F272" s="1067"/>
      <c r="G272" s="1067"/>
      <c r="H272" s="1067"/>
      <c r="I272" s="1067"/>
      <c r="J272" s="1067"/>
      <c r="K272" s="1067"/>
      <c r="L272" s="1067"/>
      <c r="M272" s="1067"/>
      <c r="N272" s="1067"/>
      <c r="O272" s="1067"/>
      <c r="P272" s="1067"/>
      <c r="Q272" s="1067"/>
      <c r="R272" s="1067"/>
      <c r="S272" s="1067"/>
      <c r="T272" s="1067"/>
      <c r="U272" s="1067"/>
      <c r="V272" s="1067"/>
      <c r="W272" s="1067"/>
      <c r="X272" s="1067"/>
      <c r="Y272" s="1067"/>
      <c r="Z272" s="1067"/>
      <c r="AA272" s="1067"/>
      <c r="AB272" s="1067"/>
      <c r="AC272" s="1067"/>
      <c r="AD272" s="1067"/>
      <c r="AE272" s="1067"/>
    </row>
    <row r="273" spans="1:31">
      <c r="A273" s="1067"/>
      <c r="B273" s="1067"/>
      <c r="C273" s="1067"/>
      <c r="D273" s="1067"/>
      <c r="E273" s="1067"/>
      <c r="F273" s="1067"/>
      <c r="G273" s="1067"/>
      <c r="H273" s="1067"/>
      <c r="I273" s="1067"/>
      <c r="J273" s="1067"/>
      <c r="K273" s="1067"/>
      <c r="L273" s="1067"/>
      <c r="M273" s="1067"/>
      <c r="N273" s="1067"/>
      <c r="O273" s="1067"/>
      <c r="P273" s="1067"/>
      <c r="Q273" s="1067"/>
      <c r="R273" s="1067"/>
      <c r="S273" s="1067"/>
      <c r="T273" s="1067"/>
      <c r="U273" s="1067"/>
      <c r="V273" s="1067"/>
      <c r="W273" s="1067"/>
      <c r="X273" s="1067"/>
      <c r="Y273" s="1067"/>
      <c r="Z273" s="1067"/>
      <c r="AA273" s="1067"/>
      <c r="AB273" s="1067"/>
      <c r="AC273" s="1067"/>
      <c r="AD273" s="1067"/>
      <c r="AE273" s="1067"/>
    </row>
    <row r="274" spans="1:31">
      <c r="A274" s="1067"/>
      <c r="B274" s="1067"/>
      <c r="C274" s="1067"/>
      <c r="D274" s="1067"/>
      <c r="E274" s="1067"/>
      <c r="F274" s="1067"/>
      <c r="G274" s="1067"/>
      <c r="H274" s="1067"/>
      <c r="I274" s="1067"/>
      <c r="J274" s="1067"/>
      <c r="K274" s="1067"/>
      <c r="L274" s="1067"/>
      <c r="M274" s="1067"/>
      <c r="N274" s="1067"/>
      <c r="O274" s="1067"/>
      <c r="P274" s="1067"/>
      <c r="Q274" s="1067"/>
      <c r="R274" s="1067"/>
      <c r="S274" s="1067"/>
      <c r="T274" s="1067"/>
      <c r="U274" s="1067"/>
      <c r="V274" s="1067"/>
      <c r="W274" s="1067"/>
      <c r="X274" s="1067"/>
      <c r="Y274" s="1067"/>
      <c r="Z274" s="1067"/>
      <c r="AA274" s="1067"/>
      <c r="AB274" s="1067"/>
      <c r="AC274" s="1067"/>
      <c r="AD274" s="1067"/>
      <c r="AE274" s="1067"/>
    </row>
    <row r="275" spans="1:31">
      <c r="A275" s="1067"/>
      <c r="B275" s="1067"/>
      <c r="C275" s="1067"/>
      <c r="D275" s="1067"/>
      <c r="E275" s="1067"/>
      <c r="F275" s="1067"/>
      <c r="G275" s="1067"/>
      <c r="H275" s="1067"/>
      <c r="I275" s="1067"/>
      <c r="J275" s="1067"/>
      <c r="K275" s="1067"/>
      <c r="L275" s="1067"/>
      <c r="M275" s="1067"/>
      <c r="N275" s="1067"/>
      <c r="O275" s="1067"/>
      <c r="P275" s="1067"/>
      <c r="Q275" s="1067"/>
      <c r="R275" s="1067"/>
      <c r="S275" s="1067"/>
      <c r="T275" s="1067"/>
      <c r="U275" s="1067"/>
      <c r="V275" s="1067"/>
      <c r="W275" s="1067"/>
      <c r="X275" s="1067"/>
      <c r="Y275" s="1067"/>
      <c r="Z275" s="1067"/>
      <c r="AA275" s="1067"/>
      <c r="AB275" s="1067"/>
      <c r="AC275" s="1067"/>
      <c r="AD275" s="1067"/>
      <c r="AE275" s="1067"/>
    </row>
    <row r="276" spans="1:31">
      <c r="A276" s="1067"/>
      <c r="B276" s="1067"/>
      <c r="C276" s="1067"/>
      <c r="D276" s="1067"/>
      <c r="E276" s="1067"/>
      <c r="F276" s="1067"/>
      <c r="G276" s="1067"/>
      <c r="H276" s="1067"/>
      <c r="I276" s="1067"/>
      <c r="J276" s="1067"/>
      <c r="K276" s="1067"/>
      <c r="L276" s="1067"/>
      <c r="M276" s="1067"/>
      <c r="N276" s="1067"/>
      <c r="O276" s="1067"/>
      <c r="P276" s="1067"/>
      <c r="Q276" s="1067"/>
      <c r="R276" s="1067"/>
      <c r="S276" s="1067"/>
      <c r="T276" s="1067"/>
      <c r="U276" s="1067"/>
      <c r="V276" s="1067"/>
      <c r="W276" s="1067"/>
      <c r="X276" s="1067"/>
      <c r="Y276" s="1067"/>
      <c r="Z276" s="1067"/>
      <c r="AA276" s="1067"/>
      <c r="AB276" s="1067"/>
      <c r="AC276" s="1067"/>
      <c r="AD276" s="1067"/>
      <c r="AE276" s="1067"/>
    </row>
    <row r="277" spans="1:31">
      <c r="A277" s="1067"/>
      <c r="B277" s="1067"/>
      <c r="C277" s="1067"/>
      <c r="D277" s="1067"/>
      <c r="E277" s="1067"/>
      <c r="F277" s="1067"/>
      <c r="G277" s="1067"/>
      <c r="H277" s="1067"/>
      <c r="I277" s="1067"/>
      <c r="J277" s="1067"/>
      <c r="K277" s="1067"/>
      <c r="L277" s="1067"/>
      <c r="M277" s="1067"/>
      <c r="N277" s="1067"/>
      <c r="O277" s="1067"/>
      <c r="P277" s="1067"/>
      <c r="Q277" s="1067"/>
      <c r="R277" s="1067"/>
      <c r="S277" s="1067"/>
      <c r="T277" s="1067"/>
      <c r="U277" s="1067"/>
      <c r="V277" s="1067"/>
      <c r="W277" s="1067"/>
      <c r="X277" s="1067"/>
      <c r="Y277" s="1067"/>
      <c r="Z277" s="1067"/>
      <c r="AA277" s="1067"/>
      <c r="AB277" s="1067"/>
      <c r="AC277" s="1067"/>
      <c r="AD277" s="1067"/>
      <c r="AE277" s="1067"/>
    </row>
    <row r="278" spans="1:31">
      <c r="A278" s="1067"/>
      <c r="B278" s="1067"/>
      <c r="C278" s="1067"/>
      <c r="D278" s="1067"/>
      <c r="E278" s="1067"/>
      <c r="F278" s="1067"/>
      <c r="G278" s="1067"/>
      <c r="H278" s="1067"/>
      <c r="I278" s="1067"/>
      <c r="J278" s="1067"/>
      <c r="K278" s="1067"/>
      <c r="L278" s="1067"/>
      <c r="M278" s="1067"/>
      <c r="N278" s="1067"/>
      <c r="O278" s="1067"/>
      <c r="P278" s="1067"/>
      <c r="Q278" s="1067"/>
      <c r="R278" s="1067"/>
      <c r="S278" s="1067"/>
      <c r="T278" s="1067"/>
      <c r="U278" s="1067"/>
      <c r="V278" s="1067"/>
      <c r="W278" s="1067"/>
      <c r="X278" s="1067"/>
      <c r="Y278" s="1067"/>
      <c r="Z278" s="1067"/>
      <c r="AA278" s="1067"/>
      <c r="AB278" s="1067"/>
      <c r="AC278" s="1067"/>
      <c r="AD278" s="1067"/>
      <c r="AE278" s="1067"/>
    </row>
    <row r="279" spans="1:31">
      <c r="A279" s="1067"/>
      <c r="B279" s="1067"/>
      <c r="C279" s="1067"/>
      <c r="D279" s="1067"/>
      <c r="E279" s="1067"/>
      <c r="F279" s="1067"/>
      <c r="G279" s="1067"/>
      <c r="H279" s="1067"/>
      <c r="I279" s="1067"/>
      <c r="J279" s="1067"/>
      <c r="K279" s="1067"/>
      <c r="L279" s="1067"/>
      <c r="M279" s="1067"/>
      <c r="N279" s="1067"/>
      <c r="O279" s="1067"/>
      <c r="P279" s="1067"/>
      <c r="Q279" s="1067"/>
      <c r="R279" s="1067"/>
      <c r="S279" s="1067"/>
      <c r="T279" s="1067"/>
      <c r="U279" s="1067"/>
      <c r="V279" s="1067"/>
      <c r="W279" s="1067"/>
      <c r="X279" s="1067"/>
      <c r="Y279" s="1067"/>
      <c r="Z279" s="1067"/>
      <c r="AA279" s="1067"/>
      <c r="AB279" s="1067"/>
      <c r="AC279" s="1067"/>
      <c r="AD279" s="1067"/>
      <c r="AE279" s="1067"/>
    </row>
    <row r="280" spans="1:31">
      <c r="A280" s="1067"/>
      <c r="B280" s="1067"/>
      <c r="C280" s="1067"/>
      <c r="D280" s="1067"/>
      <c r="E280" s="1067"/>
      <c r="F280" s="1067"/>
      <c r="G280" s="1067"/>
      <c r="H280" s="1067"/>
      <c r="I280" s="1067"/>
      <c r="J280" s="1067"/>
      <c r="K280" s="1067"/>
      <c r="L280" s="1067"/>
      <c r="M280" s="1067"/>
      <c r="N280" s="1067"/>
      <c r="O280" s="1067"/>
      <c r="P280" s="1067"/>
      <c r="Q280" s="1067"/>
      <c r="R280" s="1067"/>
      <c r="S280" s="1067"/>
      <c r="T280" s="1067"/>
      <c r="U280" s="1067"/>
      <c r="V280" s="1067"/>
      <c r="W280" s="1067"/>
      <c r="X280" s="1067"/>
      <c r="Y280" s="1067"/>
      <c r="Z280" s="1067"/>
      <c r="AA280" s="1067"/>
      <c r="AB280" s="1067"/>
      <c r="AC280" s="1067"/>
      <c r="AD280" s="1067"/>
      <c r="AE280" s="1067"/>
    </row>
    <row r="281" spans="1:31">
      <c r="A281" s="1067"/>
      <c r="B281" s="1067"/>
      <c r="C281" s="1067"/>
      <c r="D281" s="1067"/>
      <c r="E281" s="1067"/>
      <c r="F281" s="1067"/>
      <c r="G281" s="1067"/>
      <c r="H281" s="1067"/>
      <c r="I281" s="1067"/>
      <c r="J281" s="1067"/>
      <c r="K281" s="1067"/>
      <c r="L281" s="1067"/>
      <c r="M281" s="1067"/>
      <c r="N281" s="1067"/>
      <c r="O281" s="1067"/>
      <c r="P281" s="1067"/>
      <c r="Q281" s="1067"/>
      <c r="R281" s="1067"/>
      <c r="S281" s="1067"/>
      <c r="T281" s="1067"/>
      <c r="U281" s="1067"/>
      <c r="V281" s="1067"/>
      <c r="W281" s="1067"/>
      <c r="X281" s="1067"/>
      <c r="Y281" s="1067"/>
      <c r="Z281" s="1067"/>
      <c r="AA281" s="1067"/>
      <c r="AB281" s="1067"/>
      <c r="AC281" s="1067"/>
      <c r="AD281" s="1067"/>
      <c r="AE281" s="1067"/>
    </row>
    <row r="282" spans="1:31">
      <c r="A282" s="1067"/>
      <c r="B282" s="1067"/>
      <c r="C282" s="1067"/>
      <c r="D282" s="1067"/>
      <c r="E282" s="1067"/>
      <c r="F282" s="1067"/>
      <c r="G282" s="1067"/>
      <c r="H282" s="1067"/>
      <c r="I282" s="1067"/>
      <c r="J282" s="1067"/>
      <c r="K282" s="1067"/>
      <c r="L282" s="1067"/>
      <c r="M282" s="1067"/>
      <c r="N282" s="1067"/>
      <c r="O282" s="1067"/>
      <c r="P282" s="1067"/>
      <c r="Q282" s="1067"/>
      <c r="R282" s="1067"/>
      <c r="S282" s="1067"/>
      <c r="T282" s="1067"/>
      <c r="U282" s="1067"/>
      <c r="V282" s="1067"/>
      <c r="W282" s="1067"/>
      <c r="X282" s="1067"/>
      <c r="Y282" s="1067"/>
      <c r="Z282" s="1067"/>
      <c r="AA282" s="1067"/>
      <c r="AB282" s="1067"/>
      <c r="AC282" s="1067"/>
      <c r="AD282" s="1067"/>
      <c r="AE282" s="1067"/>
    </row>
    <row r="283" spans="1:31">
      <c r="A283" s="1067"/>
      <c r="B283" s="1067"/>
      <c r="C283" s="1067"/>
      <c r="D283" s="1067"/>
      <c r="E283" s="1067"/>
      <c r="F283" s="1067"/>
      <c r="G283" s="1067"/>
      <c r="H283" s="1067"/>
      <c r="I283" s="1067"/>
      <c r="J283" s="1067"/>
      <c r="K283" s="1067"/>
      <c r="L283" s="1067"/>
      <c r="M283" s="1067"/>
      <c r="N283" s="1067"/>
      <c r="O283" s="1067"/>
      <c r="P283" s="1067"/>
      <c r="Q283" s="1067"/>
      <c r="R283" s="1067"/>
      <c r="S283" s="1067"/>
      <c r="T283" s="1067"/>
      <c r="U283" s="1067"/>
      <c r="V283" s="1067"/>
      <c r="W283" s="1067"/>
      <c r="X283" s="1067"/>
      <c r="Y283" s="1067"/>
      <c r="Z283" s="1067"/>
      <c r="AA283" s="1067"/>
      <c r="AB283" s="1067"/>
      <c r="AC283" s="1067"/>
      <c r="AD283" s="1067"/>
      <c r="AE283" s="1067"/>
    </row>
    <row r="284" spans="1:31">
      <c r="A284" s="1067"/>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row>
    <row r="285" spans="1:3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row>
    <row r="286" spans="1:31">
      <c r="A286" s="1067"/>
      <c r="B286" s="1067"/>
      <c r="C286" s="1067"/>
      <c r="D286" s="1067"/>
      <c r="E286" s="1067"/>
      <c r="F286" s="1067"/>
      <c r="G286" s="1067"/>
      <c r="H286" s="1067"/>
      <c r="I286" s="1067"/>
      <c r="J286" s="1067"/>
      <c r="K286" s="1067"/>
      <c r="L286" s="1067"/>
      <c r="M286" s="1067"/>
      <c r="N286" s="1067"/>
      <c r="O286" s="1067"/>
      <c r="P286" s="1067"/>
      <c r="Q286" s="1067"/>
      <c r="R286" s="1067"/>
      <c r="S286" s="1067"/>
      <c r="T286" s="1067"/>
      <c r="U286" s="1067"/>
      <c r="V286" s="1067"/>
      <c r="W286" s="1067"/>
      <c r="X286" s="1067"/>
      <c r="Y286" s="1067"/>
      <c r="Z286" s="1067"/>
      <c r="AA286" s="1067"/>
      <c r="AB286" s="1067"/>
      <c r="AC286" s="1067"/>
      <c r="AD286" s="1067"/>
      <c r="AE286" s="1067"/>
    </row>
    <row r="287" spans="1:31">
      <c r="A287" s="1067"/>
      <c r="B287" s="1067"/>
      <c r="C287" s="1067"/>
      <c r="D287" s="1067"/>
      <c r="E287" s="1067"/>
      <c r="F287" s="1067"/>
      <c r="G287" s="1067"/>
      <c r="H287" s="1067"/>
      <c r="I287" s="1067"/>
      <c r="J287" s="1067"/>
      <c r="K287" s="1067"/>
      <c r="L287" s="1067"/>
      <c r="M287" s="1067"/>
      <c r="N287" s="1067"/>
      <c r="O287" s="1067"/>
      <c r="P287" s="1067"/>
      <c r="Q287" s="1067"/>
      <c r="R287" s="1067"/>
      <c r="S287" s="1067"/>
      <c r="T287" s="1067"/>
      <c r="U287" s="1067"/>
      <c r="V287" s="1067"/>
      <c r="W287" s="1067"/>
      <c r="X287" s="1067"/>
      <c r="Y287" s="1067"/>
      <c r="Z287" s="1067"/>
      <c r="AA287" s="1067"/>
      <c r="AB287" s="1067"/>
      <c r="AC287" s="1067"/>
      <c r="AD287" s="1067"/>
      <c r="AE287" s="1067"/>
    </row>
    <row r="288" spans="1:31">
      <c r="A288" s="1067"/>
      <c r="B288" s="1067"/>
      <c r="C288" s="1067"/>
      <c r="D288" s="1067"/>
      <c r="E288" s="1067"/>
      <c r="F288" s="1067"/>
      <c r="G288" s="1067"/>
      <c r="H288" s="1067"/>
      <c r="I288" s="1067"/>
      <c r="J288" s="1067"/>
      <c r="K288" s="1067"/>
      <c r="L288" s="1067"/>
      <c r="M288" s="1067"/>
      <c r="N288" s="1067"/>
      <c r="O288" s="1067"/>
      <c r="P288" s="1067"/>
      <c r="Q288" s="1067"/>
      <c r="R288" s="1067"/>
      <c r="S288" s="1067"/>
      <c r="T288" s="1067"/>
      <c r="U288" s="1067"/>
      <c r="V288" s="1067"/>
      <c r="W288" s="1067"/>
      <c r="X288" s="1067"/>
      <c r="Y288" s="1067"/>
      <c r="Z288" s="1067"/>
      <c r="AA288" s="1067"/>
      <c r="AB288" s="1067"/>
      <c r="AC288" s="1067"/>
      <c r="AD288" s="1067"/>
      <c r="AE288" s="1067"/>
    </row>
    <row r="289" spans="1:31">
      <c r="A289" s="1067"/>
      <c r="B289" s="1067"/>
      <c r="C289" s="1067"/>
      <c r="D289" s="1067"/>
      <c r="E289" s="1067"/>
      <c r="F289" s="1067"/>
      <c r="G289" s="1067"/>
      <c r="H289" s="1067"/>
      <c r="I289" s="1067"/>
      <c r="J289" s="1067"/>
      <c r="K289" s="1067"/>
      <c r="L289" s="1067"/>
      <c r="M289" s="1067"/>
      <c r="N289" s="1067"/>
      <c r="O289" s="1067"/>
      <c r="P289" s="1067"/>
      <c r="Q289" s="1067"/>
      <c r="R289" s="1067"/>
      <c r="S289" s="1067"/>
      <c r="T289" s="1067"/>
      <c r="U289" s="1067"/>
      <c r="V289" s="1067"/>
      <c r="W289" s="1067"/>
      <c r="X289" s="1067"/>
      <c r="Y289" s="1067"/>
      <c r="Z289" s="1067"/>
      <c r="AA289" s="1067"/>
      <c r="AB289" s="1067"/>
      <c r="AC289" s="1067"/>
      <c r="AD289" s="1067"/>
      <c r="AE289" s="1067"/>
    </row>
    <row r="290" spans="1:31">
      <c r="A290" s="1067"/>
      <c r="B290" s="1067"/>
      <c r="C290" s="1067"/>
      <c r="D290" s="1067"/>
      <c r="E290" s="1067"/>
      <c r="F290" s="1067"/>
      <c r="G290" s="1067"/>
      <c r="H290" s="1067"/>
      <c r="I290" s="1067"/>
      <c r="J290" s="1067"/>
      <c r="K290" s="1067"/>
      <c r="L290" s="1067"/>
      <c r="M290" s="1067"/>
      <c r="N290" s="1067"/>
      <c r="O290" s="1067"/>
      <c r="P290" s="1067"/>
      <c r="Q290" s="1067"/>
      <c r="R290" s="1067"/>
      <c r="S290" s="1067"/>
      <c r="T290" s="1067"/>
      <c r="U290" s="1067"/>
      <c r="V290" s="1067"/>
      <c r="W290" s="1067"/>
      <c r="X290" s="1067"/>
      <c r="Y290" s="1067"/>
      <c r="Z290" s="1067"/>
      <c r="AA290" s="1067"/>
      <c r="AB290" s="1067"/>
      <c r="AC290" s="1067"/>
      <c r="AD290" s="1067"/>
      <c r="AE290" s="1067"/>
    </row>
    <row r="291" spans="1:31">
      <c r="A291" s="1067"/>
      <c r="B291" s="1067"/>
      <c r="C291" s="1067"/>
      <c r="D291" s="1067"/>
      <c r="E291" s="1067"/>
      <c r="F291" s="1067"/>
      <c r="G291" s="1067"/>
      <c r="H291" s="1067"/>
      <c r="I291" s="1067"/>
      <c r="J291" s="1067"/>
      <c r="K291" s="1067"/>
      <c r="L291" s="1067"/>
      <c r="M291" s="1067"/>
      <c r="N291" s="1067"/>
      <c r="O291" s="1067"/>
      <c r="P291" s="1067"/>
      <c r="Q291" s="1067"/>
      <c r="R291" s="1067"/>
      <c r="S291" s="1067"/>
      <c r="T291" s="1067"/>
      <c r="U291" s="1067"/>
      <c r="V291" s="1067"/>
      <c r="W291" s="1067"/>
      <c r="X291" s="1067"/>
      <c r="Y291" s="1067"/>
      <c r="Z291" s="1067"/>
      <c r="AA291" s="1067"/>
      <c r="AB291" s="1067"/>
      <c r="AC291" s="1067"/>
      <c r="AD291" s="1067"/>
      <c r="AE291" s="1067"/>
    </row>
    <row r="292" spans="1:31">
      <c r="A292" s="1067"/>
      <c r="B292" s="1067"/>
      <c r="C292" s="1067"/>
      <c r="D292" s="1067"/>
      <c r="E292" s="1067"/>
      <c r="F292" s="1067"/>
      <c r="G292" s="1067"/>
      <c r="H292" s="1067"/>
      <c r="I292" s="1067"/>
      <c r="J292" s="1067"/>
      <c r="K292" s="1067"/>
      <c r="L292" s="1067"/>
      <c r="M292" s="1067"/>
      <c r="N292" s="1067"/>
      <c r="O292" s="1067"/>
      <c r="P292" s="1067"/>
      <c r="Q292" s="1067"/>
      <c r="R292" s="1067"/>
      <c r="S292" s="1067"/>
      <c r="T292" s="1067"/>
      <c r="U292" s="1067"/>
      <c r="V292" s="1067"/>
      <c r="W292" s="1067"/>
      <c r="X292" s="1067"/>
      <c r="Y292" s="1067"/>
      <c r="Z292" s="1067"/>
      <c r="AA292" s="1067"/>
      <c r="AB292" s="1067"/>
      <c r="AC292" s="1067"/>
      <c r="AD292" s="1067"/>
      <c r="AE292" s="1067"/>
    </row>
    <row r="293" spans="1:31">
      <c r="A293" s="1067"/>
      <c r="B293" s="1067"/>
      <c r="C293" s="1067"/>
      <c r="D293" s="1067"/>
      <c r="E293" s="1067"/>
      <c r="F293" s="1067"/>
      <c r="G293" s="1067"/>
      <c r="H293" s="1067"/>
      <c r="I293" s="1067"/>
      <c r="J293" s="1067"/>
      <c r="K293" s="1067"/>
      <c r="L293" s="1067"/>
      <c r="M293" s="1067"/>
      <c r="N293" s="1067"/>
      <c r="O293" s="1067"/>
      <c r="P293" s="1067"/>
      <c r="Q293" s="1067"/>
      <c r="R293" s="1067"/>
      <c r="S293" s="1067"/>
      <c r="T293" s="1067"/>
      <c r="U293" s="1067"/>
      <c r="V293" s="1067"/>
      <c r="W293" s="1067"/>
      <c r="X293" s="1067"/>
      <c r="Y293" s="1067"/>
      <c r="Z293" s="1067"/>
      <c r="AA293" s="1067"/>
      <c r="AB293" s="1067"/>
      <c r="AC293" s="1067"/>
      <c r="AD293" s="1067"/>
      <c r="AE293" s="1067"/>
    </row>
    <row r="294" spans="1:31">
      <c r="A294" s="1067"/>
      <c r="B294" s="1067"/>
      <c r="C294" s="1067"/>
      <c r="D294" s="1067"/>
      <c r="E294" s="1067"/>
      <c r="F294" s="1067"/>
      <c r="G294" s="1067"/>
      <c r="H294" s="1067"/>
      <c r="I294" s="1067"/>
      <c r="J294" s="1067"/>
      <c r="K294" s="1067"/>
      <c r="L294" s="1067"/>
      <c r="M294" s="1067"/>
      <c r="N294" s="1067"/>
      <c r="O294" s="1067"/>
      <c r="P294" s="1067"/>
      <c r="Q294" s="1067"/>
      <c r="R294" s="1067"/>
      <c r="S294" s="1067"/>
      <c r="T294" s="1067"/>
      <c r="U294" s="1067"/>
      <c r="V294" s="1067"/>
      <c r="W294" s="1067"/>
      <c r="X294" s="1067"/>
      <c r="Y294" s="1067"/>
      <c r="Z294" s="1067"/>
      <c r="AA294" s="1067"/>
      <c r="AB294" s="1067"/>
      <c r="AC294" s="1067"/>
      <c r="AD294" s="1067"/>
      <c r="AE294" s="1067"/>
    </row>
    <row r="295" spans="1:31">
      <c r="A295" s="1067"/>
      <c r="B295" s="1067"/>
      <c r="C295" s="1067"/>
      <c r="D295" s="1067"/>
      <c r="E295" s="1067"/>
      <c r="F295" s="1067"/>
      <c r="G295" s="1067"/>
      <c r="H295" s="1067"/>
      <c r="I295" s="1067"/>
      <c r="J295" s="1067"/>
      <c r="K295" s="1067"/>
      <c r="L295" s="1067"/>
      <c r="M295" s="1067"/>
      <c r="N295" s="1067"/>
      <c r="O295" s="1067"/>
      <c r="P295" s="1067"/>
      <c r="Q295" s="1067"/>
      <c r="R295" s="1067"/>
      <c r="S295" s="1067"/>
      <c r="T295" s="1067"/>
      <c r="U295" s="1067"/>
      <c r="V295" s="1067"/>
      <c r="W295" s="1067"/>
      <c r="X295" s="1067"/>
      <c r="Y295" s="1067"/>
      <c r="Z295" s="1067"/>
      <c r="AA295" s="1067"/>
      <c r="AB295" s="1067"/>
      <c r="AC295" s="1067"/>
      <c r="AD295" s="1067"/>
      <c r="AE295" s="1067"/>
    </row>
    <row r="296" spans="1:31">
      <c r="A296" s="1067"/>
      <c r="B296" s="1067"/>
      <c r="C296" s="1067"/>
      <c r="D296" s="1067"/>
      <c r="E296" s="1067"/>
      <c r="F296" s="1067"/>
      <c r="G296" s="1067"/>
      <c r="H296" s="1067"/>
      <c r="I296" s="1067"/>
      <c r="J296" s="1067"/>
      <c r="K296" s="1067"/>
      <c r="L296" s="1067"/>
      <c r="M296" s="1067"/>
      <c r="N296" s="1067"/>
      <c r="O296" s="1067"/>
      <c r="P296" s="1067"/>
      <c r="Q296" s="1067"/>
      <c r="R296" s="1067"/>
      <c r="S296" s="1067"/>
      <c r="T296" s="1067"/>
      <c r="U296" s="1067"/>
      <c r="V296" s="1067"/>
      <c r="W296" s="1067"/>
      <c r="X296" s="1067"/>
      <c r="Y296" s="1067"/>
      <c r="Z296" s="1067"/>
      <c r="AA296" s="1067"/>
      <c r="AB296" s="1067"/>
      <c r="AC296" s="1067"/>
      <c r="AD296" s="1067"/>
      <c r="AE296" s="1067"/>
    </row>
    <row r="297" spans="1:31">
      <c r="A297" s="1067"/>
      <c r="B297" s="1067"/>
      <c r="C297" s="1067"/>
      <c r="D297" s="1067"/>
      <c r="E297" s="1067"/>
      <c r="F297" s="1067"/>
      <c r="G297" s="1067"/>
      <c r="H297" s="1067"/>
      <c r="I297" s="1067"/>
      <c r="J297" s="1067"/>
      <c r="K297" s="1067"/>
      <c r="L297" s="1067"/>
      <c r="M297" s="1067"/>
      <c r="N297" s="1067"/>
      <c r="O297" s="1067"/>
      <c r="P297" s="1067"/>
      <c r="Q297" s="1067"/>
      <c r="R297" s="1067"/>
      <c r="S297" s="1067"/>
      <c r="T297" s="1067"/>
      <c r="U297" s="1067"/>
      <c r="V297" s="1067"/>
      <c r="W297" s="1067"/>
      <c r="X297" s="1067"/>
      <c r="Y297" s="1067"/>
      <c r="Z297" s="1067"/>
      <c r="AA297" s="1067"/>
      <c r="AB297" s="1067"/>
      <c r="AC297" s="1067"/>
      <c r="AD297" s="1067"/>
      <c r="AE297" s="1067"/>
    </row>
    <row r="298" spans="1:31">
      <c r="A298" s="1067"/>
      <c r="B298" s="1067"/>
      <c r="C298" s="1067"/>
      <c r="D298" s="1067"/>
      <c r="E298" s="1067"/>
      <c r="F298" s="1067"/>
      <c r="G298" s="1067"/>
      <c r="H298" s="1067"/>
      <c r="I298" s="1067"/>
      <c r="J298" s="1067"/>
      <c r="K298" s="1067"/>
      <c r="L298" s="1067"/>
      <c r="M298" s="1067"/>
      <c r="N298" s="1067"/>
      <c r="O298" s="1067"/>
      <c r="P298" s="1067"/>
      <c r="Q298" s="1067"/>
      <c r="R298" s="1067"/>
      <c r="S298" s="1067"/>
      <c r="T298" s="1067"/>
      <c r="U298" s="1067"/>
      <c r="V298" s="1067"/>
      <c r="W298" s="1067"/>
      <c r="X298" s="1067"/>
      <c r="Y298" s="1067"/>
      <c r="Z298" s="1067"/>
      <c r="AA298" s="1067"/>
      <c r="AB298" s="1067"/>
      <c r="AC298" s="1067"/>
      <c r="AD298" s="1067"/>
      <c r="AE298" s="1067"/>
    </row>
    <row r="299" spans="1:31">
      <c r="A299" s="1067"/>
      <c r="B299" s="1067"/>
      <c r="C299" s="1067"/>
      <c r="D299" s="1067"/>
      <c r="E299" s="1067"/>
      <c r="F299" s="1067"/>
      <c r="G299" s="1067"/>
      <c r="H299" s="1067"/>
      <c r="I299" s="1067"/>
      <c r="J299" s="1067"/>
      <c r="K299" s="1067"/>
      <c r="L299" s="1067"/>
      <c r="M299" s="1067"/>
      <c r="N299" s="1067"/>
      <c r="O299" s="1067"/>
      <c r="P299" s="1067"/>
      <c r="Q299" s="1067"/>
      <c r="R299" s="1067"/>
      <c r="S299" s="1067"/>
      <c r="T299" s="1067"/>
      <c r="U299" s="1067"/>
      <c r="V299" s="1067"/>
      <c r="W299" s="1067"/>
      <c r="X299" s="1067"/>
      <c r="Y299" s="1067"/>
      <c r="Z299" s="1067"/>
      <c r="AA299" s="1067"/>
      <c r="AB299" s="1067"/>
      <c r="AC299" s="1067"/>
      <c r="AD299" s="1067"/>
      <c r="AE299" s="1067"/>
    </row>
    <row r="300" spans="1:31">
      <c r="A300" s="1067"/>
      <c r="B300" s="1067"/>
      <c r="C300" s="1067"/>
      <c r="D300" s="1067"/>
      <c r="E300" s="1067"/>
      <c r="F300" s="1067"/>
      <c r="G300" s="1067"/>
      <c r="H300" s="1067"/>
      <c r="I300" s="1067"/>
      <c r="J300" s="1067"/>
      <c r="K300" s="1067"/>
      <c r="L300" s="1067"/>
      <c r="M300" s="1067"/>
      <c r="N300" s="1067"/>
      <c r="O300" s="1067"/>
      <c r="P300" s="1067"/>
      <c r="Q300" s="1067"/>
      <c r="R300" s="1067"/>
      <c r="S300" s="1067"/>
      <c r="T300" s="1067"/>
      <c r="U300" s="1067"/>
      <c r="V300" s="1067"/>
      <c r="W300" s="1067"/>
      <c r="X300" s="1067"/>
      <c r="Y300" s="1067"/>
      <c r="Z300" s="1067"/>
      <c r="AA300" s="1067"/>
      <c r="AB300" s="1067"/>
      <c r="AC300" s="1067"/>
      <c r="AD300" s="1067"/>
      <c r="AE300" s="1067"/>
    </row>
    <row r="301" spans="1:31">
      <c r="A301" s="1067"/>
      <c r="B301" s="1067"/>
      <c r="C301" s="1067"/>
      <c r="D301" s="1067"/>
      <c r="E301" s="1067"/>
      <c r="F301" s="1067"/>
      <c r="G301" s="1067"/>
      <c r="H301" s="1067"/>
      <c r="I301" s="1067"/>
      <c r="J301" s="1067"/>
      <c r="K301" s="1067"/>
      <c r="L301" s="1067"/>
      <c r="M301" s="1067"/>
      <c r="N301" s="1067"/>
      <c r="O301" s="1067"/>
      <c r="P301" s="1067"/>
      <c r="Q301" s="1067"/>
      <c r="R301" s="1067"/>
      <c r="S301" s="1067"/>
      <c r="T301" s="1067"/>
      <c r="U301" s="1067"/>
      <c r="V301" s="1067"/>
      <c r="W301" s="1067"/>
      <c r="X301" s="1067"/>
      <c r="Y301" s="1067"/>
      <c r="Z301" s="1067"/>
      <c r="AA301" s="1067"/>
      <c r="AB301" s="1067"/>
      <c r="AC301" s="1067"/>
      <c r="AD301" s="1067"/>
      <c r="AE301" s="1067"/>
    </row>
    <row r="302" spans="1:31">
      <c r="A302" s="1067"/>
      <c r="B302" s="1067"/>
      <c r="C302" s="1067"/>
      <c r="D302" s="1067"/>
      <c r="E302" s="1067"/>
      <c r="F302" s="1067"/>
      <c r="G302" s="1067"/>
      <c r="H302" s="1067"/>
      <c r="I302" s="1067"/>
      <c r="J302" s="1067"/>
      <c r="K302" s="1067"/>
      <c r="L302" s="1067"/>
      <c r="M302" s="1067"/>
      <c r="N302" s="1067"/>
      <c r="O302" s="1067"/>
      <c r="P302" s="1067"/>
      <c r="Q302" s="1067"/>
      <c r="R302" s="1067"/>
      <c r="S302" s="1067"/>
      <c r="T302" s="1067"/>
      <c r="U302" s="1067"/>
      <c r="V302" s="1067"/>
      <c r="W302" s="1067"/>
      <c r="X302" s="1067"/>
      <c r="Y302" s="1067"/>
      <c r="Z302" s="1067"/>
      <c r="AA302" s="1067"/>
      <c r="AB302" s="1067"/>
      <c r="AC302" s="1067"/>
      <c r="AD302" s="1067"/>
      <c r="AE302" s="1067"/>
    </row>
    <row r="303" spans="1:31">
      <c r="A303" s="1067"/>
      <c r="B303" s="1067"/>
      <c r="C303" s="1067"/>
      <c r="D303" s="1067"/>
      <c r="E303" s="1067"/>
      <c r="F303" s="1067"/>
      <c r="G303" s="1067"/>
      <c r="H303" s="1067"/>
      <c r="I303" s="1067"/>
      <c r="J303" s="1067"/>
      <c r="K303" s="1067"/>
      <c r="L303" s="1067"/>
      <c r="M303" s="1067"/>
      <c r="N303" s="1067"/>
      <c r="O303" s="1067"/>
      <c r="P303" s="1067"/>
      <c r="Q303" s="1067"/>
      <c r="R303" s="1067"/>
      <c r="S303" s="1067"/>
      <c r="T303" s="1067"/>
      <c r="U303" s="1067"/>
      <c r="V303" s="1067"/>
      <c r="W303" s="1067"/>
      <c r="X303" s="1067"/>
      <c r="Y303" s="1067"/>
      <c r="Z303" s="1067"/>
      <c r="AA303" s="1067"/>
      <c r="AB303" s="1067"/>
      <c r="AC303" s="1067"/>
      <c r="AD303" s="1067"/>
      <c r="AE303" s="1067"/>
    </row>
    <row r="304" spans="1:31">
      <c r="A304" s="1067"/>
      <c r="B304" s="1067"/>
      <c r="C304" s="1067"/>
      <c r="D304" s="1067"/>
      <c r="E304" s="1067"/>
      <c r="F304" s="1067"/>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67"/>
      <c r="AE304" s="1067"/>
    </row>
    <row r="305" spans="1:31">
      <c r="A305" s="1067"/>
      <c r="B305" s="1067"/>
      <c r="C305" s="1067"/>
      <c r="D305" s="1067"/>
      <c r="E305" s="1067"/>
      <c r="F305" s="1067"/>
      <c r="G305" s="1067"/>
      <c r="H305" s="1067"/>
      <c r="I305" s="1067"/>
      <c r="J305" s="1067"/>
      <c r="K305" s="1067"/>
      <c r="L305" s="1067"/>
      <c r="M305" s="1067"/>
      <c r="N305" s="1067"/>
      <c r="O305" s="1067"/>
      <c r="P305" s="1067"/>
      <c r="Q305" s="1067"/>
      <c r="R305" s="1067"/>
      <c r="S305" s="1067"/>
      <c r="T305" s="1067"/>
      <c r="U305" s="1067"/>
      <c r="V305" s="1067"/>
      <c r="W305" s="1067"/>
      <c r="X305" s="1067"/>
      <c r="Y305" s="1067"/>
      <c r="Z305" s="1067"/>
      <c r="AA305" s="1067"/>
      <c r="AB305" s="1067"/>
      <c r="AC305" s="1067"/>
      <c r="AD305" s="1067"/>
      <c r="AE305" s="1067"/>
    </row>
    <row r="306" spans="1:31">
      <c r="A306" s="1067"/>
      <c r="B306" s="1067"/>
      <c r="C306" s="1067"/>
      <c r="D306" s="1067"/>
      <c r="E306" s="1067"/>
      <c r="F306" s="1067"/>
      <c r="G306" s="1067"/>
      <c r="H306" s="1067"/>
      <c r="I306" s="1067"/>
      <c r="J306" s="1067"/>
      <c r="K306" s="1067"/>
      <c r="L306" s="1067"/>
      <c r="M306" s="1067"/>
      <c r="N306" s="1067"/>
      <c r="O306" s="1067"/>
      <c r="P306" s="1067"/>
      <c r="Q306" s="1067"/>
      <c r="R306" s="1067"/>
      <c r="S306" s="1067"/>
      <c r="T306" s="1067"/>
      <c r="U306" s="1067"/>
      <c r="V306" s="1067"/>
      <c r="W306" s="1067"/>
      <c r="X306" s="1067"/>
      <c r="Y306" s="1067"/>
      <c r="Z306" s="1067"/>
      <c r="AA306" s="1067"/>
      <c r="AB306" s="1067"/>
      <c r="AC306" s="1067"/>
      <c r="AD306" s="1067"/>
      <c r="AE306" s="1067"/>
    </row>
    <row r="307" spans="1:31">
      <c r="A307" s="1067"/>
      <c r="B307" s="1067"/>
      <c r="C307" s="1067"/>
      <c r="D307" s="1067"/>
      <c r="E307" s="1067"/>
      <c r="F307" s="1067"/>
      <c r="G307" s="1067"/>
      <c r="H307" s="1067"/>
      <c r="I307" s="1067"/>
      <c r="J307" s="1067"/>
      <c r="K307" s="1067"/>
      <c r="L307" s="1067"/>
      <c r="M307" s="1067"/>
      <c r="N307" s="1067"/>
      <c r="O307" s="1067"/>
      <c r="P307" s="1067"/>
      <c r="Q307" s="1067"/>
      <c r="R307" s="1067"/>
      <c r="S307" s="1067"/>
      <c r="T307" s="1067"/>
      <c r="U307" s="1067"/>
      <c r="V307" s="1067"/>
      <c r="W307" s="1067"/>
      <c r="X307" s="1067"/>
      <c r="Y307" s="1067"/>
      <c r="Z307" s="1067"/>
      <c r="AA307" s="1067"/>
      <c r="AB307" s="1067"/>
      <c r="AC307" s="1067"/>
      <c r="AD307" s="1067"/>
      <c r="AE307" s="1067"/>
    </row>
    <row r="308" spans="1:31">
      <c r="A308" s="1067"/>
      <c r="B308" s="1067"/>
      <c r="C308" s="1067"/>
      <c r="D308" s="1067"/>
      <c r="E308" s="1067"/>
      <c r="F308" s="1067"/>
      <c r="G308" s="1067"/>
      <c r="H308" s="1067"/>
      <c r="I308" s="1067"/>
      <c r="J308" s="1067"/>
      <c r="K308" s="1067"/>
      <c r="L308" s="1067"/>
      <c r="M308" s="1067"/>
      <c r="N308" s="1067"/>
      <c r="O308" s="1067"/>
      <c r="P308" s="1067"/>
      <c r="Q308" s="1067"/>
      <c r="R308" s="1067"/>
      <c r="S308" s="1067"/>
      <c r="T308" s="1067"/>
      <c r="U308" s="1067"/>
      <c r="V308" s="1067"/>
      <c r="W308" s="1067"/>
      <c r="X308" s="1067"/>
      <c r="Y308" s="1067"/>
      <c r="Z308" s="1067"/>
      <c r="AA308" s="1067"/>
      <c r="AB308" s="1067"/>
      <c r="AC308" s="1067"/>
      <c r="AD308" s="1067"/>
      <c r="AE308" s="1067"/>
    </row>
    <row r="309" spans="1:31">
      <c r="A309" s="1067"/>
      <c r="B309" s="1067"/>
      <c r="C309" s="1067"/>
      <c r="D309" s="1067"/>
      <c r="E309" s="1067"/>
      <c r="F309" s="1067"/>
      <c r="G309" s="1067"/>
      <c r="H309" s="1067"/>
      <c r="I309" s="1067"/>
      <c r="J309" s="1067"/>
      <c r="K309" s="1067"/>
      <c r="L309" s="1067"/>
      <c r="M309" s="1067"/>
      <c r="N309" s="1067"/>
      <c r="O309" s="1067"/>
      <c r="P309" s="1067"/>
      <c r="Q309" s="1067"/>
      <c r="R309" s="1067"/>
      <c r="S309" s="1067"/>
      <c r="T309" s="1067"/>
      <c r="U309" s="1067"/>
      <c r="V309" s="1067"/>
      <c r="W309" s="1067"/>
      <c r="X309" s="1067"/>
      <c r="Y309" s="1067"/>
      <c r="Z309" s="1067"/>
      <c r="AA309" s="1067"/>
      <c r="AB309" s="1067"/>
      <c r="AC309" s="1067"/>
      <c r="AD309" s="1067"/>
      <c r="AE309" s="1067"/>
    </row>
    <row r="310" spans="1:31">
      <c r="A310" s="1067"/>
      <c r="B310" s="1067"/>
      <c r="C310" s="1067"/>
      <c r="D310" s="1067"/>
      <c r="E310" s="1067"/>
      <c r="F310" s="1067"/>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67"/>
      <c r="AE310" s="1067"/>
    </row>
    <row r="311" spans="1:31">
      <c r="A311" s="1067"/>
      <c r="B311" s="1067"/>
      <c r="C311" s="1067"/>
      <c r="D311" s="1067"/>
      <c r="E311" s="1067"/>
      <c r="F311" s="1067"/>
      <c r="G311" s="1067"/>
      <c r="H311" s="1067"/>
      <c r="I311" s="1067"/>
      <c r="J311" s="1067"/>
      <c r="K311" s="1067"/>
      <c r="L311" s="1067"/>
      <c r="M311" s="1067"/>
      <c r="N311" s="1067"/>
      <c r="O311" s="1067"/>
      <c r="P311" s="1067"/>
      <c r="Q311" s="1067"/>
      <c r="R311" s="1067"/>
      <c r="S311" s="1067"/>
      <c r="T311" s="1067"/>
      <c r="U311" s="1067"/>
      <c r="V311" s="1067"/>
      <c r="W311" s="1067"/>
      <c r="X311" s="1067"/>
      <c r="Y311" s="1067"/>
      <c r="Z311" s="1067"/>
      <c r="AA311" s="1067"/>
      <c r="AB311" s="1067"/>
      <c r="AC311" s="1067"/>
      <c r="AD311" s="1067"/>
      <c r="AE311" s="1067"/>
    </row>
    <row r="312" spans="1:31">
      <c r="A312" s="1067"/>
      <c r="B312" s="1067"/>
      <c r="C312" s="1067"/>
      <c r="D312" s="1067"/>
      <c r="E312" s="1067"/>
      <c r="F312" s="1067"/>
      <c r="G312" s="1067"/>
      <c r="H312" s="1067"/>
      <c r="I312" s="1067"/>
      <c r="J312" s="1067"/>
      <c r="K312" s="1067"/>
      <c r="L312" s="1067"/>
      <c r="M312" s="1067"/>
      <c r="N312" s="1067"/>
      <c r="O312" s="1067"/>
      <c r="P312" s="1067"/>
      <c r="Q312" s="1067"/>
      <c r="R312" s="1067"/>
      <c r="S312" s="1067"/>
      <c r="T312" s="1067"/>
      <c r="U312" s="1067"/>
      <c r="V312" s="1067"/>
      <c r="W312" s="1067"/>
      <c r="X312" s="1067"/>
      <c r="Y312" s="1067"/>
      <c r="Z312" s="1067"/>
      <c r="AA312" s="1067"/>
      <c r="AB312" s="1067"/>
      <c r="AC312" s="1067"/>
      <c r="AD312" s="1067"/>
      <c r="AE312" s="1067"/>
    </row>
    <row r="313" spans="1:31">
      <c r="A313" s="1067"/>
      <c r="B313" s="1067"/>
      <c r="C313" s="1067"/>
      <c r="D313" s="1067"/>
      <c r="E313" s="1067"/>
      <c r="F313" s="1067"/>
      <c r="G313" s="1067"/>
      <c r="H313" s="1067"/>
      <c r="I313" s="1067"/>
      <c r="J313" s="1067"/>
      <c r="K313" s="1067"/>
      <c r="L313" s="1067"/>
      <c r="M313" s="1067"/>
      <c r="N313" s="1067"/>
      <c r="O313" s="1067"/>
      <c r="P313" s="1067"/>
      <c r="Q313" s="1067"/>
      <c r="R313" s="1067"/>
      <c r="S313" s="1067"/>
      <c r="T313" s="1067"/>
      <c r="U313" s="1067"/>
      <c r="V313" s="1067"/>
      <c r="W313" s="1067"/>
      <c r="X313" s="1067"/>
      <c r="Y313" s="1067"/>
      <c r="Z313" s="1067"/>
      <c r="AA313" s="1067"/>
      <c r="AB313" s="1067"/>
      <c r="AC313" s="1067"/>
      <c r="AD313" s="1067"/>
      <c r="AE313" s="1067"/>
    </row>
    <row r="314" spans="1:31">
      <c r="A314" s="1067"/>
      <c r="B314" s="1067"/>
      <c r="C314" s="1067"/>
      <c r="D314" s="1067"/>
      <c r="E314" s="1067"/>
      <c r="F314" s="1067"/>
      <c r="G314" s="1067"/>
      <c r="H314" s="1067"/>
      <c r="I314" s="1067"/>
      <c r="J314" s="1067"/>
      <c r="K314" s="1067"/>
      <c r="L314" s="1067"/>
      <c r="M314" s="1067"/>
      <c r="N314" s="1067"/>
      <c r="O314" s="1067"/>
      <c r="P314" s="1067"/>
      <c r="Q314" s="1067"/>
      <c r="R314" s="1067"/>
      <c r="S314" s="1067"/>
      <c r="T314" s="1067"/>
      <c r="U314" s="1067"/>
      <c r="V314" s="1067"/>
      <c r="W314" s="1067"/>
      <c r="X314" s="1067"/>
      <c r="Y314" s="1067"/>
      <c r="Z314" s="1067"/>
      <c r="AA314" s="1067"/>
      <c r="AB314" s="1067"/>
      <c r="AC314" s="1067"/>
      <c r="AD314" s="1067"/>
      <c r="AE314" s="1067"/>
    </row>
    <row r="315" spans="1:31">
      <c r="A315" s="1067"/>
      <c r="B315" s="1067"/>
      <c r="C315" s="1067"/>
      <c r="D315" s="1067"/>
      <c r="E315" s="1067"/>
      <c r="F315" s="1067"/>
      <c r="G315" s="1067"/>
      <c r="H315" s="1067"/>
      <c r="I315" s="1067"/>
      <c r="J315" s="1067"/>
      <c r="K315" s="1067"/>
      <c r="L315" s="1067"/>
      <c r="M315" s="1067"/>
      <c r="N315" s="1067"/>
      <c r="O315" s="1067"/>
      <c r="P315" s="1067"/>
      <c r="Q315" s="1067"/>
      <c r="R315" s="1067"/>
      <c r="S315" s="1067"/>
      <c r="T315" s="1067"/>
      <c r="U315" s="1067"/>
      <c r="V315" s="1067"/>
      <c r="W315" s="1067"/>
      <c r="X315" s="1067"/>
      <c r="Y315" s="1067"/>
      <c r="Z315" s="1067"/>
      <c r="AA315" s="1067"/>
      <c r="AB315" s="1067"/>
      <c r="AC315" s="1067"/>
      <c r="AD315" s="1067"/>
      <c r="AE315" s="1067"/>
    </row>
    <row r="316" spans="1:31">
      <c r="A316" s="1067"/>
      <c r="B316" s="1067"/>
      <c r="C316" s="1067"/>
      <c r="D316" s="1067"/>
      <c r="E316" s="1067"/>
      <c r="F316" s="1067"/>
      <c r="G316" s="1067"/>
      <c r="H316" s="1067"/>
      <c r="I316" s="1067"/>
      <c r="J316" s="1067"/>
      <c r="K316" s="1067"/>
      <c r="L316" s="1067"/>
      <c r="M316" s="1067"/>
      <c r="N316" s="1067"/>
      <c r="O316" s="1067"/>
      <c r="P316" s="1067"/>
      <c r="Q316" s="1067"/>
      <c r="R316" s="1067"/>
      <c r="S316" s="1067"/>
      <c r="T316" s="1067"/>
      <c r="U316" s="1067"/>
      <c r="V316" s="1067"/>
      <c r="W316" s="1067"/>
      <c r="X316" s="1067"/>
      <c r="Y316" s="1067"/>
      <c r="Z316" s="1067"/>
      <c r="AA316" s="1067"/>
      <c r="AB316" s="1067"/>
      <c r="AC316" s="1067"/>
      <c r="AD316" s="1067"/>
      <c r="AE316" s="1067"/>
    </row>
    <row r="317" spans="1:31">
      <c r="A317" s="1067"/>
      <c r="B317" s="1067"/>
      <c r="C317" s="1067"/>
      <c r="D317" s="1067"/>
      <c r="E317" s="1067"/>
      <c r="F317" s="1067"/>
      <c r="G317" s="1067"/>
      <c r="H317" s="1067"/>
      <c r="I317" s="1067"/>
      <c r="J317" s="1067"/>
      <c r="K317" s="1067"/>
      <c r="L317" s="1067"/>
      <c r="M317" s="1067"/>
      <c r="N317" s="1067"/>
      <c r="O317" s="1067"/>
      <c r="P317" s="1067"/>
      <c r="Q317" s="1067"/>
      <c r="R317" s="1067"/>
      <c r="S317" s="1067"/>
      <c r="T317" s="1067"/>
      <c r="U317" s="1067"/>
      <c r="V317" s="1067"/>
      <c r="W317" s="1067"/>
      <c r="X317" s="1067"/>
      <c r="Y317" s="1067"/>
      <c r="Z317" s="1067"/>
      <c r="AA317" s="1067"/>
      <c r="AB317" s="1067"/>
      <c r="AC317" s="1067"/>
      <c r="AD317" s="1067"/>
      <c r="AE317" s="1067"/>
    </row>
    <row r="318" spans="1:31">
      <c r="A318" s="1067"/>
      <c r="B318" s="1067"/>
      <c r="C318" s="1067"/>
      <c r="D318" s="1067"/>
      <c r="E318" s="1067"/>
      <c r="F318" s="1067"/>
      <c r="G318" s="1067"/>
      <c r="H318" s="1067"/>
      <c r="I318" s="1067"/>
      <c r="J318" s="1067"/>
      <c r="K318" s="1067"/>
      <c r="L318" s="1067"/>
      <c r="M318" s="1067"/>
      <c r="N318" s="1067"/>
      <c r="O318" s="1067"/>
      <c r="P318" s="1067"/>
      <c r="Q318" s="1067"/>
      <c r="R318" s="1067"/>
      <c r="S318" s="1067"/>
      <c r="T318" s="1067"/>
      <c r="U318" s="1067"/>
      <c r="V318" s="1067"/>
      <c r="W318" s="1067"/>
      <c r="X318" s="1067"/>
      <c r="Y318" s="1067"/>
      <c r="Z318" s="1067"/>
      <c r="AA318" s="1067"/>
      <c r="AB318" s="1067"/>
      <c r="AC318" s="1067"/>
      <c r="AD318" s="1067"/>
      <c r="AE318" s="1067"/>
    </row>
    <row r="319" spans="1:31">
      <c r="A319" s="1067"/>
      <c r="B319" s="1067"/>
      <c r="C319" s="1067"/>
      <c r="D319" s="1067"/>
      <c r="E319" s="1067"/>
      <c r="F319" s="1067"/>
      <c r="G319" s="1067"/>
      <c r="H319" s="1067"/>
      <c r="I319" s="1067"/>
      <c r="J319" s="1067"/>
      <c r="K319" s="1067"/>
      <c r="L319" s="1067"/>
      <c r="M319" s="1067"/>
      <c r="N319" s="1067"/>
      <c r="O319" s="1067"/>
      <c r="P319" s="1067"/>
      <c r="Q319" s="1067"/>
      <c r="R319" s="1067"/>
      <c r="S319" s="1067"/>
      <c r="T319" s="1067"/>
      <c r="U319" s="1067"/>
      <c r="V319" s="1067"/>
      <c r="W319" s="1067"/>
      <c r="X319" s="1067"/>
      <c r="Y319" s="1067"/>
      <c r="Z319" s="1067"/>
      <c r="AA319" s="1067"/>
      <c r="AB319" s="1067"/>
      <c r="AC319" s="1067"/>
      <c r="AD319" s="1067"/>
      <c r="AE319" s="1067"/>
    </row>
    <row r="320" spans="1:31">
      <c r="A320" s="1067"/>
      <c r="B320" s="1067"/>
      <c r="C320" s="1067"/>
      <c r="D320" s="1067"/>
      <c r="E320" s="1067"/>
      <c r="F320" s="1067"/>
      <c r="G320" s="1067"/>
      <c r="H320" s="1067"/>
      <c r="I320" s="1067"/>
      <c r="J320" s="1067"/>
      <c r="K320" s="1067"/>
      <c r="L320" s="1067"/>
      <c r="M320" s="1067"/>
      <c r="N320" s="1067"/>
      <c r="O320" s="1067"/>
      <c r="P320" s="1067"/>
      <c r="Q320" s="1067"/>
      <c r="R320" s="1067"/>
      <c r="S320" s="1067"/>
      <c r="T320" s="1067"/>
      <c r="U320" s="1067"/>
      <c r="V320" s="1067"/>
      <c r="W320" s="1067"/>
      <c r="X320" s="1067"/>
      <c r="Y320" s="1067"/>
      <c r="Z320" s="1067"/>
      <c r="AA320" s="1067"/>
      <c r="AB320" s="1067"/>
      <c r="AC320" s="1067"/>
      <c r="AD320" s="1067"/>
      <c r="AE320" s="1067"/>
    </row>
    <row r="321" spans="1:31">
      <c r="A321" s="1067"/>
      <c r="B321" s="1067"/>
      <c r="C321" s="1067"/>
      <c r="D321" s="1067"/>
      <c r="E321" s="1067"/>
      <c r="F321" s="1067"/>
      <c r="G321" s="1067"/>
      <c r="H321" s="1067"/>
      <c r="I321" s="1067"/>
      <c r="J321" s="1067"/>
      <c r="K321" s="1067"/>
      <c r="L321" s="1067"/>
      <c r="M321" s="1067"/>
      <c r="N321" s="1067"/>
      <c r="O321" s="1067"/>
      <c r="P321" s="1067"/>
      <c r="Q321" s="1067"/>
      <c r="R321" s="1067"/>
      <c r="S321" s="1067"/>
      <c r="T321" s="1067"/>
      <c r="U321" s="1067"/>
      <c r="V321" s="1067"/>
      <c r="W321" s="1067"/>
      <c r="X321" s="1067"/>
      <c r="Y321" s="1067"/>
      <c r="Z321" s="1067"/>
      <c r="AA321" s="1067"/>
      <c r="AB321" s="1067"/>
      <c r="AC321" s="1067"/>
      <c r="AD321" s="1067"/>
      <c r="AE321" s="1067"/>
    </row>
    <row r="322" spans="1:31">
      <c r="A322" s="1067"/>
      <c r="B322" s="1067"/>
      <c r="C322" s="1067"/>
      <c r="D322" s="1067"/>
      <c r="E322" s="1067"/>
      <c r="F322" s="1067"/>
      <c r="G322" s="1067"/>
      <c r="H322" s="1067"/>
      <c r="I322" s="1067"/>
      <c r="J322" s="1067"/>
      <c r="K322" s="1067"/>
      <c r="L322" s="1067"/>
      <c r="M322" s="1067"/>
      <c r="N322" s="1067"/>
      <c r="O322" s="1067"/>
      <c r="P322" s="1067"/>
      <c r="Q322" s="1067"/>
      <c r="R322" s="1067"/>
      <c r="S322" s="1067"/>
      <c r="T322" s="1067"/>
      <c r="U322" s="1067"/>
      <c r="V322" s="1067"/>
      <c r="W322" s="1067"/>
      <c r="X322" s="1067"/>
      <c r="Y322" s="1067"/>
      <c r="Z322" s="1067"/>
      <c r="AA322" s="1067"/>
      <c r="AB322" s="1067"/>
      <c r="AC322" s="1067"/>
      <c r="AD322" s="1067"/>
      <c r="AE322" s="1067"/>
    </row>
    <row r="323" spans="1:31">
      <c r="A323" s="1067"/>
      <c r="B323" s="1067"/>
      <c r="C323" s="1067"/>
      <c r="D323" s="1067"/>
      <c r="E323" s="1067"/>
      <c r="F323" s="1067"/>
      <c r="G323" s="1067"/>
      <c r="H323" s="1067"/>
      <c r="I323" s="1067"/>
      <c r="J323" s="1067"/>
      <c r="K323" s="1067"/>
      <c r="L323" s="1067"/>
      <c r="M323" s="1067"/>
      <c r="N323" s="1067"/>
      <c r="O323" s="1067"/>
      <c r="P323" s="1067"/>
      <c r="Q323" s="1067"/>
      <c r="R323" s="1067"/>
      <c r="S323" s="1067"/>
      <c r="T323" s="1067"/>
      <c r="U323" s="1067"/>
      <c r="V323" s="1067"/>
      <c r="W323" s="1067"/>
      <c r="X323" s="1067"/>
      <c r="Y323" s="1067"/>
      <c r="Z323" s="1067"/>
      <c r="AA323" s="1067"/>
      <c r="AB323" s="1067"/>
      <c r="AC323" s="1067"/>
      <c r="AD323" s="1067"/>
      <c r="AE323" s="1067"/>
    </row>
    <row r="324" spans="1:31">
      <c r="A324" s="1067"/>
      <c r="B324" s="1067"/>
      <c r="C324" s="1067"/>
      <c r="D324" s="1067"/>
      <c r="E324" s="1067"/>
      <c r="F324" s="1067"/>
      <c r="G324" s="1067"/>
      <c r="H324" s="1067"/>
      <c r="I324" s="1067"/>
      <c r="J324" s="1067"/>
      <c r="K324" s="1067"/>
      <c r="L324" s="1067"/>
      <c r="M324" s="1067"/>
      <c r="N324" s="1067"/>
      <c r="O324" s="1067"/>
      <c r="P324" s="1067"/>
      <c r="Q324" s="1067"/>
      <c r="R324" s="1067"/>
      <c r="S324" s="1067"/>
      <c r="T324" s="1067"/>
      <c r="U324" s="1067"/>
      <c r="V324" s="1067"/>
      <c r="W324" s="1067"/>
      <c r="X324" s="1067"/>
      <c r="Y324" s="1067"/>
      <c r="Z324" s="1067"/>
      <c r="AA324" s="1067"/>
      <c r="AB324" s="1067"/>
      <c r="AC324" s="1067"/>
      <c r="AD324" s="1067"/>
      <c r="AE324" s="1067"/>
    </row>
    <row r="325" spans="1:31">
      <c r="A325" s="1067"/>
      <c r="B325" s="1067"/>
      <c r="C325" s="1067"/>
      <c r="D325" s="1067"/>
      <c r="E325" s="1067"/>
      <c r="F325" s="1067"/>
      <c r="G325" s="1067"/>
      <c r="H325" s="1067"/>
      <c r="I325" s="1067"/>
      <c r="J325" s="1067"/>
      <c r="K325" s="1067"/>
      <c r="L325" s="1067"/>
      <c r="M325" s="1067"/>
      <c r="N325" s="1067"/>
      <c r="O325" s="1067"/>
      <c r="P325" s="1067"/>
      <c r="Q325" s="1067"/>
      <c r="R325" s="1067"/>
      <c r="S325" s="1067"/>
      <c r="T325" s="1067"/>
      <c r="U325" s="1067"/>
      <c r="V325" s="1067"/>
      <c r="W325" s="1067"/>
      <c r="X325" s="1067"/>
      <c r="Y325" s="1067"/>
      <c r="Z325" s="1067"/>
      <c r="AA325" s="1067"/>
      <c r="AB325" s="1067"/>
      <c r="AC325" s="1067"/>
      <c r="AD325" s="1067"/>
      <c r="AE325" s="1067"/>
    </row>
    <row r="326" spans="1:31">
      <c r="A326" s="1067"/>
      <c r="B326" s="1067"/>
      <c r="C326" s="1067"/>
      <c r="D326" s="1067"/>
      <c r="E326" s="1067"/>
      <c r="F326" s="1067"/>
      <c r="G326" s="1067"/>
      <c r="H326" s="1067"/>
      <c r="I326" s="1067"/>
      <c r="J326" s="1067"/>
      <c r="K326" s="1067"/>
      <c r="L326" s="1067"/>
      <c r="M326" s="1067"/>
      <c r="N326" s="1067"/>
      <c r="O326" s="1067"/>
      <c r="P326" s="1067"/>
      <c r="Q326" s="1067"/>
      <c r="R326" s="1067"/>
      <c r="S326" s="1067"/>
      <c r="T326" s="1067"/>
      <c r="U326" s="1067"/>
      <c r="V326" s="1067"/>
      <c r="W326" s="1067"/>
      <c r="X326" s="1067"/>
      <c r="Y326" s="1067"/>
      <c r="Z326" s="1067"/>
      <c r="AA326" s="1067"/>
      <c r="AB326" s="1067"/>
      <c r="AC326" s="1067"/>
      <c r="AD326" s="1067"/>
      <c r="AE326" s="1067"/>
    </row>
    <row r="327" spans="1:31">
      <c r="A327" s="1067"/>
      <c r="B327" s="1067"/>
      <c r="C327" s="1067"/>
      <c r="D327" s="1067"/>
      <c r="E327" s="1067"/>
      <c r="F327" s="1067"/>
      <c r="G327" s="1067"/>
      <c r="H327" s="1067"/>
      <c r="I327" s="1067"/>
      <c r="J327" s="1067"/>
      <c r="K327" s="1067"/>
      <c r="L327" s="1067"/>
      <c r="M327" s="1067"/>
      <c r="N327" s="1067"/>
      <c r="O327" s="1067"/>
      <c r="P327" s="1067"/>
      <c r="Q327" s="1067"/>
      <c r="R327" s="1067"/>
      <c r="S327" s="1067"/>
      <c r="T327" s="1067"/>
      <c r="U327" s="1067"/>
      <c r="V327" s="1067"/>
      <c r="W327" s="1067"/>
      <c r="X327" s="1067"/>
      <c r="Y327" s="1067"/>
      <c r="Z327" s="1067"/>
      <c r="AA327" s="1067"/>
      <c r="AB327" s="1067"/>
      <c r="AC327" s="1067"/>
      <c r="AD327" s="1067"/>
      <c r="AE327" s="1067"/>
    </row>
    <row r="328" spans="1:31">
      <c r="A328" s="1067"/>
      <c r="B328" s="1067"/>
      <c r="C328" s="1067"/>
      <c r="D328" s="1067"/>
      <c r="E328" s="1067"/>
      <c r="F328" s="1067"/>
      <c r="G328" s="1067"/>
      <c r="H328" s="1067"/>
      <c r="I328" s="1067"/>
      <c r="J328" s="1067"/>
      <c r="K328" s="1067"/>
      <c r="L328" s="1067"/>
      <c r="M328" s="1067"/>
      <c r="N328" s="1067"/>
      <c r="O328" s="1067"/>
      <c r="P328" s="1067"/>
      <c r="Q328" s="1067"/>
      <c r="R328" s="1067"/>
      <c r="S328" s="1067"/>
      <c r="T328" s="1067"/>
      <c r="U328" s="1067"/>
      <c r="V328" s="1067"/>
      <c r="W328" s="1067"/>
      <c r="X328" s="1067"/>
      <c r="Y328" s="1067"/>
      <c r="Z328" s="1067"/>
      <c r="AA328" s="1067"/>
      <c r="AB328" s="1067"/>
      <c r="AC328" s="1067"/>
      <c r="AD328" s="1067"/>
      <c r="AE328" s="1067"/>
    </row>
    <row r="329" spans="1:31">
      <c r="A329" s="1067"/>
      <c r="B329" s="1067"/>
      <c r="C329" s="1067"/>
      <c r="D329" s="1067"/>
      <c r="E329" s="1067"/>
      <c r="F329" s="1067"/>
      <c r="G329" s="1067"/>
      <c r="H329" s="1067"/>
      <c r="I329" s="1067"/>
      <c r="J329" s="1067"/>
      <c r="K329" s="1067"/>
      <c r="L329" s="1067"/>
      <c r="M329" s="1067"/>
      <c r="N329" s="1067"/>
      <c r="O329" s="1067"/>
      <c r="P329" s="1067"/>
      <c r="Q329" s="1067"/>
      <c r="R329" s="1067"/>
      <c r="S329" s="1067"/>
      <c r="T329" s="1067"/>
      <c r="U329" s="1067"/>
      <c r="V329" s="1067"/>
      <c r="W329" s="1067"/>
      <c r="X329" s="1067"/>
      <c r="Y329" s="1067"/>
      <c r="Z329" s="1067"/>
      <c r="AA329" s="1067"/>
      <c r="AB329" s="1067"/>
      <c r="AC329" s="1067"/>
      <c r="AD329" s="1067"/>
      <c r="AE329" s="1067"/>
    </row>
    <row r="330" spans="1:31">
      <c r="A330" s="1067"/>
      <c r="B330" s="1067"/>
      <c r="C330" s="1067"/>
      <c r="D330" s="1067"/>
      <c r="E330" s="1067"/>
      <c r="F330" s="1067"/>
      <c r="G330" s="1067"/>
      <c r="H330" s="1067"/>
      <c r="I330" s="1067"/>
      <c r="J330" s="1067"/>
      <c r="K330" s="1067"/>
      <c r="L330" s="1067"/>
      <c r="M330" s="1067"/>
      <c r="N330" s="1067"/>
      <c r="O330" s="1067"/>
      <c r="P330" s="1067"/>
      <c r="Q330" s="1067"/>
      <c r="R330" s="1067"/>
      <c r="S330" s="1067"/>
      <c r="T330" s="1067"/>
      <c r="U330" s="1067"/>
      <c r="V330" s="1067"/>
      <c r="W330" s="1067"/>
      <c r="X330" s="1067"/>
      <c r="Y330" s="1067"/>
      <c r="Z330" s="1067"/>
      <c r="AA330" s="1067"/>
      <c r="AB330" s="1067"/>
      <c r="AC330" s="1067"/>
      <c r="AD330" s="1067"/>
      <c r="AE330" s="1067"/>
    </row>
    <row r="331" spans="1:31">
      <c r="A331" s="1067"/>
      <c r="B331" s="1067"/>
      <c r="C331" s="1067"/>
      <c r="D331" s="1067"/>
      <c r="E331" s="1067"/>
      <c r="F331" s="1067"/>
      <c r="G331" s="1067"/>
      <c r="H331" s="1067"/>
      <c r="I331" s="1067"/>
      <c r="J331" s="1067"/>
      <c r="K331" s="1067"/>
      <c r="L331" s="1067"/>
      <c r="M331" s="1067"/>
      <c r="N331" s="1067"/>
      <c r="O331" s="1067"/>
      <c r="P331" s="1067"/>
      <c r="Q331" s="1067"/>
      <c r="R331" s="1067"/>
      <c r="S331" s="1067"/>
      <c r="T331" s="1067"/>
      <c r="U331" s="1067"/>
      <c r="V331" s="1067"/>
      <c r="W331" s="1067"/>
      <c r="X331" s="1067"/>
      <c r="Y331" s="1067"/>
      <c r="Z331" s="1067"/>
      <c r="AA331" s="1067"/>
      <c r="AB331" s="1067"/>
      <c r="AC331" s="1067"/>
      <c r="AD331" s="1067"/>
      <c r="AE331" s="1067"/>
    </row>
    <row r="332" spans="1:31">
      <c r="A332" s="1067"/>
      <c r="B332" s="1067"/>
      <c r="C332" s="1067"/>
      <c r="D332" s="1067"/>
      <c r="E332" s="1067"/>
      <c r="F332" s="1067"/>
      <c r="G332" s="1067"/>
      <c r="H332" s="1067"/>
      <c r="I332" s="1067"/>
      <c r="J332" s="1067"/>
      <c r="K332" s="1067"/>
      <c r="L332" s="1067"/>
      <c r="M332" s="1067"/>
      <c r="N332" s="1067"/>
      <c r="O332" s="1067"/>
      <c r="P332" s="1067"/>
      <c r="Q332" s="1067"/>
      <c r="R332" s="1067"/>
      <c r="S332" s="1067"/>
      <c r="T332" s="1067"/>
      <c r="U332" s="1067"/>
      <c r="V332" s="1067"/>
      <c r="W332" s="1067"/>
      <c r="X332" s="1067"/>
      <c r="Y332" s="1067"/>
      <c r="Z332" s="1067"/>
      <c r="AA332" s="1067"/>
      <c r="AB332" s="1067"/>
      <c r="AC332" s="1067"/>
      <c r="AD332" s="1067"/>
      <c r="AE332" s="1067"/>
    </row>
    <row r="333" spans="1:31">
      <c r="A333" s="1067"/>
      <c r="B333" s="1067"/>
      <c r="C333" s="1067"/>
      <c r="D333" s="1067"/>
      <c r="E333" s="1067"/>
      <c r="F333" s="1067"/>
      <c r="G333" s="1067"/>
      <c r="H333" s="1067"/>
      <c r="I333" s="1067"/>
      <c r="J333" s="1067"/>
      <c r="K333" s="1067"/>
      <c r="L333" s="1067"/>
      <c r="M333" s="1067"/>
      <c r="N333" s="1067"/>
      <c r="O333" s="1067"/>
      <c r="P333" s="1067"/>
      <c r="Q333" s="1067"/>
      <c r="R333" s="1067"/>
      <c r="S333" s="1067"/>
      <c r="T333" s="1067"/>
      <c r="U333" s="1067"/>
      <c r="V333" s="1067"/>
      <c r="W333" s="1067"/>
      <c r="X333" s="1067"/>
      <c r="Y333" s="1067"/>
      <c r="Z333" s="1067"/>
      <c r="AA333" s="1067"/>
      <c r="AB333" s="1067"/>
      <c r="AC333" s="1067"/>
      <c r="AD333" s="1067"/>
      <c r="AE333" s="1067"/>
    </row>
    <row r="334" spans="1:31">
      <c r="A334" s="1067"/>
      <c r="B334" s="1067"/>
      <c r="C334" s="1067"/>
      <c r="D334" s="1067"/>
      <c r="E334" s="1067"/>
      <c r="F334" s="1067"/>
      <c r="G334" s="1067"/>
      <c r="H334" s="1067"/>
      <c r="I334" s="1067"/>
      <c r="J334" s="1067"/>
      <c r="K334" s="1067"/>
      <c r="L334" s="1067"/>
      <c r="M334" s="1067"/>
      <c r="N334" s="1067"/>
      <c r="O334" s="1067"/>
      <c r="P334" s="1067"/>
      <c r="Q334" s="1067"/>
      <c r="R334" s="1067"/>
      <c r="S334" s="1067"/>
      <c r="T334" s="1067"/>
      <c r="U334" s="1067"/>
      <c r="V334" s="1067"/>
      <c r="W334" s="1067"/>
      <c r="X334" s="1067"/>
      <c r="Y334" s="1067"/>
      <c r="Z334" s="1067"/>
      <c r="AA334" s="1067"/>
      <c r="AB334" s="1067"/>
      <c r="AC334" s="1067"/>
      <c r="AD334" s="1067"/>
      <c r="AE334" s="1067"/>
    </row>
    <row r="335" spans="1:31">
      <c r="A335" s="1067"/>
      <c r="B335" s="1067"/>
      <c r="C335" s="1067"/>
      <c r="D335" s="1067"/>
      <c r="E335" s="1067"/>
      <c r="F335" s="1067"/>
      <c r="G335" s="1067"/>
      <c r="H335" s="1067"/>
      <c r="I335" s="1067"/>
      <c r="J335" s="1067"/>
      <c r="K335" s="1067"/>
      <c r="L335" s="1067"/>
      <c r="M335" s="1067"/>
      <c r="N335" s="1067"/>
      <c r="O335" s="1067"/>
      <c r="P335" s="1067"/>
      <c r="Q335" s="1067"/>
      <c r="R335" s="1067"/>
      <c r="S335" s="1067"/>
      <c r="T335" s="1067"/>
      <c r="U335" s="1067"/>
      <c r="V335" s="1067"/>
      <c r="W335" s="1067"/>
      <c r="X335" s="1067"/>
      <c r="Y335" s="1067"/>
      <c r="Z335" s="1067"/>
      <c r="AA335" s="1067"/>
      <c r="AB335" s="1067"/>
      <c r="AC335" s="1067"/>
      <c r="AD335" s="1067"/>
      <c r="AE335" s="1067"/>
    </row>
    <row r="336" spans="1:31">
      <c r="A336" s="1067"/>
      <c r="B336" s="1067"/>
      <c r="C336" s="1067"/>
      <c r="D336" s="1067"/>
      <c r="E336" s="1067"/>
      <c r="F336" s="1067"/>
      <c r="G336" s="1067"/>
      <c r="H336" s="1067"/>
      <c r="I336" s="1067"/>
      <c r="J336" s="1067"/>
      <c r="K336" s="1067"/>
      <c r="L336" s="1067"/>
      <c r="M336" s="1067"/>
      <c r="N336" s="1067"/>
      <c r="O336" s="1067"/>
      <c r="P336" s="1067"/>
      <c r="Q336" s="1067"/>
      <c r="R336" s="1067"/>
      <c r="S336" s="1067"/>
      <c r="T336" s="1067"/>
      <c r="U336" s="1067"/>
      <c r="V336" s="1067"/>
      <c r="W336" s="1067"/>
      <c r="X336" s="1067"/>
      <c r="Y336" s="1067"/>
      <c r="Z336" s="1067"/>
      <c r="AA336" s="1067"/>
      <c r="AB336" s="1067"/>
      <c r="AC336" s="1067"/>
      <c r="AD336" s="1067"/>
      <c r="AE336" s="1067"/>
    </row>
    <row r="337" spans="1:31">
      <c r="A337" s="1067"/>
      <c r="B337" s="1067"/>
      <c r="C337" s="1067"/>
      <c r="D337" s="1067"/>
      <c r="E337" s="1067"/>
      <c r="F337" s="1067"/>
      <c r="G337" s="1067"/>
      <c r="H337" s="1067"/>
      <c r="I337" s="1067"/>
      <c r="J337" s="1067"/>
      <c r="K337" s="1067"/>
      <c r="L337" s="1067"/>
      <c r="M337" s="1067"/>
      <c r="N337" s="1067"/>
      <c r="O337" s="1067"/>
      <c r="P337" s="1067"/>
      <c r="Q337" s="1067"/>
      <c r="R337" s="1067"/>
      <c r="S337" s="1067"/>
      <c r="T337" s="1067"/>
      <c r="U337" s="1067"/>
      <c r="V337" s="1067"/>
      <c r="W337" s="1067"/>
      <c r="X337" s="1067"/>
      <c r="Y337" s="1067"/>
      <c r="Z337" s="1067"/>
      <c r="AA337" s="1067"/>
      <c r="AB337" s="1067"/>
      <c r="AC337" s="1067"/>
      <c r="AD337" s="1067"/>
      <c r="AE337" s="1067"/>
    </row>
    <row r="338" spans="1:31">
      <c r="A338" s="1067"/>
      <c r="B338" s="1067"/>
      <c r="C338" s="1067"/>
      <c r="D338" s="1067"/>
      <c r="E338" s="1067"/>
      <c r="F338" s="1067"/>
      <c r="G338" s="1067"/>
      <c r="H338" s="1067"/>
      <c r="I338" s="1067"/>
      <c r="J338" s="1067"/>
      <c r="K338" s="1067"/>
      <c r="L338" s="1067"/>
      <c r="M338" s="1067"/>
      <c r="N338" s="1067"/>
      <c r="O338" s="1067"/>
      <c r="P338" s="1067"/>
      <c r="Q338" s="1067"/>
      <c r="R338" s="1067"/>
      <c r="S338" s="1067"/>
      <c r="T338" s="1067"/>
      <c r="U338" s="1067"/>
      <c r="V338" s="1067"/>
      <c r="W338" s="1067"/>
      <c r="X338" s="1067"/>
      <c r="Y338" s="1067"/>
      <c r="Z338" s="1067"/>
      <c r="AA338" s="1067"/>
      <c r="AB338" s="1067"/>
      <c r="AC338" s="1067"/>
      <c r="AD338" s="1067"/>
      <c r="AE338" s="1067"/>
    </row>
    <row r="339" spans="1:31">
      <c r="A339" s="1067"/>
      <c r="B339" s="1067"/>
      <c r="C339" s="1067"/>
      <c r="D339" s="1067"/>
      <c r="E339" s="1067"/>
      <c r="F339" s="1067"/>
      <c r="G339" s="1067"/>
      <c r="H339" s="1067"/>
      <c r="I339" s="1067"/>
      <c r="J339" s="1067"/>
      <c r="K339" s="1067"/>
      <c r="L339" s="1067"/>
      <c r="M339" s="1067"/>
      <c r="N339" s="1067"/>
      <c r="O339" s="1067"/>
      <c r="P339" s="1067"/>
      <c r="Q339" s="1067"/>
      <c r="R339" s="1067"/>
      <c r="S339" s="1067"/>
      <c r="T339" s="1067"/>
      <c r="U339" s="1067"/>
      <c r="V339" s="1067"/>
      <c r="W339" s="1067"/>
      <c r="X339" s="1067"/>
      <c r="Y339" s="1067"/>
      <c r="Z339" s="1067"/>
      <c r="AA339" s="1067"/>
      <c r="AB339" s="1067"/>
      <c r="AC339" s="1067"/>
      <c r="AD339" s="1067"/>
      <c r="AE339" s="1067"/>
    </row>
    <row r="340" spans="1:31">
      <c r="A340" s="1067"/>
      <c r="B340" s="1067"/>
      <c r="C340" s="1067"/>
      <c r="D340" s="1067"/>
      <c r="E340" s="1067"/>
      <c r="F340" s="1067"/>
      <c r="G340" s="1067"/>
      <c r="H340" s="1067"/>
      <c r="I340" s="1067"/>
      <c r="J340" s="1067"/>
      <c r="K340" s="1067"/>
      <c r="L340" s="1067"/>
      <c r="M340" s="1067"/>
      <c r="N340" s="1067"/>
      <c r="O340" s="1067"/>
      <c r="P340" s="1067"/>
      <c r="Q340" s="1067"/>
      <c r="R340" s="1067"/>
      <c r="S340" s="1067"/>
      <c r="T340" s="1067"/>
      <c r="U340" s="1067"/>
      <c r="V340" s="1067"/>
      <c r="W340" s="1067"/>
      <c r="X340" s="1067"/>
      <c r="Y340" s="1067"/>
      <c r="Z340" s="1067"/>
      <c r="AA340" s="1067"/>
      <c r="AB340" s="1067"/>
      <c r="AC340" s="1067"/>
      <c r="AD340" s="1067"/>
      <c r="AE340" s="1067"/>
    </row>
    <row r="341" spans="1:31">
      <c r="A341" s="1067"/>
      <c r="B341" s="1067"/>
      <c r="C341" s="1067"/>
      <c r="D341" s="1067"/>
      <c r="E341" s="1067"/>
      <c r="F341" s="1067"/>
      <c r="G341" s="1067"/>
      <c r="H341" s="1067"/>
      <c r="I341" s="1067"/>
      <c r="J341" s="1067"/>
      <c r="K341" s="1067"/>
      <c r="L341" s="1067"/>
      <c r="M341" s="1067"/>
      <c r="N341" s="1067"/>
      <c r="O341" s="1067"/>
      <c r="P341" s="1067"/>
      <c r="Q341" s="1067"/>
      <c r="R341" s="1067"/>
      <c r="S341" s="1067"/>
      <c r="T341" s="1067"/>
      <c r="U341" s="1067"/>
      <c r="V341" s="1067"/>
      <c r="W341" s="1067"/>
      <c r="X341" s="1067"/>
      <c r="Y341" s="1067"/>
      <c r="Z341" s="1067"/>
      <c r="AA341" s="1067"/>
      <c r="AB341" s="1067"/>
      <c r="AC341" s="1067"/>
      <c r="AD341" s="1067"/>
      <c r="AE341" s="1067"/>
    </row>
    <row r="342" spans="1:31">
      <c r="A342" s="1067"/>
      <c r="B342" s="1067"/>
      <c r="C342" s="1067"/>
      <c r="D342" s="1067"/>
      <c r="E342" s="1067"/>
      <c r="F342" s="1067"/>
      <c r="G342" s="1067"/>
      <c r="H342" s="1067"/>
      <c r="I342" s="1067"/>
      <c r="J342" s="1067"/>
      <c r="K342" s="1067"/>
      <c r="L342" s="1067"/>
      <c r="M342" s="1067"/>
      <c r="N342" s="1067"/>
      <c r="O342" s="1067"/>
      <c r="P342" s="1067"/>
      <c r="Q342" s="1067"/>
      <c r="R342" s="1067"/>
      <c r="S342" s="1067"/>
      <c r="T342" s="1067"/>
      <c r="U342" s="1067"/>
      <c r="V342" s="1067"/>
      <c r="W342" s="1067"/>
      <c r="X342" s="1067"/>
      <c r="Y342" s="1067"/>
      <c r="Z342" s="1067"/>
      <c r="AA342" s="1067"/>
      <c r="AB342" s="1067"/>
      <c r="AC342" s="1067"/>
      <c r="AD342" s="1067"/>
      <c r="AE342" s="1067"/>
    </row>
    <row r="343" spans="1:31">
      <c r="A343" s="1067"/>
      <c r="B343" s="1067"/>
      <c r="C343" s="1067"/>
      <c r="D343" s="1067"/>
      <c r="E343" s="1067"/>
      <c r="F343" s="1067"/>
      <c r="G343" s="1067"/>
      <c r="H343" s="1067"/>
      <c r="I343" s="1067"/>
      <c r="J343" s="1067"/>
      <c r="K343" s="1067"/>
      <c r="L343" s="1067"/>
      <c r="M343" s="1067"/>
      <c r="N343" s="1067"/>
      <c r="O343" s="1067"/>
      <c r="P343" s="1067"/>
      <c r="Q343" s="1067"/>
      <c r="R343" s="1067"/>
      <c r="S343" s="1067"/>
      <c r="T343" s="1067"/>
      <c r="U343" s="1067"/>
      <c r="V343" s="1067"/>
      <c r="W343" s="1067"/>
      <c r="X343" s="1067"/>
      <c r="Y343" s="1067"/>
      <c r="Z343" s="1067"/>
      <c r="AA343" s="1067"/>
      <c r="AB343" s="1067"/>
      <c r="AC343" s="1067"/>
      <c r="AD343" s="1067"/>
      <c r="AE343" s="1067"/>
    </row>
    <row r="344" spans="1:31">
      <c r="A344" s="1067"/>
      <c r="B344" s="1067"/>
      <c r="C344" s="1067"/>
      <c r="D344" s="1067"/>
      <c r="E344" s="1067"/>
      <c r="F344" s="1067"/>
      <c r="G344" s="1067"/>
      <c r="H344" s="1067"/>
      <c r="I344" s="1067"/>
      <c r="J344" s="1067"/>
      <c r="K344" s="1067"/>
      <c r="L344" s="1067"/>
      <c r="M344" s="1067"/>
      <c r="N344" s="1067"/>
      <c r="O344" s="1067"/>
      <c r="P344" s="1067"/>
      <c r="Q344" s="1067"/>
      <c r="R344" s="1067"/>
      <c r="S344" s="1067"/>
      <c r="T344" s="1067"/>
      <c r="U344" s="1067"/>
      <c r="V344" s="1067"/>
      <c r="W344" s="1067"/>
      <c r="X344" s="1067"/>
      <c r="Y344" s="1067"/>
      <c r="Z344" s="1067"/>
      <c r="AA344" s="1067"/>
      <c r="AB344" s="1067"/>
      <c r="AC344" s="1067"/>
      <c r="AD344" s="1067"/>
      <c r="AE344" s="1067"/>
    </row>
    <row r="345" spans="1:31">
      <c r="A345" s="1067"/>
      <c r="B345" s="1067"/>
      <c r="C345" s="1067"/>
      <c r="D345" s="1067"/>
      <c r="E345" s="1067"/>
      <c r="F345" s="1067"/>
      <c r="G345" s="1067"/>
      <c r="H345" s="1067"/>
      <c r="I345" s="1067"/>
      <c r="J345" s="1067"/>
      <c r="K345" s="1067"/>
      <c r="L345" s="1067"/>
      <c r="M345" s="1067"/>
      <c r="N345" s="1067"/>
      <c r="O345" s="1067"/>
      <c r="P345" s="1067"/>
      <c r="Q345" s="1067"/>
      <c r="R345" s="1067"/>
      <c r="S345" s="1067"/>
      <c r="T345" s="1067"/>
      <c r="U345" s="1067"/>
      <c r="V345" s="1067"/>
      <c r="W345" s="1067"/>
      <c r="X345" s="1067"/>
      <c r="Y345" s="1067"/>
      <c r="Z345" s="1067"/>
      <c r="AA345" s="1067"/>
      <c r="AB345" s="1067"/>
      <c r="AC345" s="1067"/>
      <c r="AD345" s="1067"/>
      <c r="AE345" s="1067"/>
    </row>
    <row r="346" spans="1:31">
      <c r="A346" s="1067"/>
      <c r="B346" s="1067"/>
      <c r="C346" s="1067"/>
      <c r="D346" s="1067"/>
      <c r="E346" s="1067"/>
      <c r="F346" s="1067"/>
      <c r="G346" s="1067"/>
      <c r="H346" s="1067"/>
      <c r="I346" s="1067"/>
      <c r="J346" s="1067"/>
      <c r="K346" s="1067"/>
      <c r="L346" s="1067"/>
      <c r="M346" s="1067"/>
      <c r="N346" s="1067"/>
      <c r="O346" s="1067"/>
      <c r="P346" s="1067"/>
      <c r="Q346" s="1067"/>
      <c r="R346" s="1067"/>
      <c r="S346" s="1067"/>
      <c r="T346" s="1067"/>
      <c r="U346" s="1067"/>
      <c r="V346" s="1067"/>
      <c r="W346" s="1067"/>
      <c r="X346" s="1067"/>
      <c r="Y346" s="1067"/>
      <c r="Z346" s="1067"/>
      <c r="AA346" s="1067"/>
      <c r="AB346" s="1067"/>
      <c r="AC346" s="1067"/>
      <c r="AD346" s="1067"/>
      <c r="AE346" s="1067"/>
    </row>
    <row r="347" spans="1:31">
      <c r="A347" s="1067"/>
      <c r="B347" s="1067"/>
      <c r="C347" s="1067"/>
      <c r="D347" s="1067"/>
      <c r="E347" s="1067"/>
      <c r="F347" s="1067"/>
      <c r="G347" s="1067"/>
      <c r="H347" s="1067"/>
      <c r="I347" s="1067"/>
      <c r="J347" s="1067"/>
      <c r="K347" s="1067"/>
      <c r="L347" s="1067"/>
      <c r="M347" s="1067"/>
      <c r="N347" s="1067"/>
      <c r="O347" s="1067"/>
      <c r="P347" s="1067"/>
      <c r="Q347" s="1067"/>
      <c r="R347" s="1067"/>
      <c r="S347" s="1067"/>
      <c r="T347" s="1067"/>
      <c r="U347" s="1067"/>
      <c r="V347" s="1067"/>
      <c r="W347" s="1067"/>
      <c r="X347" s="1067"/>
      <c r="Y347" s="1067"/>
      <c r="Z347" s="1067"/>
      <c r="AA347" s="1067"/>
      <c r="AB347" s="1067"/>
      <c r="AC347" s="1067"/>
      <c r="AD347" s="1067"/>
      <c r="AE347" s="1067"/>
    </row>
    <row r="348" spans="1:31">
      <c r="A348" s="1067"/>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row>
    <row r="349" spans="1:31">
      <c r="A349" s="1067"/>
      <c r="B349" s="1067"/>
      <c r="C349" s="1067"/>
      <c r="D349" s="1067"/>
      <c r="E349" s="1067"/>
      <c r="F349" s="1067"/>
      <c r="G349" s="1067"/>
      <c r="H349" s="1067"/>
      <c r="I349" s="1067"/>
      <c r="J349" s="1067"/>
      <c r="K349" s="1067"/>
      <c r="L349" s="1067"/>
      <c r="M349" s="1067"/>
      <c r="N349" s="1067"/>
      <c r="O349" s="1067"/>
      <c r="P349" s="1067"/>
      <c r="Q349" s="1067"/>
      <c r="R349" s="1067"/>
      <c r="S349" s="1067"/>
      <c r="T349" s="1067"/>
      <c r="U349" s="1067"/>
      <c r="V349" s="1067"/>
      <c r="W349" s="1067"/>
      <c r="X349" s="1067"/>
      <c r="Y349" s="1067"/>
      <c r="Z349" s="1067"/>
      <c r="AA349" s="1067"/>
      <c r="AB349" s="1067"/>
      <c r="AC349" s="1067"/>
      <c r="AD349" s="1067"/>
      <c r="AE349" s="1067"/>
    </row>
    <row r="350" spans="1:31">
      <c r="A350" s="1067"/>
      <c r="B350" s="1067"/>
      <c r="C350" s="1067"/>
      <c r="D350" s="1067"/>
      <c r="E350" s="1067"/>
      <c r="F350" s="1067"/>
      <c r="G350" s="1067"/>
      <c r="H350" s="1067"/>
      <c r="I350" s="1067"/>
      <c r="J350" s="1067"/>
      <c r="K350" s="1067"/>
      <c r="L350" s="1067"/>
      <c r="M350" s="1067"/>
      <c r="N350" s="1067"/>
      <c r="O350" s="1067"/>
      <c r="P350" s="1067"/>
      <c r="Q350" s="1067"/>
      <c r="R350" s="1067"/>
      <c r="S350" s="1067"/>
      <c r="T350" s="1067"/>
      <c r="U350" s="1067"/>
      <c r="V350" s="1067"/>
      <c r="W350" s="1067"/>
      <c r="X350" s="1067"/>
      <c r="Y350" s="1067"/>
      <c r="Z350" s="1067"/>
      <c r="AA350" s="1067"/>
      <c r="AB350" s="1067"/>
      <c r="AC350" s="1067"/>
      <c r="AD350" s="1067"/>
      <c r="AE350" s="1067"/>
    </row>
    <row r="351" spans="1:31">
      <c r="A351" s="1067"/>
      <c r="B351" s="1067"/>
      <c r="C351" s="1067"/>
      <c r="D351" s="1067"/>
      <c r="E351" s="1067"/>
      <c r="F351" s="1067"/>
      <c r="G351" s="1067"/>
      <c r="H351" s="1067"/>
      <c r="I351" s="1067"/>
      <c r="J351" s="1067"/>
      <c r="K351" s="1067"/>
      <c r="L351" s="1067"/>
      <c r="M351" s="1067"/>
      <c r="N351" s="1067"/>
      <c r="O351" s="1067"/>
      <c r="P351" s="1067"/>
      <c r="Q351" s="1067"/>
      <c r="R351" s="1067"/>
      <c r="S351" s="1067"/>
      <c r="T351" s="1067"/>
      <c r="U351" s="1067"/>
      <c r="V351" s="1067"/>
      <c r="W351" s="1067"/>
      <c r="X351" s="1067"/>
      <c r="Y351" s="1067"/>
      <c r="Z351" s="1067"/>
      <c r="AA351" s="1067"/>
      <c r="AB351" s="1067"/>
      <c r="AC351" s="1067"/>
      <c r="AD351" s="1067"/>
      <c r="AE351" s="1067"/>
    </row>
    <row r="352" spans="1:31">
      <c r="A352" s="1067"/>
      <c r="B352" s="1067"/>
      <c r="C352" s="1067"/>
      <c r="D352" s="1067"/>
      <c r="E352" s="1067"/>
      <c r="F352" s="1067"/>
      <c r="G352" s="1067"/>
      <c r="H352" s="1067"/>
      <c r="I352" s="1067"/>
      <c r="J352" s="1067"/>
      <c r="K352" s="1067"/>
      <c r="L352" s="1067"/>
      <c r="M352" s="1067"/>
      <c r="N352" s="1067"/>
      <c r="O352" s="1067"/>
      <c r="P352" s="1067"/>
      <c r="Q352" s="1067"/>
      <c r="R352" s="1067"/>
      <c r="S352" s="1067"/>
      <c r="T352" s="1067"/>
      <c r="U352" s="1067"/>
      <c r="V352" s="1067"/>
      <c r="W352" s="1067"/>
      <c r="X352" s="1067"/>
      <c r="Y352" s="1067"/>
      <c r="Z352" s="1067"/>
      <c r="AA352" s="1067"/>
      <c r="AB352" s="1067"/>
      <c r="AC352" s="1067"/>
      <c r="AD352" s="1067"/>
      <c r="AE352" s="1067"/>
    </row>
    <row r="353" spans="1:31">
      <c r="A353" s="1067"/>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row>
    <row r="354" spans="1:3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row>
    <row r="355" spans="1:31">
      <c r="A355" s="1067"/>
      <c r="B355" s="1067"/>
      <c r="C355" s="1067"/>
      <c r="D355" s="1067"/>
      <c r="E355" s="1067"/>
      <c r="F355" s="1067"/>
      <c r="G355" s="1067"/>
      <c r="H355" s="1067"/>
      <c r="I355" s="1067"/>
      <c r="J355" s="1067"/>
      <c r="K355" s="1067"/>
      <c r="L355" s="1067"/>
      <c r="M355" s="1067"/>
      <c r="N355" s="1067"/>
      <c r="O355" s="1067"/>
      <c r="P355" s="1067"/>
      <c r="Q355" s="1067"/>
      <c r="R355" s="1067"/>
      <c r="S355" s="1067"/>
      <c r="T355" s="1067"/>
      <c r="U355" s="1067"/>
      <c r="V355" s="1067"/>
      <c r="W355" s="1067"/>
      <c r="X355" s="1067"/>
      <c r="Y355" s="1067"/>
      <c r="Z355" s="1067"/>
      <c r="AA355" s="1067"/>
      <c r="AB355" s="1067"/>
      <c r="AC355" s="1067"/>
      <c r="AD355" s="1067"/>
      <c r="AE355" s="1067"/>
    </row>
    <row r="356" spans="1:31">
      <c r="A356" s="1067"/>
      <c r="B356" s="1067"/>
      <c r="C356" s="1067"/>
      <c r="D356" s="1067"/>
      <c r="E356" s="1067"/>
      <c r="F356" s="1067"/>
      <c r="G356" s="1067"/>
      <c r="H356" s="1067"/>
      <c r="I356" s="1067"/>
      <c r="J356" s="1067"/>
      <c r="K356" s="1067"/>
      <c r="L356" s="1067"/>
      <c r="M356" s="1067"/>
      <c r="N356" s="1067"/>
      <c r="O356" s="1067"/>
      <c r="P356" s="1067"/>
      <c r="Q356" s="1067"/>
      <c r="R356" s="1067"/>
      <c r="S356" s="1067"/>
      <c r="T356" s="1067"/>
      <c r="U356" s="1067"/>
      <c r="V356" s="1067"/>
      <c r="W356" s="1067"/>
      <c r="X356" s="1067"/>
      <c r="Y356" s="1067"/>
      <c r="Z356" s="1067"/>
      <c r="AA356" s="1067"/>
      <c r="AB356" s="1067"/>
      <c r="AC356" s="1067"/>
      <c r="AD356" s="1067"/>
      <c r="AE356" s="1067"/>
    </row>
    <row r="357" spans="1:31">
      <c r="A357" s="1067"/>
      <c r="B357" s="1067"/>
      <c r="C357" s="1067"/>
      <c r="D357" s="1067"/>
      <c r="E357" s="1067"/>
      <c r="F357" s="1067"/>
      <c r="G357" s="1067"/>
      <c r="H357" s="1067"/>
      <c r="I357" s="1067"/>
      <c r="J357" s="1067"/>
      <c r="K357" s="1067"/>
      <c r="L357" s="1067"/>
      <c r="M357" s="1067"/>
      <c r="N357" s="1067"/>
      <c r="O357" s="1067"/>
      <c r="P357" s="1067"/>
      <c r="Q357" s="1067"/>
      <c r="R357" s="1067"/>
      <c r="S357" s="1067"/>
      <c r="T357" s="1067"/>
      <c r="U357" s="1067"/>
      <c r="V357" s="1067"/>
      <c r="W357" s="1067"/>
      <c r="X357" s="1067"/>
      <c r="Y357" s="1067"/>
      <c r="Z357" s="1067"/>
      <c r="AA357" s="1067"/>
      <c r="AB357" s="1067"/>
      <c r="AC357" s="1067"/>
      <c r="AD357" s="1067"/>
      <c r="AE357" s="1067"/>
    </row>
    <row r="358" spans="1:31">
      <c r="A358" s="1067"/>
      <c r="B358" s="1067"/>
      <c r="C358" s="1067"/>
      <c r="D358" s="1067"/>
      <c r="E358" s="1067"/>
      <c r="F358" s="1067"/>
      <c r="G358" s="1067"/>
      <c r="H358" s="1067"/>
      <c r="I358" s="1067"/>
      <c r="J358" s="1067"/>
      <c r="K358" s="1067"/>
      <c r="L358" s="1067"/>
      <c r="M358" s="1067"/>
      <c r="N358" s="1067"/>
      <c r="O358" s="1067"/>
      <c r="P358" s="1067"/>
      <c r="Q358" s="1067"/>
      <c r="R358" s="1067"/>
      <c r="S358" s="1067"/>
      <c r="T358" s="1067"/>
      <c r="U358" s="1067"/>
      <c r="V358" s="1067"/>
      <c r="W358" s="1067"/>
      <c r="X358" s="1067"/>
      <c r="Y358" s="1067"/>
      <c r="Z358" s="1067"/>
      <c r="AA358" s="1067"/>
      <c r="AB358" s="1067"/>
      <c r="AC358" s="1067"/>
      <c r="AD358" s="1067"/>
      <c r="AE358" s="1067"/>
    </row>
    <row r="359" spans="1:31">
      <c r="A359" s="1067"/>
      <c r="B359" s="1067"/>
      <c r="C359" s="1067"/>
      <c r="D359" s="1067"/>
      <c r="E359" s="1067"/>
      <c r="F359" s="1067"/>
      <c r="G359" s="1067"/>
      <c r="H359" s="1067"/>
      <c r="I359" s="1067"/>
      <c r="J359" s="1067"/>
      <c r="K359" s="1067"/>
      <c r="L359" s="1067"/>
      <c r="M359" s="1067"/>
      <c r="N359" s="1067"/>
      <c r="O359" s="1067"/>
      <c r="P359" s="1067"/>
      <c r="Q359" s="1067"/>
      <c r="R359" s="1067"/>
      <c r="S359" s="1067"/>
      <c r="T359" s="1067"/>
      <c r="U359" s="1067"/>
      <c r="V359" s="1067"/>
      <c r="W359" s="1067"/>
      <c r="X359" s="1067"/>
      <c r="Y359" s="1067"/>
      <c r="Z359" s="1067"/>
      <c r="AA359" s="1067"/>
      <c r="AB359" s="1067"/>
      <c r="AC359" s="1067"/>
      <c r="AD359" s="1067"/>
      <c r="AE359" s="1067"/>
    </row>
    <row r="360" spans="1:31">
      <c r="A360" s="1067"/>
      <c r="B360" s="1067"/>
      <c r="C360" s="1067"/>
      <c r="D360" s="1067"/>
      <c r="E360" s="1067"/>
      <c r="F360" s="1067"/>
      <c r="G360" s="1067"/>
      <c r="H360" s="1067"/>
      <c r="I360" s="1067"/>
      <c r="J360" s="1067"/>
      <c r="K360" s="1067"/>
      <c r="L360" s="1067"/>
      <c r="M360" s="1067"/>
      <c r="N360" s="1067"/>
      <c r="O360" s="1067"/>
      <c r="P360" s="1067"/>
      <c r="Q360" s="1067"/>
      <c r="R360" s="1067"/>
      <c r="S360" s="1067"/>
      <c r="T360" s="1067"/>
      <c r="U360" s="1067"/>
      <c r="V360" s="1067"/>
      <c r="W360" s="1067"/>
      <c r="X360" s="1067"/>
      <c r="Y360" s="1067"/>
      <c r="Z360" s="1067"/>
      <c r="AA360" s="1067"/>
      <c r="AB360" s="1067"/>
      <c r="AC360" s="1067"/>
      <c r="AD360" s="1067"/>
      <c r="AE360" s="1067"/>
    </row>
    <row r="361" spans="1:31">
      <c r="A361" s="1067"/>
      <c r="B361" s="1067"/>
      <c r="C361" s="1067"/>
      <c r="D361" s="1067"/>
      <c r="E361" s="1067"/>
      <c r="F361" s="1067"/>
      <c r="G361" s="1067"/>
      <c r="H361" s="1067"/>
      <c r="I361" s="1067"/>
      <c r="J361" s="1067"/>
      <c r="K361" s="1067"/>
      <c r="L361" s="1067"/>
      <c r="M361" s="1067"/>
      <c r="N361" s="1067"/>
      <c r="O361" s="1067"/>
      <c r="P361" s="1067"/>
      <c r="Q361" s="1067"/>
      <c r="R361" s="1067"/>
      <c r="S361" s="1067"/>
      <c r="T361" s="1067"/>
      <c r="U361" s="1067"/>
      <c r="V361" s="1067"/>
      <c r="W361" s="1067"/>
      <c r="X361" s="1067"/>
      <c r="Y361" s="1067"/>
      <c r="Z361" s="1067"/>
      <c r="AA361" s="1067"/>
      <c r="AB361" s="1067"/>
      <c r="AC361" s="1067"/>
      <c r="AD361" s="1067"/>
      <c r="AE361" s="1067"/>
    </row>
    <row r="362" spans="1:31">
      <c r="A362" s="1067"/>
      <c r="B362" s="1067"/>
      <c r="C362" s="1067"/>
      <c r="D362" s="1067"/>
      <c r="E362" s="1067"/>
      <c r="F362" s="1067"/>
      <c r="G362" s="1067"/>
      <c r="H362" s="1067"/>
      <c r="I362" s="1067"/>
      <c r="J362" s="1067"/>
      <c r="K362" s="1067"/>
      <c r="L362" s="1067"/>
      <c r="M362" s="1067"/>
      <c r="N362" s="1067"/>
      <c r="O362" s="1067"/>
      <c r="P362" s="1067"/>
      <c r="Q362" s="1067"/>
      <c r="R362" s="1067"/>
      <c r="S362" s="1067"/>
      <c r="T362" s="1067"/>
      <c r="U362" s="1067"/>
      <c r="V362" s="1067"/>
      <c r="W362" s="1067"/>
      <c r="X362" s="1067"/>
      <c r="Y362" s="1067"/>
      <c r="Z362" s="1067"/>
      <c r="AA362" s="1067"/>
      <c r="AB362" s="1067"/>
      <c r="AC362" s="1067"/>
      <c r="AD362" s="1067"/>
      <c r="AE362" s="1067"/>
    </row>
    <row r="363" spans="1:31">
      <c r="A363" s="1067"/>
      <c r="B363" s="1067"/>
      <c r="C363" s="1067"/>
      <c r="D363" s="1067"/>
      <c r="E363" s="1067"/>
      <c r="F363" s="1067"/>
      <c r="G363" s="1067"/>
      <c r="H363" s="1067"/>
      <c r="I363" s="1067"/>
      <c r="J363" s="1067"/>
      <c r="K363" s="1067"/>
      <c r="L363" s="1067"/>
      <c r="M363" s="1067"/>
      <c r="N363" s="1067"/>
      <c r="O363" s="1067"/>
      <c r="P363" s="1067"/>
      <c r="Q363" s="1067"/>
      <c r="R363" s="1067"/>
      <c r="S363" s="1067"/>
      <c r="T363" s="1067"/>
      <c r="U363" s="1067"/>
      <c r="V363" s="1067"/>
      <c r="W363" s="1067"/>
      <c r="X363" s="1067"/>
      <c r="Y363" s="1067"/>
      <c r="Z363" s="1067"/>
      <c r="AA363" s="1067"/>
      <c r="AB363" s="1067"/>
      <c r="AC363" s="1067"/>
      <c r="AD363" s="1067"/>
      <c r="AE363" s="1067"/>
    </row>
    <row r="364" spans="1:31">
      <c r="A364" s="1067"/>
      <c r="B364" s="1067"/>
      <c r="C364" s="1067"/>
      <c r="D364" s="1067"/>
      <c r="E364" s="1067"/>
      <c r="F364" s="1067"/>
      <c r="G364" s="1067"/>
      <c r="H364" s="1067"/>
      <c r="I364" s="1067"/>
      <c r="J364" s="1067"/>
      <c r="K364" s="1067"/>
      <c r="L364" s="1067"/>
      <c r="M364" s="1067"/>
      <c r="N364" s="1067"/>
      <c r="O364" s="1067"/>
      <c r="P364" s="1067"/>
      <c r="Q364" s="1067"/>
      <c r="R364" s="1067"/>
      <c r="S364" s="1067"/>
      <c r="T364" s="1067"/>
      <c r="U364" s="1067"/>
      <c r="V364" s="1067"/>
      <c r="W364" s="1067"/>
      <c r="X364" s="1067"/>
      <c r="Y364" s="1067"/>
      <c r="Z364" s="1067"/>
      <c r="AA364" s="1067"/>
      <c r="AB364" s="1067"/>
      <c r="AC364" s="1067"/>
      <c r="AD364" s="1067"/>
      <c r="AE364" s="1067"/>
    </row>
    <row r="365" spans="1:31">
      <c r="A365" s="1067"/>
      <c r="B365" s="1067"/>
      <c r="C365" s="1067"/>
      <c r="D365" s="1067"/>
      <c r="E365" s="1067"/>
      <c r="F365" s="1067"/>
      <c r="G365" s="1067"/>
      <c r="H365" s="1067"/>
      <c r="I365" s="1067"/>
      <c r="J365" s="1067"/>
      <c r="K365" s="1067"/>
      <c r="L365" s="1067"/>
      <c r="M365" s="1067"/>
      <c r="N365" s="1067"/>
      <c r="O365" s="1067"/>
      <c r="P365" s="1067"/>
      <c r="Q365" s="1067"/>
      <c r="R365" s="1067"/>
      <c r="S365" s="1067"/>
      <c r="T365" s="1067"/>
      <c r="U365" s="1067"/>
      <c r="V365" s="1067"/>
      <c r="W365" s="1067"/>
      <c r="X365" s="1067"/>
      <c r="Y365" s="1067"/>
      <c r="Z365" s="1067"/>
      <c r="AA365" s="1067"/>
      <c r="AB365" s="1067"/>
      <c r="AC365" s="1067"/>
      <c r="AD365" s="1067"/>
      <c r="AE365" s="1067"/>
    </row>
    <row r="366" spans="1:31">
      <c r="A366" s="1067"/>
      <c r="B366" s="1067"/>
      <c r="C366" s="1067"/>
      <c r="D366" s="1067"/>
      <c r="E366" s="1067"/>
      <c r="F366" s="1067"/>
      <c r="G366" s="1067"/>
      <c r="H366" s="1067"/>
      <c r="I366" s="1067"/>
      <c r="J366" s="1067"/>
      <c r="K366" s="1067"/>
      <c r="L366" s="1067"/>
      <c r="M366" s="1067"/>
      <c r="N366" s="1067"/>
      <c r="O366" s="1067"/>
      <c r="P366" s="1067"/>
      <c r="Q366" s="1067"/>
      <c r="R366" s="1067"/>
      <c r="S366" s="1067"/>
      <c r="T366" s="1067"/>
      <c r="U366" s="1067"/>
      <c r="V366" s="1067"/>
      <c r="W366" s="1067"/>
      <c r="X366" s="1067"/>
      <c r="Y366" s="1067"/>
      <c r="Z366" s="1067"/>
      <c r="AA366" s="1067"/>
      <c r="AB366" s="1067"/>
      <c r="AC366" s="1067"/>
      <c r="AD366" s="1067"/>
      <c r="AE366" s="1067"/>
    </row>
    <row r="367" spans="1:31">
      <c r="A367" s="1067"/>
      <c r="B367" s="1067"/>
      <c r="C367" s="1067"/>
      <c r="D367" s="1067"/>
      <c r="E367" s="1067"/>
      <c r="F367" s="1067"/>
      <c r="G367" s="1067"/>
      <c r="H367" s="1067"/>
      <c r="I367" s="1067"/>
      <c r="J367" s="1067"/>
      <c r="K367" s="1067"/>
      <c r="L367" s="1067"/>
      <c r="M367" s="1067"/>
      <c r="N367" s="1067"/>
      <c r="O367" s="1067"/>
      <c r="P367" s="1067"/>
      <c r="Q367" s="1067"/>
      <c r="R367" s="1067"/>
      <c r="S367" s="1067"/>
      <c r="T367" s="1067"/>
      <c r="U367" s="1067"/>
      <c r="V367" s="1067"/>
      <c r="W367" s="1067"/>
      <c r="X367" s="1067"/>
      <c r="Y367" s="1067"/>
      <c r="Z367" s="1067"/>
      <c r="AA367" s="1067"/>
      <c r="AB367" s="1067"/>
      <c r="AC367" s="1067"/>
      <c r="AD367" s="1067"/>
      <c r="AE367" s="1067"/>
    </row>
    <row r="368" spans="1:31">
      <c r="A368" s="1067"/>
      <c r="B368" s="1067"/>
      <c r="C368" s="1067"/>
      <c r="D368" s="1067"/>
      <c r="E368" s="1067"/>
      <c r="F368" s="1067"/>
      <c r="G368" s="1067"/>
      <c r="H368" s="1067"/>
      <c r="I368" s="1067"/>
      <c r="J368" s="1067"/>
      <c r="K368" s="1067"/>
      <c r="L368" s="1067"/>
      <c r="M368" s="1067"/>
      <c r="N368" s="1067"/>
      <c r="O368" s="1067"/>
      <c r="P368" s="1067"/>
      <c r="Q368" s="1067"/>
      <c r="R368" s="1067"/>
      <c r="S368" s="1067"/>
      <c r="T368" s="1067"/>
      <c r="U368" s="1067"/>
      <c r="V368" s="1067"/>
      <c r="W368" s="1067"/>
      <c r="X368" s="1067"/>
      <c r="Y368" s="1067"/>
      <c r="Z368" s="1067"/>
      <c r="AA368" s="1067"/>
      <c r="AB368" s="1067"/>
      <c r="AC368" s="1067"/>
      <c r="AD368" s="1067"/>
      <c r="AE368" s="1067"/>
    </row>
    <row r="369" spans="1:31">
      <c r="A369" s="1067"/>
      <c r="B369" s="1067"/>
      <c r="C369" s="1067"/>
      <c r="D369" s="1067"/>
      <c r="E369" s="1067"/>
      <c r="F369" s="1067"/>
      <c r="G369" s="1067"/>
      <c r="H369" s="1067"/>
      <c r="I369" s="1067"/>
      <c r="J369" s="1067"/>
      <c r="K369" s="1067"/>
      <c r="L369" s="1067"/>
      <c r="M369" s="1067"/>
      <c r="N369" s="1067"/>
      <c r="O369" s="1067"/>
      <c r="P369" s="1067"/>
      <c r="Q369" s="1067"/>
      <c r="R369" s="1067"/>
      <c r="S369" s="1067"/>
      <c r="T369" s="1067"/>
      <c r="U369" s="1067"/>
      <c r="V369" s="1067"/>
      <c r="W369" s="1067"/>
      <c r="X369" s="1067"/>
      <c r="Y369" s="1067"/>
      <c r="Z369" s="1067"/>
      <c r="AA369" s="1067"/>
      <c r="AB369" s="1067"/>
      <c r="AC369" s="1067"/>
      <c r="AD369" s="1067"/>
      <c r="AE369" s="1067"/>
    </row>
    <row r="370" spans="1:31">
      <c r="A370" s="1067"/>
      <c r="B370" s="1067"/>
      <c r="C370" s="1067"/>
      <c r="D370" s="1067"/>
      <c r="E370" s="1067"/>
      <c r="F370" s="1067"/>
      <c r="G370" s="1067"/>
      <c r="H370" s="1067"/>
      <c r="I370" s="1067"/>
      <c r="J370" s="1067"/>
      <c r="K370" s="1067"/>
      <c r="L370" s="1067"/>
      <c r="M370" s="1067"/>
      <c r="N370" s="1067"/>
      <c r="O370" s="1067"/>
      <c r="P370" s="1067"/>
      <c r="Q370" s="1067"/>
      <c r="R370" s="1067"/>
      <c r="S370" s="1067"/>
      <c r="T370" s="1067"/>
      <c r="U370" s="1067"/>
      <c r="V370" s="1067"/>
      <c r="W370" s="1067"/>
      <c r="X370" s="1067"/>
      <c r="Y370" s="1067"/>
      <c r="Z370" s="1067"/>
      <c r="AA370" s="1067"/>
      <c r="AB370" s="1067"/>
      <c r="AC370" s="1067"/>
      <c r="AD370" s="1067"/>
      <c r="AE370" s="1067"/>
    </row>
    <row r="371" spans="1:31">
      <c r="A371" s="1067"/>
      <c r="B371" s="1067"/>
      <c r="C371" s="1067"/>
      <c r="D371" s="1067"/>
      <c r="E371" s="1067"/>
      <c r="F371" s="1067"/>
      <c r="G371" s="1067"/>
      <c r="H371" s="1067"/>
      <c r="I371" s="1067"/>
      <c r="J371" s="1067"/>
      <c r="K371" s="1067"/>
      <c r="L371" s="1067"/>
      <c r="M371" s="1067"/>
      <c r="N371" s="1067"/>
      <c r="O371" s="1067"/>
      <c r="P371" s="1067"/>
      <c r="Q371" s="1067"/>
      <c r="R371" s="1067"/>
      <c r="S371" s="1067"/>
      <c r="T371" s="1067"/>
      <c r="U371" s="1067"/>
      <c r="V371" s="1067"/>
      <c r="W371" s="1067"/>
      <c r="X371" s="1067"/>
      <c r="Y371" s="1067"/>
      <c r="Z371" s="1067"/>
      <c r="AA371" s="1067"/>
      <c r="AB371" s="1067"/>
      <c r="AC371" s="1067"/>
      <c r="AD371" s="1067"/>
      <c r="AE371" s="1067"/>
    </row>
    <row r="372" spans="1:31">
      <c r="A372" s="1067"/>
      <c r="B372" s="1067"/>
      <c r="C372" s="1067"/>
      <c r="D372" s="1067"/>
      <c r="E372" s="1067"/>
      <c r="F372" s="1067"/>
      <c r="G372" s="1067"/>
      <c r="H372" s="1067"/>
      <c r="I372" s="1067"/>
      <c r="J372" s="1067"/>
      <c r="K372" s="1067"/>
      <c r="L372" s="1067"/>
      <c r="M372" s="1067"/>
      <c r="N372" s="1067"/>
      <c r="O372" s="1067"/>
      <c r="P372" s="1067"/>
      <c r="Q372" s="1067"/>
      <c r="R372" s="1067"/>
      <c r="S372" s="1067"/>
      <c r="T372" s="1067"/>
      <c r="U372" s="1067"/>
      <c r="V372" s="1067"/>
      <c r="W372" s="1067"/>
      <c r="X372" s="1067"/>
      <c r="Y372" s="1067"/>
      <c r="Z372" s="1067"/>
      <c r="AA372" s="1067"/>
      <c r="AB372" s="1067"/>
      <c r="AC372" s="1067"/>
      <c r="AD372" s="1067"/>
      <c r="AE372" s="1067"/>
    </row>
    <row r="373" spans="1:31">
      <c r="A373" s="1067"/>
      <c r="B373" s="1067"/>
      <c r="C373" s="1067"/>
      <c r="D373" s="1067"/>
      <c r="E373" s="1067"/>
      <c r="F373" s="1067"/>
      <c r="G373" s="1067"/>
      <c r="H373" s="1067"/>
      <c r="I373" s="1067"/>
      <c r="J373" s="1067"/>
      <c r="K373" s="1067"/>
      <c r="L373" s="1067"/>
      <c r="M373" s="1067"/>
      <c r="N373" s="1067"/>
      <c r="O373" s="1067"/>
      <c r="P373" s="1067"/>
      <c r="Q373" s="1067"/>
      <c r="R373" s="1067"/>
      <c r="S373" s="1067"/>
      <c r="T373" s="1067"/>
      <c r="U373" s="1067"/>
      <c r="V373" s="1067"/>
      <c r="W373" s="1067"/>
      <c r="X373" s="1067"/>
      <c r="Y373" s="1067"/>
      <c r="Z373" s="1067"/>
      <c r="AA373" s="1067"/>
      <c r="AB373" s="1067"/>
      <c r="AC373" s="1067"/>
      <c r="AD373" s="1067"/>
      <c r="AE373" s="1067"/>
    </row>
    <row r="374" spans="1:31">
      <c r="A374" s="1067"/>
      <c r="B374" s="1067"/>
      <c r="C374" s="1067"/>
      <c r="D374" s="1067"/>
      <c r="E374" s="1067"/>
      <c r="F374" s="1067"/>
      <c r="G374" s="1067"/>
      <c r="H374" s="1067"/>
      <c r="I374" s="1067"/>
      <c r="J374" s="1067"/>
      <c r="K374" s="1067"/>
      <c r="L374" s="1067"/>
      <c r="M374" s="1067"/>
      <c r="N374" s="1067"/>
      <c r="O374" s="1067"/>
      <c r="P374" s="1067"/>
      <c r="Q374" s="1067"/>
      <c r="R374" s="1067"/>
      <c r="S374" s="1067"/>
      <c r="T374" s="1067"/>
      <c r="U374" s="1067"/>
      <c r="V374" s="1067"/>
      <c r="W374" s="1067"/>
      <c r="X374" s="1067"/>
      <c r="Y374" s="1067"/>
      <c r="Z374" s="1067"/>
      <c r="AA374" s="1067"/>
      <c r="AB374" s="1067"/>
      <c r="AC374" s="1067"/>
      <c r="AD374" s="1067"/>
      <c r="AE374" s="1067"/>
    </row>
    <row r="375" spans="1:31">
      <c r="A375" s="1067"/>
      <c r="B375" s="1067"/>
      <c r="C375" s="1067"/>
      <c r="D375" s="1067"/>
      <c r="E375" s="1067"/>
      <c r="F375" s="1067"/>
      <c r="G375" s="1067"/>
      <c r="H375" s="1067"/>
      <c r="I375" s="1067"/>
      <c r="J375" s="1067"/>
      <c r="K375" s="1067"/>
      <c r="L375" s="1067"/>
      <c r="M375" s="1067"/>
      <c r="N375" s="1067"/>
      <c r="O375" s="1067"/>
      <c r="P375" s="1067"/>
      <c r="Q375" s="1067"/>
      <c r="R375" s="1067"/>
      <c r="S375" s="1067"/>
      <c r="T375" s="1067"/>
      <c r="U375" s="1067"/>
      <c r="V375" s="1067"/>
      <c r="W375" s="1067"/>
      <c r="X375" s="1067"/>
      <c r="Y375" s="1067"/>
      <c r="Z375" s="1067"/>
      <c r="AA375" s="1067"/>
      <c r="AB375" s="1067"/>
      <c r="AC375" s="1067"/>
      <c r="AD375" s="1067"/>
      <c r="AE375" s="1067"/>
    </row>
    <row r="376" spans="1:31">
      <c r="A376" s="1067"/>
      <c r="B376" s="1067"/>
      <c r="C376" s="1067"/>
      <c r="D376" s="1067"/>
      <c r="E376" s="1067"/>
      <c r="F376" s="1067"/>
      <c r="G376" s="1067"/>
      <c r="H376" s="1067"/>
      <c r="I376" s="1067"/>
      <c r="J376" s="1067"/>
      <c r="K376" s="1067"/>
      <c r="L376" s="1067"/>
      <c r="M376" s="1067"/>
      <c r="N376" s="1067"/>
      <c r="O376" s="1067"/>
      <c r="P376" s="1067"/>
      <c r="Q376" s="1067"/>
      <c r="R376" s="1067"/>
      <c r="S376" s="1067"/>
      <c r="T376" s="1067"/>
      <c r="U376" s="1067"/>
      <c r="V376" s="1067"/>
      <c r="W376" s="1067"/>
      <c r="X376" s="1067"/>
      <c r="Y376" s="1067"/>
      <c r="Z376" s="1067"/>
      <c r="AA376" s="1067"/>
      <c r="AB376" s="1067"/>
      <c r="AC376" s="1067"/>
      <c r="AD376" s="1067"/>
      <c r="AE376" s="1067"/>
    </row>
    <row r="377" spans="1:31">
      <c r="A377" s="1067"/>
      <c r="B377" s="1067"/>
      <c r="C377" s="1067"/>
      <c r="D377" s="1067"/>
      <c r="E377" s="1067"/>
      <c r="F377" s="1067"/>
      <c r="G377" s="1067"/>
      <c r="H377" s="1067"/>
      <c r="I377" s="1067"/>
      <c r="J377" s="1067"/>
      <c r="K377" s="1067"/>
      <c r="L377" s="1067"/>
      <c r="M377" s="1067"/>
      <c r="N377" s="1067"/>
      <c r="O377" s="1067"/>
      <c r="P377" s="1067"/>
      <c r="Q377" s="1067"/>
      <c r="R377" s="1067"/>
      <c r="S377" s="1067"/>
      <c r="T377" s="1067"/>
      <c r="U377" s="1067"/>
      <c r="V377" s="1067"/>
      <c r="W377" s="1067"/>
      <c r="X377" s="1067"/>
      <c r="Y377" s="1067"/>
      <c r="Z377" s="1067"/>
      <c r="AA377" s="1067"/>
      <c r="AB377" s="1067"/>
      <c r="AC377" s="1067"/>
      <c r="AD377" s="1067"/>
      <c r="AE377" s="1067"/>
    </row>
    <row r="378" spans="1:31">
      <c r="A378" s="1067"/>
      <c r="B378" s="1067"/>
      <c r="C378" s="1067"/>
      <c r="D378" s="1067"/>
      <c r="E378" s="1067"/>
      <c r="F378" s="1067"/>
      <c r="G378" s="1067"/>
      <c r="H378" s="1067"/>
      <c r="I378" s="1067"/>
      <c r="J378" s="1067"/>
      <c r="K378" s="1067"/>
      <c r="L378" s="1067"/>
      <c r="M378" s="1067"/>
      <c r="N378" s="1067"/>
      <c r="O378" s="1067"/>
      <c r="P378" s="1067"/>
      <c r="Q378" s="1067"/>
      <c r="R378" s="1067"/>
      <c r="S378" s="1067"/>
      <c r="T378" s="1067"/>
      <c r="U378" s="1067"/>
      <c r="V378" s="1067"/>
      <c r="W378" s="1067"/>
      <c r="X378" s="1067"/>
      <c r="Y378" s="1067"/>
      <c r="Z378" s="1067"/>
      <c r="AA378" s="1067"/>
      <c r="AB378" s="1067"/>
      <c r="AC378" s="1067"/>
      <c r="AD378" s="1067"/>
      <c r="AE378" s="1067"/>
    </row>
    <row r="379" spans="1:31">
      <c r="A379" s="1067"/>
      <c r="B379" s="1067"/>
      <c r="C379" s="1067"/>
      <c r="D379" s="1067"/>
      <c r="E379" s="1067"/>
      <c r="F379" s="1067"/>
      <c r="G379" s="1067"/>
      <c r="H379" s="1067"/>
      <c r="I379" s="1067"/>
      <c r="J379" s="1067"/>
      <c r="K379" s="1067"/>
      <c r="L379" s="1067"/>
      <c r="M379" s="1067"/>
      <c r="N379" s="1067"/>
      <c r="O379" s="1067"/>
      <c r="P379" s="1067"/>
      <c r="Q379" s="1067"/>
      <c r="R379" s="1067"/>
      <c r="S379" s="1067"/>
      <c r="T379" s="1067"/>
      <c r="U379" s="1067"/>
      <c r="V379" s="1067"/>
      <c r="W379" s="1067"/>
      <c r="X379" s="1067"/>
      <c r="Y379" s="1067"/>
      <c r="Z379" s="1067"/>
      <c r="AA379" s="1067"/>
      <c r="AB379" s="1067"/>
      <c r="AC379" s="1067"/>
      <c r="AD379" s="1067"/>
      <c r="AE379" s="1067"/>
    </row>
    <row r="380" spans="1:31">
      <c r="A380" s="1067"/>
      <c r="B380" s="1067"/>
      <c r="C380" s="1067"/>
      <c r="D380" s="1067"/>
      <c r="E380" s="1067"/>
      <c r="F380" s="1067"/>
      <c r="G380" s="1067"/>
      <c r="H380" s="1067"/>
      <c r="I380" s="1067"/>
      <c r="J380" s="1067"/>
      <c r="K380" s="1067"/>
      <c r="L380" s="1067"/>
      <c r="M380" s="1067"/>
      <c r="N380" s="1067"/>
      <c r="O380" s="1067"/>
      <c r="P380" s="1067"/>
      <c r="Q380" s="1067"/>
      <c r="R380" s="1067"/>
      <c r="S380" s="1067"/>
      <c r="T380" s="1067"/>
      <c r="U380" s="1067"/>
      <c r="V380" s="1067"/>
      <c r="W380" s="1067"/>
      <c r="X380" s="1067"/>
      <c r="Y380" s="1067"/>
      <c r="Z380" s="1067"/>
      <c r="AA380" s="1067"/>
      <c r="AB380" s="1067"/>
      <c r="AC380" s="1067"/>
      <c r="AD380" s="1067"/>
      <c r="AE380" s="1067"/>
    </row>
    <row r="381" spans="1:31">
      <c r="A381" s="1067"/>
      <c r="B381" s="1067"/>
      <c r="C381" s="1067"/>
      <c r="D381" s="1067"/>
      <c r="E381" s="1067"/>
      <c r="F381" s="1067"/>
      <c r="G381" s="1067"/>
      <c r="H381" s="1067"/>
      <c r="I381" s="1067"/>
      <c r="J381" s="1067"/>
      <c r="K381" s="1067"/>
      <c r="L381" s="1067"/>
      <c r="M381" s="1067"/>
      <c r="N381" s="1067"/>
      <c r="O381" s="1067"/>
      <c r="P381" s="1067"/>
      <c r="Q381" s="1067"/>
      <c r="R381" s="1067"/>
      <c r="S381" s="1067"/>
      <c r="T381" s="1067"/>
      <c r="U381" s="1067"/>
      <c r="V381" s="1067"/>
      <c r="W381" s="1067"/>
      <c r="X381" s="1067"/>
      <c r="Y381" s="1067"/>
      <c r="Z381" s="1067"/>
      <c r="AA381" s="1067"/>
      <c r="AB381" s="1067"/>
      <c r="AC381" s="1067"/>
      <c r="AD381" s="1067"/>
      <c r="AE381" s="1067"/>
    </row>
    <row r="382" spans="1:31">
      <c r="A382" s="1067"/>
      <c r="B382" s="1067"/>
      <c r="C382" s="1067"/>
      <c r="D382" s="1067"/>
      <c r="E382" s="1067"/>
      <c r="F382" s="1067"/>
      <c r="G382" s="1067"/>
      <c r="H382" s="1067"/>
      <c r="I382" s="1067"/>
      <c r="J382" s="1067"/>
      <c r="K382" s="1067"/>
      <c r="L382" s="1067"/>
      <c r="M382" s="1067"/>
      <c r="N382" s="1067"/>
      <c r="O382" s="1067"/>
      <c r="P382" s="1067"/>
      <c r="Q382" s="1067"/>
      <c r="R382" s="1067"/>
      <c r="S382" s="1067"/>
      <c r="T382" s="1067"/>
      <c r="U382" s="1067"/>
      <c r="V382" s="1067"/>
      <c r="W382" s="1067"/>
      <c r="X382" s="1067"/>
      <c r="Y382" s="1067"/>
      <c r="Z382" s="1067"/>
      <c r="AA382" s="1067"/>
      <c r="AB382" s="1067"/>
      <c r="AC382" s="1067"/>
      <c r="AD382" s="1067"/>
      <c r="AE382" s="1067"/>
    </row>
    <row r="383" spans="1:31">
      <c r="A383" s="1067"/>
      <c r="B383" s="1067"/>
      <c r="C383" s="1067"/>
      <c r="D383" s="1067"/>
      <c r="E383" s="1067"/>
      <c r="F383" s="1067"/>
      <c r="G383" s="1067"/>
      <c r="H383" s="1067"/>
      <c r="I383" s="1067"/>
      <c r="J383" s="1067"/>
      <c r="K383" s="1067"/>
      <c r="L383" s="1067"/>
      <c r="M383" s="1067"/>
      <c r="N383" s="1067"/>
      <c r="O383" s="1067"/>
      <c r="P383" s="1067"/>
      <c r="Q383" s="1067"/>
      <c r="R383" s="1067"/>
      <c r="S383" s="1067"/>
      <c r="T383" s="1067"/>
      <c r="U383" s="1067"/>
      <c r="V383" s="1067"/>
      <c r="W383" s="1067"/>
      <c r="X383" s="1067"/>
      <c r="Y383" s="1067"/>
      <c r="Z383" s="1067"/>
      <c r="AA383" s="1067"/>
      <c r="AB383" s="1067"/>
      <c r="AC383" s="1067"/>
      <c r="AD383" s="1067"/>
      <c r="AE383" s="1067"/>
    </row>
    <row r="384" spans="1:31">
      <c r="A384" s="1067"/>
      <c r="B384" s="1067"/>
      <c r="C384" s="1067"/>
      <c r="D384" s="1067"/>
      <c r="E384" s="1067"/>
      <c r="F384" s="1067"/>
      <c r="G384" s="1067"/>
      <c r="H384" s="1067"/>
      <c r="I384" s="1067"/>
      <c r="J384" s="1067"/>
      <c r="K384" s="1067"/>
      <c r="L384" s="1067"/>
      <c r="M384" s="1067"/>
      <c r="N384" s="1067"/>
      <c r="O384" s="1067"/>
      <c r="P384" s="1067"/>
      <c r="Q384" s="1067"/>
      <c r="R384" s="1067"/>
      <c r="S384" s="1067"/>
      <c r="T384" s="1067"/>
      <c r="U384" s="1067"/>
      <c r="V384" s="1067"/>
      <c r="W384" s="1067"/>
      <c r="X384" s="1067"/>
      <c r="Y384" s="1067"/>
      <c r="Z384" s="1067"/>
      <c r="AA384" s="1067"/>
      <c r="AB384" s="1067"/>
      <c r="AC384" s="1067"/>
      <c r="AD384" s="1067"/>
      <c r="AE384" s="1067"/>
    </row>
    <row r="385" spans="1:31">
      <c r="A385" s="1067"/>
      <c r="B385" s="1067"/>
      <c r="C385" s="1067"/>
      <c r="D385" s="1067"/>
      <c r="E385" s="1067"/>
      <c r="F385" s="1067"/>
      <c r="G385" s="1067"/>
      <c r="H385" s="1067"/>
      <c r="I385" s="1067"/>
      <c r="J385" s="1067"/>
      <c r="K385" s="1067"/>
      <c r="L385" s="1067"/>
      <c r="M385" s="1067"/>
      <c r="N385" s="1067"/>
      <c r="O385" s="1067"/>
      <c r="P385" s="1067"/>
      <c r="Q385" s="1067"/>
      <c r="R385" s="1067"/>
      <c r="S385" s="1067"/>
      <c r="T385" s="1067"/>
      <c r="U385" s="1067"/>
      <c r="V385" s="1067"/>
      <c r="W385" s="1067"/>
      <c r="X385" s="1067"/>
      <c r="Y385" s="1067"/>
      <c r="Z385" s="1067"/>
      <c r="AA385" s="1067"/>
      <c r="AB385" s="1067"/>
      <c r="AC385" s="1067"/>
      <c r="AD385" s="1067"/>
      <c r="AE385" s="1067"/>
    </row>
    <row r="386" spans="1:31">
      <c r="A386" s="1067"/>
      <c r="B386" s="1067"/>
      <c r="C386" s="1067"/>
      <c r="D386" s="1067"/>
      <c r="E386" s="1067"/>
      <c r="F386" s="1067"/>
      <c r="G386" s="1067"/>
      <c r="H386" s="1067"/>
      <c r="I386" s="1067"/>
      <c r="J386" s="1067"/>
      <c r="K386" s="1067"/>
      <c r="L386" s="1067"/>
      <c r="M386" s="1067"/>
      <c r="N386" s="1067"/>
      <c r="O386" s="1067"/>
      <c r="P386" s="1067"/>
      <c r="Q386" s="1067"/>
      <c r="R386" s="1067"/>
      <c r="S386" s="1067"/>
      <c r="T386" s="1067"/>
      <c r="U386" s="1067"/>
      <c r="V386" s="1067"/>
      <c r="W386" s="1067"/>
      <c r="X386" s="1067"/>
      <c r="Y386" s="1067"/>
      <c r="Z386" s="1067"/>
      <c r="AA386" s="1067"/>
      <c r="AB386" s="1067"/>
      <c r="AC386" s="1067"/>
      <c r="AD386" s="1067"/>
      <c r="AE386" s="1067"/>
    </row>
    <row r="387" spans="1:31">
      <c r="A387" s="1067"/>
      <c r="B387" s="1067"/>
      <c r="C387" s="1067"/>
      <c r="D387" s="1067"/>
      <c r="E387" s="1067"/>
      <c r="F387" s="1067"/>
      <c r="G387" s="1067"/>
      <c r="H387" s="1067"/>
      <c r="I387" s="1067"/>
      <c r="J387" s="1067"/>
      <c r="K387" s="1067"/>
      <c r="L387" s="1067"/>
      <c r="M387" s="1067"/>
      <c r="N387" s="1067"/>
      <c r="O387" s="1067"/>
      <c r="P387" s="1067"/>
      <c r="Q387" s="1067"/>
      <c r="R387" s="1067"/>
      <c r="S387" s="1067"/>
      <c r="T387" s="1067"/>
      <c r="U387" s="1067"/>
      <c r="V387" s="1067"/>
      <c r="W387" s="1067"/>
      <c r="X387" s="1067"/>
      <c r="Y387" s="1067"/>
      <c r="Z387" s="1067"/>
      <c r="AA387" s="1067"/>
      <c r="AB387" s="1067"/>
      <c r="AC387" s="1067"/>
      <c r="AD387" s="1067"/>
      <c r="AE387" s="1067"/>
    </row>
    <row r="388" spans="1:31">
      <c r="A388" s="1067"/>
      <c r="B388" s="1067"/>
      <c r="C388" s="1067"/>
      <c r="D388" s="1067"/>
      <c r="E388" s="1067"/>
      <c r="F388" s="1067"/>
      <c r="G388" s="1067"/>
      <c r="H388" s="1067"/>
      <c r="I388" s="1067"/>
      <c r="J388" s="1067"/>
      <c r="K388" s="1067"/>
      <c r="L388" s="1067"/>
      <c r="M388" s="1067"/>
      <c r="N388" s="1067"/>
      <c r="O388" s="1067"/>
      <c r="P388" s="1067"/>
      <c r="Q388" s="1067"/>
      <c r="R388" s="1067"/>
      <c r="S388" s="1067"/>
      <c r="T388" s="1067"/>
      <c r="U388" s="1067"/>
      <c r="V388" s="1067"/>
      <c r="W388" s="1067"/>
      <c r="X388" s="1067"/>
      <c r="Y388" s="1067"/>
      <c r="Z388" s="1067"/>
      <c r="AA388" s="1067"/>
      <c r="AB388" s="1067"/>
      <c r="AC388" s="1067"/>
      <c r="AD388" s="1067"/>
      <c r="AE388" s="1067"/>
    </row>
    <row r="389" spans="1:31">
      <c r="A389" s="1067"/>
      <c r="B389" s="1067"/>
      <c r="C389" s="1067"/>
      <c r="D389" s="1067"/>
      <c r="E389" s="1067"/>
      <c r="F389" s="1067"/>
      <c r="G389" s="1067"/>
      <c r="H389" s="1067"/>
      <c r="I389" s="1067"/>
      <c r="J389" s="1067"/>
      <c r="K389" s="1067"/>
      <c r="L389" s="1067"/>
      <c r="M389" s="1067"/>
      <c r="N389" s="1067"/>
      <c r="O389" s="1067"/>
      <c r="P389" s="1067"/>
      <c r="Q389" s="1067"/>
      <c r="R389" s="1067"/>
      <c r="S389" s="1067"/>
      <c r="T389" s="1067"/>
      <c r="U389" s="1067"/>
      <c r="V389" s="1067"/>
      <c r="W389" s="1067"/>
      <c r="X389" s="1067"/>
      <c r="Y389" s="1067"/>
      <c r="Z389" s="1067"/>
      <c r="AA389" s="1067"/>
      <c r="AB389" s="1067"/>
      <c r="AC389" s="1067"/>
      <c r="AD389" s="1067"/>
      <c r="AE389" s="1067"/>
    </row>
    <row r="390" spans="1:31">
      <c r="A390" s="1067"/>
      <c r="B390" s="1067"/>
      <c r="C390" s="1067"/>
      <c r="D390" s="1067"/>
      <c r="E390" s="1067"/>
      <c r="F390" s="1067"/>
      <c r="G390" s="1067"/>
      <c r="H390" s="1067"/>
      <c r="I390" s="1067"/>
      <c r="J390" s="1067"/>
      <c r="K390" s="1067"/>
      <c r="L390" s="1067"/>
      <c r="M390" s="1067"/>
      <c r="N390" s="1067"/>
      <c r="O390" s="1067"/>
      <c r="P390" s="1067"/>
      <c r="Q390" s="1067"/>
      <c r="R390" s="1067"/>
      <c r="S390" s="1067"/>
      <c r="T390" s="1067"/>
      <c r="U390" s="1067"/>
      <c r="V390" s="1067"/>
      <c r="W390" s="1067"/>
      <c r="X390" s="1067"/>
      <c r="Y390" s="1067"/>
      <c r="Z390" s="1067"/>
      <c r="AA390" s="1067"/>
      <c r="AB390" s="1067"/>
      <c r="AC390" s="1067"/>
      <c r="AD390" s="1067"/>
      <c r="AE390" s="1067"/>
    </row>
    <row r="391" spans="1:31">
      <c r="A391" s="1067"/>
      <c r="B391" s="1067"/>
      <c r="C391" s="1067"/>
      <c r="D391" s="1067"/>
      <c r="E391" s="1067"/>
      <c r="F391" s="1067"/>
      <c r="G391" s="1067"/>
      <c r="H391" s="1067"/>
      <c r="I391" s="1067"/>
      <c r="J391" s="1067"/>
      <c r="K391" s="1067"/>
      <c r="L391" s="1067"/>
      <c r="M391" s="1067"/>
      <c r="N391" s="1067"/>
      <c r="O391" s="1067"/>
      <c r="P391" s="1067"/>
      <c r="Q391" s="1067"/>
      <c r="R391" s="1067"/>
      <c r="S391" s="1067"/>
      <c r="T391" s="1067"/>
      <c r="U391" s="1067"/>
      <c r="V391" s="1067"/>
      <c r="W391" s="1067"/>
      <c r="X391" s="1067"/>
      <c r="Y391" s="1067"/>
      <c r="Z391" s="1067"/>
      <c r="AA391" s="1067"/>
      <c r="AB391" s="1067"/>
      <c r="AC391" s="1067"/>
      <c r="AD391" s="1067"/>
      <c r="AE391" s="1067"/>
    </row>
    <row r="392" spans="1:31">
      <c r="A392" s="1067"/>
      <c r="B392" s="1067"/>
      <c r="C392" s="1067"/>
      <c r="D392" s="1067"/>
      <c r="E392" s="1067"/>
      <c r="F392" s="1067"/>
      <c r="G392" s="1067"/>
      <c r="H392" s="1067"/>
      <c r="I392" s="1067"/>
      <c r="J392" s="1067"/>
      <c r="K392" s="1067"/>
      <c r="L392" s="1067"/>
      <c r="M392" s="1067"/>
      <c r="N392" s="1067"/>
      <c r="O392" s="1067"/>
      <c r="P392" s="1067"/>
      <c r="Q392" s="1067"/>
      <c r="R392" s="1067"/>
      <c r="S392" s="1067"/>
      <c r="T392" s="1067"/>
      <c r="U392" s="1067"/>
      <c r="V392" s="1067"/>
      <c r="W392" s="1067"/>
      <c r="X392" s="1067"/>
      <c r="Y392" s="1067"/>
      <c r="Z392" s="1067"/>
      <c r="AA392" s="1067"/>
      <c r="AB392" s="1067"/>
      <c r="AC392" s="1067"/>
      <c r="AD392" s="1067"/>
      <c r="AE392" s="1067"/>
    </row>
    <row r="393" spans="1:31">
      <c r="A393" s="1067"/>
      <c r="B393" s="1067"/>
      <c r="C393" s="1067"/>
      <c r="D393" s="1067"/>
      <c r="E393" s="1067"/>
      <c r="F393" s="1067"/>
      <c r="G393" s="1067"/>
      <c r="H393" s="1067"/>
      <c r="I393" s="1067"/>
      <c r="J393" s="1067"/>
      <c r="K393" s="1067"/>
      <c r="L393" s="1067"/>
      <c r="M393" s="1067"/>
      <c r="N393" s="1067"/>
      <c r="O393" s="1067"/>
      <c r="P393" s="1067"/>
      <c r="Q393" s="1067"/>
      <c r="R393" s="1067"/>
      <c r="S393" s="1067"/>
      <c r="T393" s="1067"/>
      <c r="U393" s="1067"/>
      <c r="V393" s="1067"/>
      <c r="W393" s="1067"/>
      <c r="X393" s="1067"/>
      <c r="Y393" s="1067"/>
      <c r="Z393" s="1067"/>
      <c r="AA393" s="1067"/>
      <c r="AB393" s="1067"/>
      <c r="AC393" s="1067"/>
      <c r="AD393" s="1067"/>
      <c r="AE393" s="1067"/>
    </row>
    <row r="394" spans="1:31">
      <c r="A394" s="1067"/>
      <c r="B394" s="1067"/>
      <c r="C394" s="1067"/>
      <c r="D394" s="1067"/>
      <c r="E394" s="1067"/>
      <c r="F394" s="1067"/>
      <c r="G394" s="1067"/>
      <c r="H394" s="1067"/>
      <c r="I394" s="1067"/>
      <c r="J394" s="1067"/>
      <c r="K394" s="1067"/>
      <c r="L394" s="1067"/>
      <c r="M394" s="1067"/>
      <c r="N394" s="1067"/>
      <c r="O394" s="1067"/>
      <c r="P394" s="1067"/>
      <c r="Q394" s="1067"/>
      <c r="R394" s="1067"/>
      <c r="S394" s="1067"/>
      <c r="T394" s="1067"/>
      <c r="U394" s="1067"/>
      <c r="V394" s="1067"/>
      <c r="W394" s="1067"/>
      <c r="X394" s="1067"/>
      <c r="Y394" s="1067"/>
      <c r="Z394" s="1067"/>
      <c r="AA394" s="1067"/>
      <c r="AB394" s="1067"/>
      <c r="AC394" s="1067"/>
      <c r="AD394" s="1067"/>
      <c r="AE394" s="1067"/>
    </row>
    <row r="395" spans="1:31">
      <c r="A395" s="1067"/>
      <c r="B395" s="1067"/>
      <c r="C395" s="1067"/>
      <c r="D395" s="1067"/>
      <c r="E395" s="1067"/>
      <c r="F395" s="1067"/>
      <c r="G395" s="1067"/>
      <c r="H395" s="1067"/>
      <c r="I395" s="1067"/>
      <c r="J395" s="1067"/>
      <c r="K395" s="1067"/>
      <c r="L395" s="1067"/>
      <c r="M395" s="1067"/>
      <c r="N395" s="1067"/>
      <c r="O395" s="1067"/>
      <c r="P395" s="1067"/>
      <c r="Q395" s="1067"/>
      <c r="R395" s="1067"/>
      <c r="S395" s="1067"/>
      <c r="T395" s="1067"/>
      <c r="U395" s="1067"/>
      <c r="V395" s="1067"/>
      <c r="W395" s="1067"/>
      <c r="X395" s="1067"/>
      <c r="Y395" s="1067"/>
      <c r="Z395" s="1067"/>
      <c r="AA395" s="1067"/>
      <c r="AB395" s="1067"/>
      <c r="AC395" s="1067"/>
      <c r="AD395" s="1067"/>
      <c r="AE395" s="1067"/>
    </row>
    <row r="396" spans="1:31">
      <c r="A396" s="1067"/>
      <c r="B396" s="1067"/>
      <c r="C396" s="1067"/>
      <c r="D396" s="1067"/>
      <c r="E396" s="1067"/>
      <c r="F396" s="1067"/>
      <c r="G396" s="1067"/>
      <c r="H396" s="1067"/>
      <c r="I396" s="1067"/>
      <c r="J396" s="1067"/>
      <c r="K396" s="1067"/>
      <c r="L396" s="1067"/>
      <c r="M396" s="1067"/>
      <c r="N396" s="1067"/>
      <c r="O396" s="1067"/>
      <c r="P396" s="1067"/>
      <c r="Q396" s="1067"/>
      <c r="R396" s="1067"/>
      <c r="S396" s="1067"/>
      <c r="T396" s="1067"/>
      <c r="U396" s="1067"/>
      <c r="V396" s="1067"/>
      <c r="W396" s="1067"/>
      <c r="X396" s="1067"/>
      <c r="Y396" s="1067"/>
      <c r="Z396" s="1067"/>
      <c r="AA396" s="1067"/>
      <c r="AB396" s="1067"/>
      <c r="AC396" s="1067"/>
      <c r="AD396" s="1067"/>
      <c r="AE396" s="1067"/>
    </row>
    <row r="397" spans="1:31">
      <c r="A397" s="1067"/>
      <c r="B397" s="1067"/>
      <c r="C397" s="1067"/>
      <c r="D397" s="1067"/>
      <c r="E397" s="1067"/>
      <c r="F397" s="1067"/>
      <c r="G397" s="1067"/>
      <c r="H397" s="1067"/>
      <c r="I397" s="1067"/>
      <c r="J397" s="1067"/>
      <c r="K397" s="1067"/>
      <c r="L397" s="1067"/>
      <c r="M397" s="1067"/>
      <c r="N397" s="1067"/>
      <c r="O397" s="1067"/>
      <c r="P397" s="1067"/>
      <c r="Q397" s="1067"/>
      <c r="R397" s="1067"/>
      <c r="S397" s="1067"/>
      <c r="T397" s="1067"/>
      <c r="U397" s="1067"/>
      <c r="V397" s="1067"/>
      <c r="W397" s="1067"/>
      <c r="X397" s="1067"/>
      <c r="Y397" s="1067"/>
      <c r="Z397" s="1067"/>
      <c r="AA397" s="1067"/>
      <c r="AB397" s="1067"/>
      <c r="AC397" s="1067"/>
      <c r="AD397" s="1067"/>
      <c r="AE397" s="1067"/>
    </row>
    <row r="398" spans="1:31">
      <c r="A398" s="1067"/>
      <c r="B398" s="1067"/>
      <c r="C398" s="1067"/>
      <c r="D398" s="1067"/>
      <c r="E398" s="1067"/>
      <c r="F398" s="1067"/>
      <c r="G398" s="1067"/>
      <c r="H398" s="1067"/>
      <c r="I398" s="1067"/>
      <c r="J398" s="1067"/>
      <c r="K398" s="1067"/>
      <c r="L398" s="1067"/>
      <c r="M398" s="1067"/>
      <c r="N398" s="1067"/>
      <c r="O398" s="1067"/>
      <c r="P398" s="1067"/>
      <c r="Q398" s="1067"/>
      <c r="R398" s="1067"/>
      <c r="S398" s="1067"/>
      <c r="T398" s="1067"/>
      <c r="U398" s="1067"/>
      <c r="V398" s="1067"/>
      <c r="W398" s="1067"/>
      <c r="X398" s="1067"/>
      <c r="Y398" s="1067"/>
      <c r="Z398" s="1067"/>
      <c r="AA398" s="1067"/>
      <c r="AB398" s="1067"/>
      <c r="AC398" s="1067"/>
      <c r="AD398" s="1067"/>
      <c r="AE398" s="1067"/>
    </row>
    <row r="399" spans="1:31">
      <c r="A399" s="1067"/>
      <c r="B399" s="1067"/>
      <c r="C399" s="1067"/>
      <c r="D399" s="1067"/>
      <c r="E399" s="1067"/>
      <c r="F399" s="1067"/>
      <c r="G399" s="1067"/>
      <c r="H399" s="1067"/>
      <c r="I399" s="1067"/>
      <c r="J399" s="1067"/>
      <c r="K399" s="1067"/>
      <c r="L399" s="1067"/>
      <c r="M399" s="1067"/>
      <c r="N399" s="1067"/>
      <c r="O399" s="1067"/>
      <c r="P399" s="1067"/>
      <c r="Q399" s="1067"/>
      <c r="R399" s="1067"/>
      <c r="S399" s="1067"/>
      <c r="T399" s="1067"/>
      <c r="U399" s="1067"/>
      <c r="V399" s="1067"/>
      <c r="W399" s="1067"/>
      <c r="X399" s="1067"/>
      <c r="Y399" s="1067"/>
      <c r="Z399" s="1067"/>
      <c r="AA399" s="1067"/>
      <c r="AB399" s="1067"/>
      <c r="AC399" s="1067"/>
      <c r="AD399" s="1067"/>
      <c r="AE399" s="1067"/>
    </row>
    <row r="400" spans="1:31">
      <c r="A400" s="1067"/>
      <c r="B400" s="1067"/>
      <c r="C400" s="1067"/>
      <c r="D400" s="1067"/>
      <c r="E400" s="1067"/>
      <c r="F400" s="1067"/>
      <c r="G400" s="1067"/>
      <c r="H400" s="1067"/>
      <c r="I400" s="1067"/>
      <c r="J400" s="1067"/>
      <c r="K400" s="1067"/>
      <c r="L400" s="1067"/>
      <c r="M400" s="1067"/>
      <c r="N400" s="1067"/>
      <c r="O400" s="1067"/>
      <c r="P400" s="1067"/>
      <c r="Q400" s="1067"/>
      <c r="R400" s="1067"/>
      <c r="S400" s="1067"/>
      <c r="T400" s="1067"/>
      <c r="U400" s="1067"/>
      <c r="V400" s="1067"/>
      <c r="W400" s="1067"/>
      <c r="X400" s="1067"/>
      <c r="Y400" s="1067"/>
      <c r="Z400" s="1067"/>
      <c r="AA400" s="1067"/>
      <c r="AB400" s="1067"/>
      <c r="AC400" s="1067"/>
      <c r="AD400" s="1067"/>
      <c r="AE400" s="1067"/>
    </row>
    <row r="401" spans="1:31">
      <c r="A401" s="1067"/>
      <c r="B401" s="1067"/>
      <c r="C401" s="1067"/>
      <c r="D401" s="1067"/>
      <c r="E401" s="1067"/>
      <c r="F401" s="1067"/>
      <c r="G401" s="1067"/>
      <c r="H401" s="1067"/>
      <c r="I401" s="1067"/>
      <c r="J401" s="1067"/>
      <c r="K401" s="1067"/>
      <c r="L401" s="1067"/>
      <c r="M401" s="1067"/>
      <c r="N401" s="1067"/>
      <c r="O401" s="1067"/>
      <c r="P401" s="1067"/>
      <c r="Q401" s="1067"/>
      <c r="R401" s="1067"/>
      <c r="S401" s="1067"/>
      <c r="T401" s="1067"/>
      <c r="U401" s="1067"/>
      <c r="V401" s="1067"/>
      <c r="W401" s="1067"/>
      <c r="X401" s="1067"/>
      <c r="Y401" s="1067"/>
      <c r="Z401" s="1067"/>
      <c r="AA401" s="1067"/>
      <c r="AB401" s="1067"/>
      <c r="AC401" s="1067"/>
      <c r="AD401" s="1067"/>
      <c r="AE401" s="1067"/>
    </row>
    <row r="402" spans="1:31">
      <c r="A402" s="1067"/>
      <c r="B402" s="1067"/>
      <c r="C402" s="1067"/>
      <c r="D402" s="1067"/>
      <c r="E402" s="1067"/>
      <c r="F402" s="1067"/>
      <c r="G402" s="1067"/>
      <c r="H402" s="1067"/>
      <c r="I402" s="1067"/>
      <c r="J402" s="1067"/>
      <c r="K402" s="1067"/>
      <c r="L402" s="1067"/>
      <c r="M402" s="1067"/>
      <c r="N402" s="1067"/>
      <c r="O402" s="1067"/>
      <c r="P402" s="1067"/>
      <c r="Q402" s="1067"/>
      <c r="R402" s="1067"/>
      <c r="S402" s="1067"/>
      <c r="T402" s="1067"/>
      <c r="U402" s="1067"/>
      <c r="V402" s="1067"/>
      <c r="W402" s="1067"/>
      <c r="X402" s="1067"/>
      <c r="Y402" s="1067"/>
      <c r="Z402" s="1067"/>
      <c r="AA402" s="1067"/>
      <c r="AB402" s="1067"/>
      <c r="AC402" s="1067"/>
      <c r="AD402" s="1067"/>
      <c r="AE402" s="1067"/>
    </row>
    <row r="403" spans="1:31">
      <c r="A403" s="1067"/>
      <c r="B403" s="1067"/>
      <c r="C403" s="1067"/>
      <c r="D403" s="1067"/>
      <c r="E403" s="1067"/>
      <c r="F403" s="1067"/>
      <c r="G403" s="1067"/>
      <c r="H403" s="1067"/>
      <c r="I403" s="1067"/>
      <c r="J403" s="1067"/>
      <c r="K403" s="1067"/>
      <c r="L403" s="1067"/>
      <c r="M403" s="1067"/>
      <c r="N403" s="1067"/>
      <c r="O403" s="1067"/>
      <c r="P403" s="1067"/>
      <c r="Q403" s="1067"/>
      <c r="R403" s="1067"/>
      <c r="S403" s="1067"/>
      <c r="T403" s="1067"/>
      <c r="U403" s="1067"/>
      <c r="V403" s="1067"/>
      <c r="W403" s="1067"/>
      <c r="X403" s="1067"/>
      <c r="Y403" s="1067"/>
      <c r="Z403" s="1067"/>
      <c r="AA403" s="1067"/>
      <c r="AB403" s="1067"/>
      <c r="AC403" s="1067"/>
      <c r="AD403" s="1067"/>
      <c r="AE403" s="1067"/>
    </row>
    <row r="404" spans="1:31">
      <c r="A404" s="1067"/>
      <c r="B404" s="1067"/>
      <c r="C404" s="1067"/>
      <c r="D404" s="1067"/>
      <c r="E404" s="1067"/>
      <c r="F404" s="1067"/>
      <c r="G404" s="1067"/>
      <c r="H404" s="1067"/>
      <c r="I404" s="1067"/>
      <c r="J404" s="1067"/>
      <c r="K404" s="1067"/>
      <c r="L404" s="1067"/>
      <c r="M404" s="1067"/>
      <c r="N404" s="1067"/>
      <c r="O404" s="1067"/>
      <c r="P404" s="1067"/>
      <c r="Q404" s="1067"/>
      <c r="R404" s="1067"/>
      <c r="S404" s="1067"/>
      <c r="T404" s="1067"/>
      <c r="U404" s="1067"/>
      <c r="V404" s="1067"/>
      <c r="W404" s="1067"/>
      <c r="X404" s="1067"/>
      <c r="Y404" s="1067"/>
      <c r="Z404" s="1067"/>
      <c r="AA404" s="1067"/>
      <c r="AB404" s="1067"/>
      <c r="AC404" s="1067"/>
      <c r="AD404" s="1067"/>
      <c r="AE404" s="1067"/>
    </row>
    <row r="405" spans="1:31">
      <c r="A405" s="1067"/>
      <c r="B405" s="1067"/>
      <c r="C405" s="1067"/>
      <c r="D405" s="1067"/>
      <c r="E405" s="1067"/>
      <c r="F405" s="1067"/>
      <c r="G405" s="1067"/>
      <c r="H405" s="1067"/>
      <c r="I405" s="1067"/>
      <c r="J405" s="1067"/>
      <c r="K405" s="1067"/>
      <c r="L405" s="1067"/>
      <c r="M405" s="1067"/>
      <c r="N405" s="1067"/>
      <c r="O405" s="1067"/>
      <c r="P405" s="1067"/>
      <c r="Q405" s="1067"/>
      <c r="R405" s="1067"/>
      <c r="S405" s="1067"/>
      <c r="T405" s="1067"/>
      <c r="U405" s="1067"/>
      <c r="V405" s="1067"/>
      <c r="W405" s="1067"/>
      <c r="X405" s="1067"/>
      <c r="Y405" s="1067"/>
      <c r="Z405" s="1067"/>
      <c r="AA405" s="1067"/>
      <c r="AB405" s="1067"/>
      <c r="AC405" s="1067"/>
      <c r="AD405" s="1067"/>
      <c r="AE405" s="1067"/>
    </row>
    <row r="406" spans="1:31">
      <c r="A406" s="1067"/>
      <c r="B406" s="1067"/>
      <c r="C406" s="1067"/>
      <c r="D406" s="1067"/>
      <c r="E406" s="1067"/>
      <c r="F406" s="1067"/>
      <c r="G406" s="1067"/>
      <c r="H406" s="1067"/>
      <c r="I406" s="1067"/>
      <c r="J406" s="1067"/>
      <c r="K406" s="1067"/>
      <c r="L406" s="1067"/>
      <c r="M406" s="1067"/>
      <c r="N406" s="1067"/>
      <c r="O406" s="1067"/>
      <c r="P406" s="1067"/>
      <c r="Q406" s="1067"/>
      <c r="R406" s="1067"/>
      <c r="S406" s="1067"/>
      <c r="T406" s="1067"/>
      <c r="U406" s="1067"/>
      <c r="V406" s="1067"/>
      <c r="W406" s="1067"/>
      <c r="X406" s="1067"/>
      <c r="Y406" s="1067"/>
      <c r="Z406" s="1067"/>
      <c r="AA406" s="1067"/>
      <c r="AB406" s="1067"/>
      <c r="AC406" s="1067"/>
      <c r="AD406" s="1067"/>
      <c r="AE406" s="1067"/>
    </row>
    <row r="407" spans="1:31">
      <c r="A407" s="1067"/>
      <c r="B407" s="1067"/>
      <c r="C407" s="1067"/>
      <c r="D407" s="1067"/>
      <c r="E407" s="1067"/>
      <c r="F407" s="1067"/>
      <c r="G407" s="1067"/>
      <c r="H407" s="1067"/>
      <c r="I407" s="1067"/>
      <c r="J407" s="1067"/>
      <c r="K407" s="1067"/>
      <c r="L407" s="1067"/>
      <c r="M407" s="1067"/>
      <c r="N407" s="1067"/>
      <c r="O407" s="1067"/>
      <c r="P407" s="1067"/>
      <c r="Q407" s="1067"/>
      <c r="R407" s="1067"/>
      <c r="S407" s="1067"/>
      <c r="T407" s="1067"/>
      <c r="U407" s="1067"/>
      <c r="V407" s="1067"/>
      <c r="W407" s="1067"/>
      <c r="X407" s="1067"/>
      <c r="Y407" s="1067"/>
      <c r="Z407" s="1067"/>
      <c r="AA407" s="1067"/>
      <c r="AB407" s="1067"/>
      <c r="AC407" s="1067"/>
      <c r="AD407" s="1067"/>
      <c r="AE407" s="1067"/>
    </row>
    <row r="408" spans="1:31">
      <c r="A408" s="1067"/>
      <c r="B408" s="1067"/>
      <c r="C408" s="1067"/>
      <c r="D408" s="1067"/>
      <c r="E408" s="1067"/>
      <c r="F408" s="1067"/>
      <c r="G408" s="1067"/>
      <c r="H408" s="1067"/>
      <c r="I408" s="1067"/>
      <c r="J408" s="1067"/>
      <c r="K408" s="1067"/>
      <c r="L408" s="1067"/>
      <c r="M408" s="1067"/>
      <c r="N408" s="1067"/>
      <c r="O408" s="1067"/>
      <c r="P408" s="1067"/>
      <c r="Q408" s="1067"/>
      <c r="R408" s="1067"/>
      <c r="S408" s="1067"/>
      <c r="T408" s="1067"/>
      <c r="U408" s="1067"/>
      <c r="V408" s="1067"/>
      <c r="W408" s="1067"/>
      <c r="X408" s="1067"/>
      <c r="Y408" s="1067"/>
      <c r="Z408" s="1067"/>
      <c r="AA408" s="1067"/>
      <c r="AB408" s="1067"/>
      <c r="AC408" s="1067"/>
      <c r="AD408" s="1067"/>
      <c r="AE408" s="1067"/>
    </row>
    <row r="409" spans="1:31">
      <c r="A409" s="1067"/>
      <c r="B409" s="1067"/>
      <c r="C409" s="1067"/>
      <c r="D409" s="1067"/>
      <c r="E409" s="1067"/>
      <c r="F409" s="1067"/>
      <c r="G409" s="1067"/>
      <c r="H409" s="1067"/>
      <c r="I409" s="1067"/>
      <c r="J409" s="1067"/>
      <c r="K409" s="1067"/>
      <c r="L409" s="1067"/>
      <c r="M409" s="1067"/>
      <c r="N409" s="1067"/>
      <c r="O409" s="1067"/>
      <c r="P409" s="1067"/>
      <c r="Q409" s="1067"/>
      <c r="R409" s="1067"/>
      <c r="S409" s="1067"/>
      <c r="T409" s="1067"/>
      <c r="U409" s="1067"/>
      <c r="V409" s="1067"/>
      <c r="W409" s="1067"/>
      <c r="X409" s="1067"/>
      <c r="Y409" s="1067"/>
      <c r="Z409" s="1067"/>
      <c r="AA409" s="1067"/>
      <c r="AB409" s="1067"/>
      <c r="AC409" s="1067"/>
      <c r="AD409" s="1067"/>
      <c r="AE409" s="1067"/>
    </row>
    <row r="410" spans="1:31">
      <c r="A410" s="1067"/>
      <c r="B410" s="1067"/>
      <c r="C410" s="1067"/>
      <c r="D410" s="1067"/>
      <c r="E410" s="1067"/>
      <c r="F410" s="1067"/>
      <c r="G410" s="1067"/>
      <c r="H410" s="1067"/>
      <c r="I410" s="1067"/>
      <c r="J410" s="1067"/>
      <c r="K410" s="1067"/>
      <c r="L410" s="1067"/>
      <c r="M410" s="1067"/>
      <c r="N410" s="1067"/>
      <c r="O410" s="1067"/>
      <c r="P410" s="1067"/>
      <c r="Q410" s="1067"/>
      <c r="R410" s="1067"/>
      <c r="S410" s="1067"/>
      <c r="T410" s="1067"/>
      <c r="U410" s="1067"/>
      <c r="V410" s="1067"/>
      <c r="W410" s="1067"/>
      <c r="X410" s="1067"/>
      <c r="Y410" s="1067"/>
      <c r="Z410" s="1067"/>
      <c r="AA410" s="1067"/>
      <c r="AB410" s="1067"/>
      <c r="AC410" s="1067"/>
      <c r="AD410" s="1067"/>
      <c r="AE410" s="1067"/>
    </row>
    <row r="411" spans="1:31">
      <c r="A411" s="1067"/>
      <c r="B411" s="1067"/>
      <c r="C411" s="1067"/>
      <c r="D411" s="1067"/>
      <c r="E411" s="1067"/>
      <c r="F411" s="1067"/>
      <c r="G411" s="1067"/>
      <c r="H411" s="1067"/>
      <c r="I411" s="1067"/>
      <c r="J411" s="1067"/>
      <c r="K411" s="1067"/>
      <c r="L411" s="1067"/>
      <c r="M411" s="1067"/>
      <c r="N411" s="1067"/>
      <c r="O411" s="1067"/>
      <c r="P411" s="1067"/>
      <c r="Q411" s="1067"/>
      <c r="R411" s="1067"/>
      <c r="S411" s="1067"/>
      <c r="T411" s="1067"/>
      <c r="U411" s="1067"/>
      <c r="V411" s="1067"/>
      <c r="W411" s="1067"/>
      <c r="X411" s="1067"/>
      <c r="Y411" s="1067"/>
      <c r="Z411" s="1067"/>
      <c r="AA411" s="1067"/>
      <c r="AB411" s="1067"/>
      <c r="AC411" s="1067"/>
      <c r="AD411" s="1067"/>
      <c r="AE411" s="1067"/>
    </row>
    <row r="412" spans="1:31">
      <c r="A412" s="1067"/>
      <c r="B412" s="1067"/>
      <c r="C412" s="1067"/>
      <c r="D412" s="1067"/>
      <c r="E412" s="1067"/>
      <c r="F412" s="1067"/>
      <c r="G412" s="1067"/>
      <c r="H412" s="1067"/>
      <c r="I412" s="1067"/>
      <c r="J412" s="1067"/>
      <c r="K412" s="1067"/>
      <c r="L412" s="1067"/>
      <c r="M412" s="1067"/>
      <c r="N412" s="1067"/>
      <c r="O412" s="1067"/>
      <c r="P412" s="1067"/>
      <c r="Q412" s="1067"/>
      <c r="R412" s="1067"/>
      <c r="S412" s="1067"/>
      <c r="T412" s="1067"/>
      <c r="U412" s="1067"/>
      <c r="V412" s="1067"/>
      <c r="W412" s="1067"/>
      <c r="X412" s="1067"/>
      <c r="Y412" s="1067"/>
      <c r="Z412" s="1067"/>
      <c r="AA412" s="1067"/>
      <c r="AB412" s="1067"/>
      <c r="AC412" s="1067"/>
      <c r="AD412" s="1067"/>
      <c r="AE412" s="1067"/>
    </row>
    <row r="413" spans="1:31">
      <c r="A413" s="1067"/>
      <c r="B413" s="1067"/>
      <c r="C413" s="1067"/>
      <c r="D413" s="1067"/>
      <c r="E413" s="1067"/>
      <c r="F413" s="1067"/>
      <c r="G413" s="1067"/>
      <c r="H413" s="1067"/>
      <c r="I413" s="1067"/>
      <c r="J413" s="1067"/>
      <c r="K413" s="1067"/>
      <c r="L413" s="1067"/>
      <c r="M413" s="1067"/>
      <c r="N413" s="1067"/>
      <c r="O413" s="1067"/>
      <c r="P413" s="1067"/>
      <c r="Q413" s="1067"/>
      <c r="R413" s="1067"/>
      <c r="S413" s="1067"/>
      <c r="T413" s="1067"/>
      <c r="U413" s="1067"/>
      <c r="V413" s="1067"/>
      <c r="W413" s="1067"/>
      <c r="X413" s="1067"/>
      <c r="Y413" s="1067"/>
      <c r="Z413" s="1067"/>
      <c r="AA413" s="1067"/>
      <c r="AB413" s="1067"/>
      <c r="AC413" s="1067"/>
      <c r="AD413" s="1067"/>
      <c r="AE413" s="1067"/>
    </row>
    <row r="414" spans="1:31">
      <c r="A414" s="1067"/>
      <c r="B414" s="1067"/>
      <c r="C414" s="1067"/>
      <c r="D414" s="1067"/>
      <c r="E414" s="1067"/>
      <c r="F414" s="1067"/>
      <c r="G414" s="1067"/>
      <c r="H414" s="1067"/>
      <c r="I414" s="1067"/>
      <c r="J414" s="1067"/>
      <c r="K414" s="1067"/>
      <c r="L414" s="1067"/>
      <c r="M414" s="1067"/>
      <c r="N414" s="1067"/>
      <c r="O414" s="1067"/>
      <c r="P414" s="1067"/>
      <c r="Q414" s="1067"/>
      <c r="R414" s="1067"/>
      <c r="S414" s="1067"/>
      <c r="T414" s="1067"/>
      <c r="U414" s="1067"/>
      <c r="V414" s="1067"/>
      <c r="W414" s="1067"/>
      <c r="X414" s="1067"/>
      <c r="Y414" s="1067"/>
      <c r="Z414" s="1067"/>
      <c r="AA414" s="1067"/>
      <c r="AB414" s="1067"/>
      <c r="AC414" s="1067"/>
      <c r="AD414" s="1067"/>
      <c r="AE414" s="1067"/>
    </row>
    <row r="415" spans="1:31">
      <c r="A415" s="1067"/>
      <c r="B415" s="1067"/>
      <c r="C415" s="1067"/>
      <c r="D415" s="1067"/>
      <c r="E415" s="1067"/>
      <c r="F415" s="1067"/>
      <c r="G415" s="1067"/>
      <c r="H415" s="1067"/>
      <c r="I415" s="1067"/>
      <c r="J415" s="1067"/>
      <c r="K415" s="1067"/>
      <c r="L415" s="1067"/>
      <c r="M415" s="1067"/>
      <c r="N415" s="1067"/>
      <c r="O415" s="1067"/>
      <c r="P415" s="1067"/>
      <c r="Q415" s="1067"/>
      <c r="R415" s="1067"/>
      <c r="S415" s="1067"/>
      <c r="T415" s="1067"/>
      <c r="U415" s="1067"/>
      <c r="V415" s="1067"/>
      <c r="W415" s="1067"/>
      <c r="X415" s="1067"/>
      <c r="Y415" s="1067"/>
      <c r="Z415" s="1067"/>
      <c r="AA415" s="1067"/>
      <c r="AB415" s="1067"/>
      <c r="AC415" s="1067"/>
      <c r="AD415" s="1067"/>
      <c r="AE415" s="1067"/>
    </row>
    <row r="416" spans="1:31">
      <c r="A416" s="1067"/>
      <c r="B416" s="1067"/>
      <c r="C416" s="1067"/>
      <c r="D416" s="1067"/>
      <c r="E416" s="1067"/>
      <c r="F416" s="1067"/>
      <c r="G416" s="1067"/>
      <c r="H416" s="1067"/>
      <c r="I416" s="1067"/>
      <c r="J416" s="1067"/>
      <c r="K416" s="1067"/>
      <c r="L416" s="1067"/>
      <c r="M416" s="1067"/>
      <c r="N416" s="1067"/>
      <c r="O416" s="1067"/>
      <c r="P416" s="1067"/>
      <c r="Q416" s="1067"/>
      <c r="R416" s="1067"/>
      <c r="S416" s="1067"/>
      <c r="T416" s="1067"/>
      <c r="U416" s="1067"/>
      <c r="V416" s="1067"/>
      <c r="W416" s="1067"/>
      <c r="X416" s="1067"/>
      <c r="Y416" s="1067"/>
      <c r="Z416" s="1067"/>
      <c r="AA416" s="1067"/>
      <c r="AB416" s="1067"/>
      <c r="AC416" s="1067"/>
      <c r="AD416" s="1067"/>
      <c r="AE416" s="1067"/>
    </row>
    <row r="417" spans="1:31">
      <c r="A417" s="1067"/>
      <c r="B417" s="1067"/>
      <c r="C417" s="1067"/>
      <c r="D417" s="1067"/>
      <c r="E417" s="1067"/>
      <c r="F417" s="1067"/>
      <c r="G417" s="1067"/>
      <c r="H417" s="1067"/>
      <c r="I417" s="1067"/>
      <c r="J417" s="1067"/>
      <c r="K417" s="1067"/>
      <c r="L417" s="1067"/>
      <c r="M417" s="1067"/>
      <c r="N417" s="1067"/>
      <c r="O417" s="1067"/>
      <c r="P417" s="1067"/>
      <c r="Q417" s="1067"/>
      <c r="R417" s="1067"/>
      <c r="S417" s="1067"/>
      <c r="T417" s="1067"/>
      <c r="U417" s="1067"/>
      <c r="V417" s="1067"/>
      <c r="W417" s="1067"/>
      <c r="X417" s="1067"/>
      <c r="Y417" s="1067"/>
      <c r="Z417" s="1067"/>
      <c r="AA417" s="1067"/>
      <c r="AB417" s="1067"/>
      <c r="AC417" s="1067"/>
      <c r="AD417" s="1067"/>
      <c r="AE417" s="1067"/>
    </row>
    <row r="418" spans="1:31">
      <c r="A418" s="1067"/>
      <c r="B418" s="1067"/>
      <c r="C418" s="1067"/>
      <c r="D418" s="1067"/>
      <c r="E418" s="1067"/>
      <c r="F418" s="1067"/>
      <c r="G418" s="1067"/>
      <c r="H418" s="1067"/>
      <c r="I418" s="1067"/>
      <c r="J418" s="1067"/>
      <c r="K418" s="1067"/>
      <c r="L418" s="1067"/>
      <c r="M418" s="1067"/>
      <c r="N418" s="1067"/>
      <c r="O418" s="1067"/>
      <c r="P418" s="1067"/>
      <c r="Q418" s="1067"/>
      <c r="R418" s="1067"/>
      <c r="S418" s="1067"/>
      <c r="T418" s="1067"/>
      <c r="U418" s="1067"/>
      <c r="V418" s="1067"/>
      <c r="W418" s="1067"/>
      <c r="X418" s="1067"/>
      <c r="Y418" s="1067"/>
      <c r="Z418" s="1067"/>
      <c r="AA418" s="1067"/>
      <c r="AB418" s="1067"/>
      <c r="AC418" s="1067"/>
      <c r="AD418" s="1067"/>
      <c r="AE418" s="1067"/>
    </row>
    <row r="419" spans="1:31">
      <c r="A419" s="1067"/>
      <c r="B419" s="1067"/>
      <c r="C419" s="1067"/>
      <c r="D419" s="1067"/>
      <c r="E419" s="1067"/>
      <c r="F419" s="1067"/>
      <c r="G419" s="1067"/>
      <c r="H419" s="1067"/>
      <c r="I419" s="1067"/>
      <c r="J419" s="1067"/>
      <c r="K419" s="1067"/>
      <c r="L419" s="1067"/>
      <c r="M419" s="1067"/>
      <c r="N419" s="1067"/>
      <c r="O419" s="1067"/>
      <c r="P419" s="1067"/>
      <c r="Q419" s="1067"/>
      <c r="R419" s="1067"/>
      <c r="S419" s="1067"/>
      <c r="T419" s="1067"/>
      <c r="U419" s="1067"/>
      <c r="V419" s="1067"/>
      <c r="W419" s="1067"/>
      <c r="X419" s="1067"/>
      <c r="Y419" s="1067"/>
      <c r="Z419" s="1067"/>
      <c r="AA419" s="1067"/>
      <c r="AB419" s="1067"/>
      <c r="AC419" s="1067"/>
      <c r="AD419" s="1067"/>
      <c r="AE419" s="1067"/>
    </row>
    <row r="420" spans="1:31">
      <c r="A420" s="1067"/>
      <c r="B420" s="1067"/>
      <c r="C420" s="1067"/>
      <c r="D420" s="1067"/>
      <c r="E420" s="1067"/>
      <c r="F420" s="1067"/>
      <c r="G420" s="1067"/>
      <c r="H420" s="1067"/>
      <c r="I420" s="1067"/>
      <c r="J420" s="1067"/>
      <c r="K420" s="1067"/>
      <c r="L420" s="1067"/>
      <c r="M420" s="1067"/>
      <c r="N420" s="1067"/>
      <c r="O420" s="1067"/>
      <c r="P420" s="1067"/>
      <c r="Q420" s="1067"/>
      <c r="R420" s="1067"/>
      <c r="S420" s="1067"/>
      <c r="T420" s="1067"/>
      <c r="U420" s="1067"/>
      <c r="V420" s="1067"/>
      <c r="W420" s="1067"/>
      <c r="X420" s="1067"/>
      <c r="Y420" s="1067"/>
      <c r="Z420" s="1067"/>
      <c r="AA420" s="1067"/>
      <c r="AB420" s="1067"/>
      <c r="AC420" s="1067"/>
      <c r="AD420" s="1067"/>
      <c r="AE420" s="1067"/>
    </row>
    <row r="421" spans="1:31">
      <c r="A421" s="1067"/>
      <c r="B421" s="1067"/>
      <c r="C421" s="1067"/>
      <c r="D421" s="1067"/>
      <c r="E421" s="1067"/>
      <c r="F421" s="1067"/>
      <c r="G421" s="1067"/>
      <c r="H421" s="1067"/>
      <c r="I421" s="1067"/>
      <c r="J421" s="1067"/>
      <c r="K421" s="1067"/>
      <c r="L421" s="1067"/>
      <c r="M421" s="1067"/>
      <c r="N421" s="1067"/>
      <c r="O421" s="1067"/>
      <c r="P421" s="1067"/>
      <c r="Q421" s="1067"/>
      <c r="R421" s="1067"/>
      <c r="S421" s="1067"/>
      <c r="T421" s="1067"/>
      <c r="U421" s="1067"/>
      <c r="V421" s="1067"/>
      <c r="W421" s="1067"/>
      <c r="X421" s="1067"/>
      <c r="Y421" s="1067"/>
      <c r="Z421" s="1067"/>
      <c r="AA421" s="1067"/>
      <c r="AB421" s="1067"/>
      <c r="AC421" s="1067"/>
      <c r="AD421" s="1067"/>
      <c r="AE421" s="1067"/>
    </row>
    <row r="422" spans="1:31">
      <c r="A422" s="1067"/>
      <c r="B422" s="1067"/>
      <c r="C422" s="1067"/>
      <c r="D422" s="1067"/>
      <c r="E422" s="1067"/>
      <c r="F422" s="1067"/>
      <c r="G422" s="1067"/>
      <c r="H422" s="1067"/>
      <c r="I422" s="1067"/>
      <c r="J422" s="1067"/>
      <c r="K422" s="1067"/>
      <c r="L422" s="1067"/>
      <c r="M422" s="1067"/>
      <c r="N422" s="1067"/>
      <c r="O422" s="1067"/>
      <c r="P422" s="1067"/>
      <c r="Q422" s="1067"/>
      <c r="R422" s="1067"/>
      <c r="S422" s="1067"/>
      <c r="T422" s="1067"/>
      <c r="U422" s="1067"/>
      <c r="V422" s="1067"/>
      <c r="W422" s="1067"/>
      <c r="X422" s="1067"/>
      <c r="Y422" s="1067"/>
      <c r="Z422" s="1067"/>
      <c r="AA422" s="1067"/>
      <c r="AB422" s="1067"/>
      <c r="AC422" s="1067"/>
      <c r="AD422" s="1067"/>
      <c r="AE422" s="1067"/>
    </row>
    <row r="423" spans="1:31">
      <c r="A423" s="1067"/>
      <c r="B423" s="1067"/>
      <c r="C423" s="1067"/>
      <c r="D423" s="1067"/>
      <c r="E423" s="1067"/>
      <c r="F423" s="1067"/>
      <c r="G423" s="1067"/>
      <c r="H423" s="1067"/>
      <c r="I423" s="1067"/>
      <c r="J423" s="1067"/>
      <c r="K423" s="1067"/>
      <c r="L423" s="1067"/>
      <c r="M423" s="1067"/>
      <c r="N423" s="1067"/>
      <c r="O423" s="1067"/>
      <c r="P423" s="1067"/>
      <c r="Q423" s="1067"/>
      <c r="R423" s="1067"/>
      <c r="S423" s="1067"/>
      <c r="T423" s="1067"/>
      <c r="U423" s="1067"/>
      <c r="V423" s="1067"/>
      <c r="W423" s="1067"/>
      <c r="X423" s="1067"/>
      <c r="Y423" s="1067"/>
      <c r="Z423" s="1067"/>
      <c r="AA423" s="1067"/>
      <c r="AB423" s="1067"/>
      <c r="AC423" s="1067"/>
      <c r="AD423" s="1067"/>
      <c r="AE423" s="1067"/>
    </row>
    <row r="424" spans="1:31">
      <c r="A424" s="1067"/>
      <c r="B424" s="1067"/>
      <c r="C424" s="1067"/>
      <c r="D424" s="1067"/>
      <c r="E424" s="1067"/>
      <c r="F424" s="1067"/>
      <c r="G424" s="1067"/>
      <c r="H424" s="1067"/>
      <c r="I424" s="1067"/>
      <c r="J424" s="1067"/>
      <c r="K424" s="1067"/>
      <c r="L424" s="1067"/>
      <c r="M424" s="1067"/>
      <c r="N424" s="1067"/>
      <c r="O424" s="1067"/>
      <c r="P424" s="1067"/>
      <c r="Q424" s="1067"/>
      <c r="R424" s="1067"/>
      <c r="S424" s="1067"/>
      <c r="T424" s="1067"/>
      <c r="U424" s="1067"/>
      <c r="V424" s="1067"/>
      <c r="W424" s="1067"/>
      <c r="X424" s="1067"/>
      <c r="Y424" s="1067"/>
      <c r="Z424" s="1067"/>
      <c r="AA424" s="1067"/>
      <c r="AB424" s="1067"/>
      <c r="AC424" s="1067"/>
      <c r="AD424" s="1067"/>
      <c r="AE424" s="1067"/>
    </row>
    <row r="425" spans="1:31">
      <c r="A425" s="1067"/>
      <c r="B425" s="1067"/>
      <c r="C425" s="1067"/>
      <c r="D425" s="1067"/>
      <c r="E425" s="1067"/>
      <c r="F425" s="1067"/>
      <c r="G425" s="1067"/>
      <c r="H425" s="1067"/>
      <c r="I425" s="1067"/>
      <c r="J425" s="1067"/>
      <c r="K425" s="1067"/>
      <c r="L425" s="1067"/>
      <c r="M425" s="1067"/>
      <c r="N425" s="1067"/>
      <c r="O425" s="1067"/>
      <c r="P425" s="1067"/>
      <c r="Q425" s="1067"/>
      <c r="R425" s="1067"/>
      <c r="S425" s="1067"/>
      <c r="T425" s="1067"/>
      <c r="U425" s="1067"/>
      <c r="V425" s="1067"/>
      <c r="W425" s="1067"/>
      <c r="X425" s="1067"/>
      <c r="Y425" s="1067"/>
      <c r="Z425" s="1067"/>
      <c r="AA425" s="1067"/>
      <c r="AB425" s="1067"/>
      <c r="AC425" s="1067"/>
      <c r="AD425" s="1067"/>
      <c r="AE425" s="1067"/>
    </row>
    <row r="426" spans="1:31">
      <c r="A426" s="1067"/>
      <c r="B426" s="1067"/>
      <c r="C426" s="1067"/>
      <c r="D426" s="1067"/>
      <c r="E426" s="1067"/>
      <c r="F426" s="1067"/>
      <c r="G426" s="1067"/>
      <c r="H426" s="1067"/>
      <c r="I426" s="1067"/>
      <c r="J426" s="1067"/>
      <c r="K426" s="1067"/>
      <c r="L426" s="1067"/>
      <c r="M426" s="1067"/>
      <c r="N426" s="1067"/>
      <c r="O426" s="1067"/>
      <c r="P426" s="1067"/>
      <c r="Q426" s="1067"/>
      <c r="R426" s="1067"/>
      <c r="S426" s="1067"/>
      <c r="T426" s="1067"/>
      <c r="U426" s="1067"/>
      <c r="V426" s="1067"/>
      <c r="W426" s="1067"/>
      <c r="X426" s="1067"/>
      <c r="Y426" s="1067"/>
      <c r="Z426" s="1067"/>
      <c r="AA426" s="1067"/>
      <c r="AB426" s="1067"/>
      <c r="AC426" s="1067"/>
      <c r="AD426" s="1067"/>
      <c r="AE426" s="1067"/>
    </row>
    <row r="427" spans="1:31">
      <c r="A427" s="1067"/>
      <c r="B427" s="1067"/>
      <c r="C427" s="1067"/>
      <c r="D427" s="1067"/>
      <c r="E427" s="1067"/>
      <c r="F427" s="1067"/>
      <c r="G427" s="1067"/>
      <c r="H427" s="1067"/>
      <c r="I427" s="1067"/>
      <c r="J427" s="1067"/>
      <c r="K427" s="1067"/>
      <c r="L427" s="1067"/>
      <c r="M427" s="1067"/>
      <c r="N427" s="1067"/>
      <c r="O427" s="1067"/>
      <c r="P427" s="1067"/>
      <c r="Q427" s="1067"/>
      <c r="R427" s="1067"/>
      <c r="S427" s="1067"/>
      <c r="T427" s="1067"/>
      <c r="U427" s="1067"/>
      <c r="V427" s="1067"/>
      <c r="W427" s="1067"/>
      <c r="X427" s="1067"/>
      <c r="Y427" s="1067"/>
      <c r="Z427" s="1067"/>
      <c r="AA427" s="1067"/>
      <c r="AB427" s="1067"/>
      <c r="AC427" s="1067"/>
      <c r="AD427" s="1067"/>
      <c r="AE427" s="1067"/>
    </row>
    <row r="428" spans="1:31">
      <c r="A428" s="1067"/>
      <c r="B428" s="1067"/>
      <c r="C428" s="1067"/>
      <c r="D428" s="1067"/>
      <c r="E428" s="1067"/>
      <c r="F428" s="1067"/>
      <c r="G428" s="1067"/>
      <c r="H428" s="1067"/>
      <c r="I428" s="1067"/>
      <c r="J428" s="1067"/>
      <c r="K428" s="1067"/>
      <c r="L428" s="1067"/>
      <c r="M428" s="1067"/>
      <c r="N428" s="1067"/>
      <c r="O428" s="1067"/>
      <c r="P428" s="1067"/>
      <c r="Q428" s="1067"/>
      <c r="R428" s="1067"/>
      <c r="S428" s="1067"/>
      <c r="T428" s="1067"/>
      <c r="U428" s="1067"/>
      <c r="V428" s="1067"/>
      <c r="W428" s="1067"/>
      <c r="X428" s="1067"/>
      <c r="Y428" s="1067"/>
      <c r="Z428" s="1067"/>
      <c r="AA428" s="1067"/>
      <c r="AB428" s="1067"/>
      <c r="AC428" s="1067"/>
      <c r="AD428" s="1067"/>
      <c r="AE428" s="1067"/>
    </row>
    <row r="429" spans="1:31">
      <c r="A429" s="1067"/>
      <c r="B429" s="1067"/>
      <c r="C429" s="1067"/>
      <c r="D429" s="1067"/>
      <c r="E429" s="1067"/>
      <c r="F429" s="1067"/>
      <c r="G429" s="1067"/>
      <c r="H429" s="1067"/>
      <c r="I429" s="1067"/>
      <c r="J429" s="1067"/>
      <c r="K429" s="1067"/>
      <c r="L429" s="1067"/>
      <c r="M429" s="1067"/>
      <c r="N429" s="1067"/>
      <c r="O429" s="1067"/>
      <c r="P429" s="1067"/>
      <c r="Q429" s="1067"/>
      <c r="R429" s="1067"/>
      <c r="S429" s="1067"/>
      <c r="T429" s="1067"/>
      <c r="U429" s="1067"/>
      <c r="V429" s="1067"/>
      <c r="W429" s="1067"/>
      <c r="X429" s="1067"/>
      <c r="Y429" s="1067"/>
      <c r="Z429" s="1067"/>
      <c r="AA429" s="1067"/>
      <c r="AB429" s="1067"/>
      <c r="AC429" s="1067"/>
      <c r="AD429" s="1067"/>
      <c r="AE429" s="1067"/>
    </row>
    <row r="430" spans="1:31">
      <c r="A430" s="1067"/>
      <c r="B430" s="1067"/>
      <c r="C430" s="1067"/>
      <c r="D430" s="1067"/>
      <c r="E430" s="1067"/>
      <c r="F430" s="1067"/>
      <c r="G430" s="1067"/>
      <c r="H430" s="1067"/>
      <c r="I430" s="1067"/>
      <c r="J430" s="1067"/>
      <c r="K430" s="1067"/>
      <c r="L430" s="1067"/>
      <c r="M430" s="1067"/>
      <c r="N430" s="1067"/>
      <c r="O430" s="1067"/>
      <c r="P430" s="1067"/>
      <c r="Q430" s="1067"/>
      <c r="R430" s="1067"/>
      <c r="S430" s="1067"/>
      <c r="T430" s="1067"/>
      <c r="U430" s="1067"/>
      <c r="V430" s="1067"/>
      <c r="W430" s="1067"/>
      <c r="X430" s="1067"/>
      <c r="Y430" s="1067"/>
      <c r="Z430" s="1067"/>
      <c r="AA430" s="1067"/>
      <c r="AB430" s="1067"/>
      <c r="AC430" s="1067"/>
      <c r="AD430" s="1067"/>
      <c r="AE430" s="1067"/>
    </row>
    <row r="431" spans="1:31">
      <c r="A431" s="1067"/>
      <c r="B431" s="1067"/>
      <c r="C431" s="1067"/>
      <c r="D431" s="1067"/>
      <c r="E431" s="1067"/>
      <c r="F431" s="1067"/>
      <c r="G431" s="1067"/>
      <c r="H431" s="1067"/>
      <c r="I431" s="1067"/>
      <c r="J431" s="1067"/>
      <c r="K431" s="1067"/>
      <c r="L431" s="1067"/>
      <c r="M431" s="1067"/>
      <c r="N431" s="1067"/>
      <c r="O431" s="1067"/>
      <c r="P431" s="1067"/>
      <c r="Q431" s="1067"/>
      <c r="R431" s="1067"/>
      <c r="S431" s="1067"/>
      <c r="T431" s="1067"/>
      <c r="U431" s="1067"/>
      <c r="V431" s="1067"/>
      <c r="W431" s="1067"/>
      <c r="X431" s="1067"/>
      <c r="Y431" s="1067"/>
      <c r="Z431" s="1067"/>
      <c r="AA431" s="1067"/>
      <c r="AB431" s="1067"/>
      <c r="AC431" s="1067"/>
      <c r="AD431" s="1067"/>
      <c r="AE431" s="1067"/>
    </row>
    <row r="432" spans="1:31">
      <c r="A432" s="1067"/>
      <c r="B432" s="1067"/>
      <c r="C432" s="1067"/>
      <c r="D432" s="1067"/>
      <c r="E432" s="1067"/>
      <c r="F432" s="1067"/>
      <c r="G432" s="1067"/>
      <c r="H432" s="1067"/>
      <c r="I432" s="1067"/>
      <c r="J432" s="1067"/>
      <c r="K432" s="1067"/>
      <c r="L432" s="1067"/>
      <c r="M432" s="1067"/>
      <c r="N432" s="1067"/>
      <c r="O432" s="1067"/>
      <c r="P432" s="1067"/>
      <c r="Q432" s="1067"/>
      <c r="R432" s="1067"/>
      <c r="S432" s="1067"/>
      <c r="T432" s="1067"/>
      <c r="U432" s="1067"/>
      <c r="V432" s="1067"/>
      <c r="W432" s="1067"/>
      <c r="X432" s="1067"/>
      <c r="Y432" s="1067"/>
      <c r="Z432" s="1067"/>
      <c r="AA432" s="1067"/>
      <c r="AB432" s="1067"/>
      <c r="AC432" s="1067"/>
      <c r="AD432" s="1067"/>
      <c r="AE432" s="1067"/>
    </row>
    <row r="433" spans="1:31">
      <c r="A433" s="1067"/>
      <c r="B433" s="1067"/>
      <c r="C433" s="1067"/>
      <c r="D433" s="1067"/>
      <c r="E433" s="1067"/>
      <c r="F433" s="1067"/>
      <c r="G433" s="1067"/>
      <c r="H433" s="1067"/>
      <c r="I433" s="1067"/>
      <c r="J433" s="1067"/>
      <c r="K433" s="1067"/>
      <c r="L433" s="1067"/>
      <c r="M433" s="1067"/>
      <c r="N433" s="1067"/>
      <c r="O433" s="1067"/>
      <c r="P433" s="1067"/>
      <c r="Q433" s="1067"/>
      <c r="R433" s="1067"/>
      <c r="S433" s="1067"/>
      <c r="T433" s="1067"/>
      <c r="U433" s="1067"/>
      <c r="V433" s="1067"/>
      <c r="W433" s="1067"/>
      <c r="X433" s="1067"/>
      <c r="Y433" s="1067"/>
      <c r="Z433" s="1067"/>
      <c r="AA433" s="1067"/>
      <c r="AB433" s="1067"/>
      <c r="AC433" s="1067"/>
      <c r="AD433" s="1067"/>
      <c r="AE433" s="1067"/>
    </row>
    <row r="434" spans="1:31">
      <c r="A434" s="1067"/>
      <c r="B434" s="1067"/>
      <c r="C434" s="1067"/>
      <c r="D434" s="1067"/>
      <c r="E434" s="1067"/>
      <c r="F434" s="1067"/>
      <c r="G434" s="1067"/>
      <c r="H434" s="1067"/>
      <c r="I434" s="1067"/>
      <c r="J434" s="1067"/>
      <c r="K434" s="1067"/>
      <c r="L434" s="1067"/>
      <c r="M434" s="1067"/>
      <c r="N434" s="1067"/>
      <c r="O434" s="1067"/>
      <c r="P434" s="1067"/>
      <c r="Q434" s="1067"/>
      <c r="R434" s="1067"/>
      <c r="S434" s="1067"/>
      <c r="T434" s="1067"/>
      <c r="U434" s="1067"/>
      <c r="V434" s="1067"/>
      <c r="W434" s="1067"/>
      <c r="X434" s="1067"/>
      <c r="Y434" s="1067"/>
      <c r="Z434" s="1067"/>
      <c r="AA434" s="1067"/>
      <c r="AB434" s="1067"/>
      <c r="AC434" s="1067"/>
      <c r="AD434" s="1067"/>
      <c r="AE434" s="1067"/>
    </row>
    <row r="435" spans="1:31">
      <c r="A435" s="1067"/>
      <c r="B435" s="1067"/>
      <c r="C435" s="1067"/>
      <c r="D435" s="1067"/>
      <c r="E435" s="1067"/>
      <c r="F435" s="1067"/>
      <c r="G435" s="1067"/>
      <c r="H435" s="1067"/>
      <c r="I435" s="1067"/>
      <c r="J435" s="1067"/>
      <c r="K435" s="1067"/>
      <c r="L435" s="1067"/>
      <c r="M435" s="1067"/>
      <c r="N435" s="1067"/>
      <c r="O435" s="1067"/>
      <c r="P435" s="1067"/>
      <c r="Q435" s="1067"/>
      <c r="R435" s="1067"/>
      <c r="S435" s="1067"/>
      <c r="T435" s="1067"/>
      <c r="U435" s="1067"/>
      <c r="V435" s="1067"/>
      <c r="W435" s="1067"/>
      <c r="X435" s="1067"/>
      <c r="Y435" s="1067"/>
      <c r="Z435" s="1067"/>
      <c r="AA435" s="1067"/>
      <c r="AB435" s="1067"/>
      <c r="AC435" s="1067"/>
      <c r="AD435" s="1067"/>
      <c r="AE435" s="1067"/>
    </row>
    <row r="436" spans="1:31">
      <c r="A436" s="1067"/>
      <c r="B436" s="1067"/>
      <c r="C436" s="1067"/>
      <c r="D436" s="1067"/>
      <c r="E436" s="1067"/>
      <c r="F436" s="1067"/>
      <c r="G436" s="1067"/>
      <c r="H436" s="1067"/>
      <c r="I436" s="1067"/>
      <c r="J436" s="1067"/>
      <c r="K436" s="1067"/>
      <c r="L436" s="1067"/>
      <c r="M436" s="1067"/>
      <c r="N436" s="1067"/>
      <c r="O436" s="1067"/>
      <c r="P436" s="1067"/>
      <c r="Q436" s="1067"/>
      <c r="R436" s="1067"/>
      <c r="S436" s="1067"/>
      <c r="T436" s="1067"/>
      <c r="U436" s="1067"/>
      <c r="V436" s="1067"/>
      <c r="W436" s="1067"/>
      <c r="X436" s="1067"/>
      <c r="Y436" s="1067"/>
      <c r="Z436" s="1067"/>
      <c r="AA436" s="1067"/>
      <c r="AB436" s="1067"/>
      <c r="AC436" s="1067"/>
      <c r="AD436" s="1067"/>
      <c r="AE436" s="1067"/>
    </row>
    <row r="437" spans="1:31">
      <c r="A437" s="1067"/>
      <c r="B437" s="1067"/>
      <c r="C437" s="1067"/>
      <c r="D437" s="1067"/>
      <c r="E437" s="1067"/>
      <c r="F437" s="1067"/>
      <c r="G437" s="1067"/>
      <c r="H437" s="1067"/>
      <c r="I437" s="1067"/>
      <c r="J437" s="1067"/>
      <c r="K437" s="1067"/>
      <c r="L437" s="1067"/>
      <c r="M437" s="1067"/>
      <c r="N437" s="1067"/>
      <c r="O437" s="1067"/>
      <c r="P437" s="1067"/>
      <c r="Q437" s="1067"/>
      <c r="R437" s="1067"/>
      <c r="S437" s="1067"/>
      <c r="T437" s="1067"/>
      <c r="U437" s="1067"/>
      <c r="V437" s="1067"/>
      <c r="W437" s="1067"/>
      <c r="X437" s="1067"/>
      <c r="Y437" s="1067"/>
      <c r="Z437" s="1067"/>
      <c r="AA437" s="1067"/>
      <c r="AB437" s="1067"/>
      <c r="AC437" s="1067"/>
      <c r="AD437" s="1067"/>
      <c r="AE437" s="1067"/>
    </row>
    <row r="438" spans="1:31">
      <c r="A438" s="1067"/>
      <c r="B438" s="1067"/>
      <c r="C438" s="1067"/>
      <c r="D438" s="1067"/>
      <c r="E438" s="1067"/>
      <c r="F438" s="1067"/>
      <c r="G438" s="1067"/>
      <c r="H438" s="1067"/>
      <c r="I438" s="1067"/>
      <c r="J438" s="1067"/>
      <c r="K438" s="1067"/>
      <c r="L438" s="1067"/>
      <c r="M438" s="1067"/>
      <c r="N438" s="1067"/>
      <c r="O438" s="1067"/>
      <c r="P438" s="1067"/>
      <c r="Q438" s="1067"/>
      <c r="R438" s="1067"/>
      <c r="S438" s="1067"/>
      <c r="T438" s="1067"/>
      <c r="U438" s="1067"/>
      <c r="V438" s="1067"/>
      <c r="W438" s="1067"/>
      <c r="X438" s="1067"/>
      <c r="Y438" s="1067"/>
      <c r="Z438" s="1067"/>
      <c r="AA438" s="1067"/>
      <c r="AB438" s="1067"/>
      <c r="AC438" s="1067"/>
      <c r="AD438" s="1067"/>
      <c r="AE438" s="1067"/>
    </row>
    <row r="439" spans="1:31">
      <c r="A439" s="1067"/>
      <c r="B439" s="1067"/>
      <c r="C439" s="1067"/>
      <c r="D439" s="1067"/>
      <c r="E439" s="1067"/>
      <c r="F439" s="1067"/>
      <c r="G439" s="1067"/>
      <c r="H439" s="1067"/>
      <c r="I439" s="1067"/>
      <c r="J439" s="1067"/>
      <c r="K439" s="1067"/>
      <c r="L439" s="1067"/>
      <c r="M439" s="1067"/>
      <c r="N439" s="1067"/>
      <c r="O439" s="1067"/>
      <c r="P439" s="1067"/>
      <c r="Q439" s="1067"/>
      <c r="R439" s="1067"/>
      <c r="S439" s="1067"/>
      <c r="T439" s="1067"/>
      <c r="U439" s="1067"/>
      <c r="V439" s="1067"/>
      <c r="W439" s="1067"/>
      <c r="X439" s="1067"/>
      <c r="Y439" s="1067"/>
      <c r="Z439" s="1067"/>
      <c r="AA439" s="1067"/>
      <c r="AB439" s="1067"/>
      <c r="AC439" s="1067"/>
      <c r="AD439" s="1067"/>
      <c r="AE439" s="1067"/>
    </row>
    <row r="440" spans="1:31">
      <c r="A440" s="1067"/>
      <c r="B440" s="1067"/>
      <c r="C440" s="1067"/>
      <c r="D440" s="1067"/>
      <c r="E440" s="1067"/>
      <c r="F440" s="1067"/>
      <c r="G440" s="1067"/>
      <c r="H440" s="1067"/>
      <c r="I440" s="1067"/>
      <c r="J440" s="1067"/>
      <c r="K440" s="1067"/>
      <c r="L440" s="1067"/>
      <c r="M440" s="1067"/>
      <c r="N440" s="1067"/>
      <c r="O440" s="1067"/>
      <c r="P440" s="1067"/>
      <c r="Q440" s="1067"/>
      <c r="R440" s="1067"/>
      <c r="S440" s="1067"/>
      <c r="T440" s="1067"/>
      <c r="U440" s="1067"/>
      <c r="V440" s="1067"/>
      <c r="W440" s="1067"/>
      <c r="X440" s="1067"/>
      <c r="Y440" s="1067"/>
      <c r="Z440" s="1067"/>
      <c r="AA440" s="1067"/>
      <c r="AB440" s="1067"/>
      <c r="AC440" s="1067"/>
      <c r="AD440" s="1067"/>
      <c r="AE440" s="1067"/>
    </row>
    <row r="441" spans="1:31">
      <c r="A441" s="1067"/>
      <c r="B441" s="1067"/>
      <c r="C441" s="1067"/>
      <c r="D441" s="1067"/>
      <c r="E441" s="1067"/>
      <c r="F441" s="1067"/>
      <c r="G441" s="1067"/>
      <c r="H441" s="1067"/>
      <c r="I441" s="1067"/>
      <c r="J441" s="1067"/>
      <c r="K441" s="1067"/>
      <c r="L441" s="1067"/>
      <c r="M441" s="1067"/>
      <c r="N441" s="1067"/>
      <c r="O441" s="1067"/>
      <c r="P441" s="1067"/>
      <c r="Q441" s="1067"/>
      <c r="R441" s="1067"/>
      <c r="S441" s="1067"/>
      <c r="T441" s="1067"/>
      <c r="U441" s="1067"/>
      <c r="V441" s="1067"/>
      <c r="W441" s="1067"/>
      <c r="X441" s="1067"/>
      <c r="Y441" s="1067"/>
      <c r="Z441" s="1067"/>
      <c r="AA441" s="1067"/>
      <c r="AB441" s="1067"/>
      <c r="AC441" s="1067"/>
      <c r="AD441" s="1067"/>
      <c r="AE441" s="1067"/>
    </row>
    <row r="442" spans="1:31">
      <c r="A442" s="1067"/>
      <c r="B442" s="1067"/>
      <c r="C442" s="1067"/>
      <c r="D442" s="1067"/>
      <c r="E442" s="1067"/>
      <c r="F442" s="1067"/>
      <c r="G442" s="1067"/>
      <c r="H442" s="1067"/>
      <c r="I442" s="1067"/>
      <c r="J442" s="1067"/>
      <c r="K442" s="1067"/>
      <c r="L442" s="1067"/>
      <c r="M442" s="1067"/>
      <c r="N442" s="1067"/>
      <c r="O442" s="1067"/>
      <c r="P442" s="1067"/>
      <c r="Q442" s="1067"/>
      <c r="R442" s="1067"/>
      <c r="S442" s="1067"/>
      <c r="T442" s="1067"/>
      <c r="U442" s="1067"/>
      <c r="V442" s="1067"/>
      <c r="W442" s="1067"/>
      <c r="X442" s="1067"/>
      <c r="Y442" s="1067"/>
      <c r="Z442" s="1067"/>
      <c r="AA442" s="1067"/>
      <c r="AB442" s="1067"/>
      <c r="AC442" s="1067"/>
      <c r="AD442" s="1067"/>
      <c r="AE442" s="1067"/>
    </row>
    <row r="443" spans="1:31">
      <c r="A443" s="1067"/>
      <c r="B443" s="1067"/>
      <c r="C443" s="1067"/>
      <c r="D443" s="1067"/>
      <c r="E443" s="1067"/>
      <c r="F443" s="1067"/>
      <c r="G443" s="1067"/>
      <c r="H443" s="1067"/>
      <c r="I443" s="1067"/>
      <c r="J443" s="1067"/>
      <c r="K443" s="1067"/>
      <c r="L443" s="1067"/>
      <c r="M443" s="1067"/>
      <c r="N443" s="1067"/>
      <c r="O443" s="1067"/>
      <c r="P443" s="1067"/>
      <c r="Q443" s="1067"/>
      <c r="R443" s="1067"/>
      <c r="S443" s="1067"/>
      <c r="T443" s="1067"/>
      <c r="U443" s="1067"/>
      <c r="V443" s="1067"/>
      <c r="W443" s="1067"/>
      <c r="X443" s="1067"/>
      <c r="Y443" s="1067"/>
      <c r="Z443" s="1067"/>
      <c r="AA443" s="1067"/>
      <c r="AB443" s="1067"/>
      <c r="AC443" s="1067"/>
      <c r="AD443" s="1067"/>
      <c r="AE443" s="1067"/>
    </row>
    <row r="444" spans="1:31">
      <c r="A444" s="1067"/>
      <c r="B444" s="1067"/>
      <c r="C444" s="1067"/>
      <c r="D444" s="1067"/>
      <c r="E444" s="1067"/>
      <c r="F444" s="1067"/>
      <c r="G444" s="1067"/>
      <c r="H444" s="1067"/>
      <c r="I444" s="1067"/>
      <c r="J444" s="1067"/>
      <c r="K444" s="1067"/>
      <c r="L444" s="1067"/>
      <c r="M444" s="1067"/>
      <c r="N444" s="1067"/>
      <c r="O444" s="1067"/>
      <c r="P444" s="1067"/>
      <c r="Q444" s="1067"/>
      <c r="R444" s="1067"/>
      <c r="S444" s="1067"/>
      <c r="T444" s="1067"/>
      <c r="U444" s="1067"/>
      <c r="V444" s="1067"/>
      <c r="W444" s="1067"/>
      <c r="X444" s="1067"/>
      <c r="Y444" s="1067"/>
      <c r="Z444" s="1067"/>
      <c r="AA444" s="1067"/>
      <c r="AB444" s="1067"/>
      <c r="AC444" s="1067"/>
      <c r="AD444" s="1067"/>
      <c r="AE444" s="1067"/>
    </row>
    <row r="445" spans="1:31">
      <c r="A445" s="1067"/>
      <c r="B445" s="1067"/>
      <c r="C445" s="1067"/>
      <c r="D445" s="1067"/>
      <c r="E445" s="1067"/>
      <c r="F445" s="1067"/>
      <c r="G445" s="1067"/>
      <c r="H445" s="1067"/>
      <c r="I445" s="1067"/>
      <c r="J445" s="1067"/>
      <c r="K445" s="1067"/>
      <c r="L445" s="1067"/>
      <c r="M445" s="1067"/>
      <c r="N445" s="1067"/>
      <c r="O445" s="1067"/>
      <c r="P445" s="1067"/>
      <c r="Q445" s="1067"/>
      <c r="R445" s="1067"/>
      <c r="S445" s="1067"/>
      <c r="T445" s="1067"/>
      <c r="U445" s="1067"/>
      <c r="V445" s="1067"/>
      <c r="W445" s="1067"/>
      <c r="X445" s="1067"/>
      <c r="Y445" s="1067"/>
      <c r="Z445" s="1067"/>
      <c r="AA445" s="1067"/>
      <c r="AB445" s="1067"/>
      <c r="AC445" s="1067"/>
      <c r="AD445" s="1067"/>
      <c r="AE445" s="1067"/>
    </row>
    <row r="446" spans="1:31">
      <c r="A446" s="1067"/>
      <c r="B446" s="1067"/>
      <c r="C446" s="1067"/>
      <c r="D446" s="1067"/>
      <c r="E446" s="1067"/>
      <c r="F446" s="1067"/>
      <c r="G446" s="1067"/>
      <c r="H446" s="1067"/>
      <c r="I446" s="1067"/>
      <c r="J446" s="1067"/>
      <c r="K446" s="1067"/>
      <c r="L446" s="1067"/>
      <c r="M446" s="1067"/>
      <c r="N446" s="1067"/>
      <c r="O446" s="1067"/>
      <c r="P446" s="1067"/>
      <c r="Q446" s="1067"/>
      <c r="R446" s="1067"/>
      <c r="S446" s="1067"/>
      <c r="T446" s="1067"/>
      <c r="U446" s="1067"/>
      <c r="V446" s="1067"/>
      <c r="W446" s="1067"/>
      <c r="X446" s="1067"/>
      <c r="Y446" s="1067"/>
      <c r="Z446" s="1067"/>
      <c r="AA446" s="1067"/>
      <c r="AB446" s="1067"/>
      <c r="AC446" s="1067"/>
      <c r="AD446" s="1067"/>
      <c r="AE446" s="1067"/>
    </row>
    <row r="447" spans="1:31">
      <c r="A447" s="1067"/>
      <c r="B447" s="1067"/>
      <c r="C447" s="1067"/>
      <c r="D447" s="1067"/>
      <c r="E447" s="1067"/>
      <c r="F447" s="1067"/>
      <c r="G447" s="1067"/>
      <c r="H447" s="1067"/>
      <c r="I447" s="1067"/>
      <c r="J447" s="1067"/>
      <c r="K447" s="1067"/>
      <c r="L447" s="1067"/>
      <c r="M447" s="1067"/>
      <c r="N447" s="1067"/>
      <c r="O447" s="1067"/>
      <c r="P447" s="1067"/>
      <c r="Q447" s="1067"/>
      <c r="R447" s="1067"/>
      <c r="S447" s="1067"/>
      <c r="T447" s="1067"/>
      <c r="U447" s="1067"/>
      <c r="V447" s="1067"/>
      <c r="W447" s="1067"/>
      <c r="X447" s="1067"/>
      <c r="Y447" s="1067"/>
      <c r="Z447" s="1067"/>
      <c r="AA447" s="1067"/>
      <c r="AB447" s="1067"/>
      <c r="AC447" s="1067"/>
      <c r="AD447" s="1067"/>
      <c r="AE447" s="1067"/>
    </row>
    <row r="448" spans="1:31">
      <c r="A448" s="1067"/>
      <c r="B448" s="1067"/>
      <c r="C448" s="1067"/>
      <c r="D448" s="1067"/>
      <c r="E448" s="1067"/>
      <c r="F448" s="1067"/>
      <c r="G448" s="1067"/>
      <c r="H448" s="1067"/>
      <c r="I448" s="1067"/>
      <c r="J448" s="1067"/>
      <c r="K448" s="1067"/>
      <c r="L448" s="1067"/>
      <c r="M448" s="1067"/>
      <c r="N448" s="1067"/>
      <c r="O448" s="1067"/>
      <c r="P448" s="1067"/>
      <c r="Q448" s="1067"/>
      <c r="R448" s="1067"/>
      <c r="S448" s="1067"/>
      <c r="T448" s="1067"/>
      <c r="U448" s="1067"/>
      <c r="V448" s="1067"/>
      <c r="W448" s="1067"/>
      <c r="X448" s="1067"/>
      <c r="Y448" s="1067"/>
      <c r="Z448" s="1067"/>
      <c r="AA448" s="1067"/>
      <c r="AB448" s="1067"/>
      <c r="AC448" s="1067"/>
      <c r="AD448" s="1067"/>
      <c r="AE448" s="1067"/>
    </row>
    <row r="449" spans="1:31">
      <c r="A449" s="1067"/>
      <c r="B449" s="1067"/>
      <c r="C449" s="1067"/>
      <c r="D449" s="1067"/>
      <c r="E449" s="1067"/>
      <c r="F449" s="1067"/>
      <c r="G449" s="1067"/>
      <c r="H449" s="1067"/>
      <c r="I449" s="1067"/>
      <c r="J449" s="1067"/>
      <c r="K449" s="1067"/>
      <c r="L449" s="1067"/>
      <c r="M449" s="1067"/>
      <c r="N449" s="1067"/>
      <c r="O449" s="1067"/>
      <c r="P449" s="1067"/>
      <c r="Q449" s="1067"/>
      <c r="R449" s="1067"/>
      <c r="S449" s="1067"/>
      <c r="T449" s="1067"/>
      <c r="U449" s="1067"/>
      <c r="V449" s="1067"/>
      <c r="W449" s="1067"/>
      <c r="X449" s="1067"/>
      <c r="Y449" s="1067"/>
      <c r="Z449" s="1067"/>
      <c r="AA449" s="1067"/>
      <c r="AB449" s="1067"/>
      <c r="AC449" s="1067"/>
      <c r="AD449" s="1067"/>
      <c r="AE449" s="1067"/>
    </row>
    <row r="450" spans="1:31">
      <c r="A450" s="1067"/>
      <c r="B450" s="1067"/>
      <c r="C450" s="1067"/>
      <c r="D450" s="1067"/>
      <c r="E450" s="1067"/>
      <c r="F450" s="1067"/>
      <c r="G450" s="1067"/>
      <c r="H450" s="1067"/>
      <c r="I450" s="1067"/>
      <c r="J450" s="1067"/>
      <c r="K450" s="1067"/>
      <c r="L450" s="1067"/>
      <c r="M450" s="1067"/>
      <c r="N450" s="1067"/>
      <c r="O450" s="1067"/>
      <c r="P450" s="1067"/>
      <c r="Q450" s="1067"/>
      <c r="R450" s="1067"/>
      <c r="S450" s="1067"/>
      <c r="T450" s="1067"/>
      <c r="U450" s="1067"/>
      <c r="V450" s="1067"/>
      <c r="W450" s="1067"/>
      <c r="X450" s="1067"/>
      <c r="Y450" s="1067"/>
      <c r="Z450" s="1067"/>
      <c r="AA450" s="1067"/>
      <c r="AB450" s="1067"/>
      <c r="AC450" s="1067"/>
      <c r="AD450" s="1067"/>
      <c r="AE450" s="1067"/>
    </row>
    <row r="451" spans="1:31">
      <c r="A451" s="1067"/>
      <c r="B451" s="1067"/>
      <c r="C451" s="1067"/>
      <c r="D451" s="1067"/>
      <c r="E451" s="1067"/>
      <c r="F451" s="1067"/>
      <c r="G451" s="1067"/>
      <c r="H451" s="1067"/>
      <c r="I451" s="1067"/>
      <c r="J451" s="1067"/>
      <c r="K451" s="1067"/>
      <c r="L451" s="1067"/>
      <c r="M451" s="1067"/>
      <c r="N451" s="1067"/>
      <c r="O451" s="1067"/>
      <c r="P451" s="1067"/>
      <c r="Q451" s="1067"/>
      <c r="R451" s="1067"/>
      <c r="S451" s="1067"/>
      <c r="T451" s="1067"/>
      <c r="U451" s="1067"/>
      <c r="V451" s="1067"/>
      <c r="W451" s="1067"/>
      <c r="X451" s="1067"/>
      <c r="Y451" s="1067"/>
      <c r="Z451" s="1067"/>
      <c r="AA451" s="1067"/>
      <c r="AB451" s="1067"/>
      <c r="AC451" s="1067"/>
      <c r="AD451" s="1067"/>
      <c r="AE451" s="1067"/>
    </row>
    <row r="452" spans="1:31">
      <c r="A452" s="1067"/>
      <c r="B452" s="1067"/>
      <c r="C452" s="1067"/>
      <c r="D452" s="1067"/>
      <c r="E452" s="1067"/>
      <c r="F452" s="1067"/>
      <c r="G452" s="1067"/>
      <c r="H452" s="1067"/>
      <c r="I452" s="1067"/>
      <c r="J452" s="1067"/>
      <c r="K452" s="1067"/>
      <c r="L452" s="1067"/>
      <c r="M452" s="1067"/>
      <c r="N452" s="1067"/>
      <c r="O452" s="1067"/>
      <c r="P452" s="1067"/>
      <c r="Q452" s="1067"/>
      <c r="R452" s="1067"/>
      <c r="S452" s="1067"/>
      <c r="T452" s="1067"/>
      <c r="U452" s="1067"/>
      <c r="V452" s="1067"/>
      <c r="W452" s="1067"/>
      <c r="X452" s="1067"/>
      <c r="Y452" s="1067"/>
      <c r="Z452" s="1067"/>
      <c r="AA452" s="1067"/>
      <c r="AB452" s="1067"/>
      <c r="AC452" s="1067"/>
      <c r="AD452" s="1067"/>
      <c r="AE452" s="1067"/>
    </row>
    <row r="453" spans="1:31">
      <c r="A453" s="1067"/>
      <c r="B453" s="1067"/>
      <c r="C453" s="1067"/>
      <c r="D453" s="1067"/>
      <c r="E453" s="1067"/>
      <c r="F453" s="1067"/>
      <c r="G453" s="1067"/>
      <c r="H453" s="1067"/>
      <c r="I453" s="1067"/>
      <c r="J453" s="1067"/>
      <c r="K453" s="1067"/>
      <c r="L453" s="1067"/>
      <c r="M453" s="1067"/>
      <c r="N453" s="1067"/>
      <c r="O453" s="1067"/>
      <c r="P453" s="1067"/>
      <c r="Q453" s="1067"/>
      <c r="R453" s="1067"/>
      <c r="S453" s="1067"/>
      <c r="T453" s="1067"/>
      <c r="U453" s="1067"/>
      <c r="V453" s="1067"/>
      <c r="W453" s="1067"/>
      <c r="X453" s="1067"/>
      <c r="Y453" s="1067"/>
      <c r="Z453" s="1067"/>
      <c r="AA453" s="1067"/>
      <c r="AB453" s="1067"/>
      <c r="AC453" s="1067"/>
      <c r="AD453" s="1067"/>
      <c r="AE453" s="1067"/>
    </row>
    <row r="454" spans="1:31">
      <c r="A454" s="1067"/>
      <c r="B454" s="1067"/>
      <c r="C454" s="1067"/>
      <c r="D454" s="1067"/>
      <c r="E454" s="1067"/>
      <c r="F454" s="1067"/>
      <c r="G454" s="1067"/>
      <c r="H454" s="1067"/>
      <c r="I454" s="1067"/>
      <c r="J454" s="1067"/>
      <c r="K454" s="1067"/>
      <c r="L454" s="1067"/>
      <c r="M454" s="1067"/>
      <c r="N454" s="1067"/>
      <c r="O454" s="1067"/>
      <c r="P454" s="1067"/>
      <c r="Q454" s="1067"/>
      <c r="R454" s="1067"/>
      <c r="S454" s="1067"/>
      <c r="T454" s="1067"/>
      <c r="U454" s="1067"/>
      <c r="V454" s="1067"/>
      <c r="W454" s="1067"/>
      <c r="X454" s="1067"/>
      <c r="Y454" s="1067"/>
      <c r="Z454" s="1067"/>
      <c r="AA454" s="1067"/>
      <c r="AB454" s="1067"/>
      <c r="AC454" s="1067"/>
      <c r="AD454" s="1067"/>
      <c r="AE454" s="1067"/>
    </row>
    <row r="455" spans="1:31">
      <c r="A455" s="1067"/>
      <c r="B455" s="1067"/>
      <c r="C455" s="1067"/>
      <c r="D455" s="1067"/>
      <c r="E455" s="1067"/>
      <c r="F455" s="1067"/>
      <c r="G455" s="1067"/>
      <c r="H455" s="1067"/>
      <c r="I455" s="1067"/>
      <c r="J455" s="1067"/>
      <c r="K455" s="1067"/>
      <c r="L455" s="1067"/>
      <c r="M455" s="1067"/>
      <c r="N455" s="1067"/>
      <c r="O455" s="1067"/>
      <c r="P455" s="1067"/>
      <c r="Q455" s="1067"/>
      <c r="R455" s="1067"/>
      <c r="S455" s="1067"/>
      <c r="T455" s="1067"/>
      <c r="U455" s="1067"/>
      <c r="V455" s="1067"/>
      <c r="W455" s="1067"/>
      <c r="X455" s="1067"/>
      <c r="Y455" s="1067"/>
      <c r="Z455" s="1067"/>
      <c r="AA455" s="1067"/>
      <c r="AB455" s="1067"/>
      <c r="AC455" s="1067"/>
      <c r="AD455" s="1067"/>
      <c r="AE455" s="1067"/>
    </row>
    <row r="456" spans="1:31">
      <c r="A456" s="1067"/>
      <c r="B456" s="1067"/>
      <c r="C456" s="1067"/>
      <c r="D456" s="1067"/>
      <c r="E456" s="1067"/>
      <c r="F456" s="1067"/>
      <c r="G456" s="1067"/>
      <c r="H456" s="1067"/>
      <c r="I456" s="1067"/>
      <c r="J456" s="1067"/>
      <c r="K456" s="1067"/>
      <c r="L456" s="1067"/>
      <c r="M456" s="1067"/>
      <c r="N456" s="1067"/>
      <c r="O456" s="1067"/>
      <c r="P456" s="1067"/>
      <c r="Q456" s="1067"/>
      <c r="R456" s="1067"/>
      <c r="S456" s="1067"/>
      <c r="T456" s="1067"/>
      <c r="U456" s="1067"/>
      <c r="V456" s="1067"/>
      <c r="W456" s="1067"/>
      <c r="X456" s="1067"/>
      <c r="Y456" s="1067"/>
      <c r="Z456" s="1067"/>
      <c r="AA456" s="1067"/>
      <c r="AB456" s="1067"/>
      <c r="AC456" s="1067"/>
      <c r="AD456" s="1067"/>
      <c r="AE456" s="1067"/>
    </row>
    <row r="457" spans="1:31">
      <c r="A457" s="1067"/>
      <c r="B457" s="1067"/>
      <c r="C457" s="1067"/>
      <c r="D457" s="1067"/>
      <c r="E457" s="1067"/>
      <c r="F457" s="1067"/>
      <c r="G457" s="1067"/>
      <c r="H457" s="1067"/>
      <c r="I457" s="1067"/>
      <c r="J457" s="1067"/>
      <c r="K457" s="1067"/>
      <c r="L457" s="1067"/>
      <c r="M457" s="1067"/>
      <c r="N457" s="1067"/>
      <c r="O457" s="1067"/>
      <c r="P457" s="1067"/>
      <c r="Q457" s="1067"/>
      <c r="R457" s="1067"/>
      <c r="S457" s="1067"/>
      <c r="T457" s="1067"/>
      <c r="U457" s="1067"/>
      <c r="V457" s="1067"/>
      <c r="W457" s="1067"/>
      <c r="X457" s="1067"/>
      <c r="Y457" s="1067"/>
      <c r="Z457" s="1067"/>
      <c r="AA457" s="1067"/>
      <c r="AB457" s="1067"/>
      <c r="AC457" s="1067"/>
      <c r="AD457" s="1067"/>
      <c r="AE457" s="1067"/>
    </row>
    <row r="458" spans="1:31">
      <c r="A458" s="1067"/>
      <c r="B458" s="1067"/>
      <c r="C458" s="1067"/>
      <c r="D458" s="1067"/>
      <c r="E458" s="1067"/>
      <c r="F458" s="1067"/>
      <c r="G458" s="1067"/>
      <c r="H458" s="1067"/>
      <c r="I458" s="1067"/>
      <c r="J458" s="1067"/>
      <c r="K458" s="1067"/>
      <c r="L458" s="1067"/>
      <c r="M458" s="1067"/>
      <c r="N458" s="1067"/>
      <c r="O458" s="1067"/>
      <c r="P458" s="1067"/>
      <c r="Q458" s="1067"/>
      <c r="R458" s="1067"/>
      <c r="S458" s="1067"/>
      <c r="T458" s="1067"/>
      <c r="U458" s="1067"/>
      <c r="V458" s="1067"/>
      <c r="W458" s="1067"/>
      <c r="X458" s="1067"/>
      <c r="Y458" s="1067"/>
      <c r="Z458" s="1067"/>
      <c r="AA458" s="1067"/>
      <c r="AB458" s="1067"/>
      <c r="AC458" s="1067"/>
      <c r="AD458" s="1067"/>
      <c r="AE458" s="1067"/>
    </row>
    <row r="459" spans="1:31">
      <c r="A459" s="1067"/>
      <c r="B459" s="1067"/>
      <c r="C459" s="1067"/>
      <c r="D459" s="1067"/>
      <c r="E459" s="1067"/>
      <c r="F459" s="1067"/>
      <c r="G459" s="1067"/>
      <c r="H459" s="1067"/>
      <c r="I459" s="1067"/>
      <c r="J459" s="1067"/>
      <c r="K459" s="1067"/>
      <c r="L459" s="1067"/>
      <c r="M459" s="1067"/>
      <c r="N459" s="1067"/>
      <c r="O459" s="1067"/>
      <c r="P459" s="1067"/>
      <c r="Q459" s="1067"/>
      <c r="R459" s="1067"/>
      <c r="S459" s="1067"/>
      <c r="T459" s="1067"/>
      <c r="U459" s="1067"/>
      <c r="V459" s="1067"/>
      <c r="W459" s="1067"/>
      <c r="X459" s="1067"/>
      <c r="Y459" s="1067"/>
      <c r="Z459" s="1067"/>
      <c r="AA459" s="1067"/>
      <c r="AB459" s="1067"/>
      <c r="AC459" s="1067"/>
      <c r="AD459" s="1067"/>
      <c r="AE459" s="1067"/>
    </row>
    <row r="460" spans="1:31">
      <c r="A460" s="1067"/>
      <c r="B460" s="1067"/>
      <c r="C460" s="1067"/>
      <c r="D460" s="1067"/>
      <c r="E460" s="1067"/>
      <c r="F460" s="1067"/>
      <c r="G460" s="1067"/>
      <c r="H460" s="1067"/>
      <c r="I460" s="1067"/>
      <c r="J460" s="1067"/>
      <c r="K460" s="1067"/>
      <c r="L460" s="1067"/>
      <c r="M460" s="1067"/>
      <c r="N460" s="1067"/>
      <c r="O460" s="1067"/>
      <c r="P460" s="1067"/>
      <c r="Q460" s="1067"/>
      <c r="R460" s="1067"/>
      <c r="S460" s="1067"/>
      <c r="T460" s="1067"/>
      <c r="U460" s="1067"/>
      <c r="V460" s="1067"/>
      <c r="W460" s="1067"/>
      <c r="X460" s="1067"/>
      <c r="Y460" s="1067"/>
      <c r="Z460" s="1067"/>
      <c r="AA460" s="1067"/>
      <c r="AB460" s="1067"/>
      <c r="AC460" s="1067"/>
      <c r="AD460" s="1067"/>
      <c r="AE460" s="1067"/>
    </row>
    <row r="461" spans="1:31">
      <c r="A461" s="1067"/>
      <c r="B461" s="1067"/>
      <c r="C461" s="1067"/>
      <c r="D461" s="1067"/>
      <c r="E461" s="1067"/>
      <c r="F461" s="1067"/>
      <c r="G461" s="1067"/>
      <c r="H461" s="1067"/>
      <c r="I461" s="1067"/>
      <c r="J461" s="1067"/>
      <c r="K461" s="1067"/>
      <c r="L461" s="1067"/>
      <c r="M461" s="1067"/>
      <c r="N461" s="1067"/>
      <c r="O461" s="1067"/>
      <c r="P461" s="1067"/>
      <c r="Q461" s="1067"/>
      <c r="R461" s="1067"/>
      <c r="S461" s="1067"/>
      <c r="T461" s="1067"/>
      <c r="U461" s="1067"/>
      <c r="V461" s="1067"/>
      <c r="W461" s="1067"/>
      <c r="X461" s="1067"/>
      <c r="Y461" s="1067"/>
      <c r="Z461" s="1067"/>
      <c r="AA461" s="1067"/>
      <c r="AB461" s="1067"/>
      <c r="AC461" s="1067"/>
      <c r="AD461" s="1067"/>
      <c r="AE461" s="1067"/>
    </row>
    <row r="462" spans="1:31">
      <c r="A462" s="1067"/>
      <c r="B462" s="1067"/>
      <c r="C462" s="1067"/>
      <c r="D462" s="1067"/>
      <c r="E462" s="1067"/>
      <c r="F462" s="1067"/>
      <c r="G462" s="1067"/>
      <c r="H462" s="1067"/>
      <c r="I462" s="1067"/>
      <c r="J462" s="1067"/>
      <c r="K462" s="1067"/>
      <c r="L462" s="1067"/>
      <c r="M462" s="1067"/>
      <c r="N462" s="1067"/>
      <c r="O462" s="1067"/>
      <c r="P462" s="1067"/>
      <c r="Q462" s="1067"/>
      <c r="R462" s="1067"/>
      <c r="S462" s="1067"/>
      <c r="T462" s="1067"/>
      <c r="U462" s="1067"/>
      <c r="V462" s="1067"/>
      <c r="W462" s="1067"/>
      <c r="X462" s="1067"/>
      <c r="Y462" s="1067"/>
      <c r="Z462" s="1067"/>
      <c r="AA462" s="1067"/>
      <c r="AB462" s="1067"/>
      <c r="AC462" s="1067"/>
      <c r="AD462" s="1067"/>
      <c r="AE462" s="1067"/>
    </row>
    <row r="463" spans="1:31">
      <c r="A463" s="1067"/>
      <c r="B463" s="1067"/>
      <c r="C463" s="1067"/>
      <c r="D463" s="1067"/>
      <c r="E463" s="1067"/>
      <c r="F463" s="1067"/>
      <c r="G463" s="1067"/>
      <c r="H463" s="1067"/>
      <c r="I463" s="1067"/>
      <c r="J463" s="1067"/>
      <c r="K463" s="1067"/>
      <c r="L463" s="1067"/>
      <c r="M463" s="1067"/>
      <c r="N463" s="1067"/>
      <c r="O463" s="1067"/>
      <c r="P463" s="1067"/>
      <c r="Q463" s="1067"/>
      <c r="R463" s="1067"/>
      <c r="S463" s="1067"/>
      <c r="T463" s="1067"/>
      <c r="U463" s="1067"/>
      <c r="V463" s="1067"/>
      <c r="W463" s="1067"/>
      <c r="X463" s="1067"/>
      <c r="Y463" s="1067"/>
      <c r="Z463" s="1067"/>
      <c r="AA463" s="1067"/>
      <c r="AB463" s="1067"/>
      <c r="AC463" s="1067"/>
      <c r="AD463" s="1067"/>
      <c r="AE463" s="1067"/>
    </row>
    <row r="464" spans="1:31">
      <c r="A464" s="1067"/>
      <c r="B464" s="1067"/>
      <c r="C464" s="1067"/>
      <c r="D464" s="1067"/>
      <c r="E464" s="1067"/>
      <c r="F464" s="1067"/>
      <c r="G464" s="1067"/>
      <c r="H464" s="1067"/>
      <c r="I464" s="1067"/>
      <c r="J464" s="1067"/>
      <c r="K464" s="1067"/>
      <c r="L464" s="1067"/>
      <c r="M464" s="1067"/>
      <c r="N464" s="1067"/>
      <c r="O464" s="1067"/>
      <c r="P464" s="1067"/>
      <c r="Q464" s="1067"/>
      <c r="R464" s="1067"/>
      <c r="S464" s="1067"/>
      <c r="T464" s="1067"/>
      <c r="U464" s="1067"/>
      <c r="V464" s="1067"/>
      <c r="W464" s="1067"/>
      <c r="X464" s="1067"/>
      <c r="Y464" s="1067"/>
      <c r="Z464" s="1067"/>
      <c r="AA464" s="1067"/>
      <c r="AB464" s="1067"/>
      <c r="AC464" s="1067"/>
      <c r="AD464" s="1067"/>
      <c r="AE464" s="1067"/>
    </row>
    <row r="465" spans="1:31">
      <c r="A465" s="1067"/>
      <c r="B465" s="1067"/>
      <c r="C465" s="1067"/>
      <c r="D465" s="1067"/>
      <c r="E465" s="1067"/>
      <c r="F465" s="1067"/>
      <c r="G465" s="1067"/>
      <c r="H465" s="1067"/>
      <c r="I465" s="1067"/>
      <c r="J465" s="1067"/>
      <c r="K465" s="1067"/>
      <c r="L465" s="1067"/>
      <c r="M465" s="1067"/>
      <c r="N465" s="1067"/>
      <c r="O465" s="1067"/>
      <c r="P465" s="1067"/>
      <c r="Q465" s="1067"/>
      <c r="R465" s="1067"/>
      <c r="S465" s="1067"/>
      <c r="T465" s="1067"/>
      <c r="U465" s="1067"/>
      <c r="V465" s="1067"/>
      <c r="W465" s="1067"/>
      <c r="X465" s="1067"/>
      <c r="Y465" s="1067"/>
      <c r="Z465" s="1067"/>
      <c r="AA465" s="1067"/>
      <c r="AB465" s="1067"/>
      <c r="AC465" s="1067"/>
      <c r="AD465" s="1067"/>
      <c r="AE465" s="1067"/>
    </row>
    <row r="466" spans="1:31">
      <c r="A466" s="1067"/>
      <c r="B466" s="1067"/>
      <c r="C466" s="1067"/>
      <c r="D466" s="1067"/>
      <c r="E466" s="1067"/>
      <c r="F466" s="1067"/>
      <c r="G466" s="1067"/>
      <c r="H466" s="1067"/>
      <c r="I466" s="1067"/>
      <c r="J466" s="1067"/>
      <c r="K466" s="1067"/>
      <c r="L466" s="1067"/>
      <c r="M466" s="1067"/>
      <c r="N466" s="1067"/>
      <c r="O466" s="1067"/>
      <c r="P466" s="1067"/>
      <c r="Q466" s="1067"/>
      <c r="R466" s="1067"/>
      <c r="S466" s="1067"/>
      <c r="T466" s="1067"/>
      <c r="U466" s="1067"/>
      <c r="V466" s="1067"/>
      <c r="W466" s="1067"/>
      <c r="X466" s="1067"/>
      <c r="Y466" s="1067"/>
      <c r="Z466" s="1067"/>
      <c r="AA466" s="1067"/>
      <c r="AB466" s="1067"/>
      <c r="AC466" s="1067"/>
      <c r="AD466" s="1067"/>
      <c r="AE466" s="1067"/>
    </row>
    <row r="467" spans="1:31">
      <c r="A467" s="1067"/>
      <c r="B467" s="1067"/>
      <c r="C467" s="1067"/>
      <c r="D467" s="1067"/>
      <c r="E467" s="1067"/>
      <c r="F467" s="1067"/>
      <c r="G467" s="1067"/>
      <c r="H467" s="1067"/>
      <c r="I467" s="1067"/>
      <c r="J467" s="1067"/>
      <c r="K467" s="1067"/>
      <c r="L467" s="1067"/>
      <c r="M467" s="1067"/>
      <c r="N467" s="1067"/>
      <c r="O467" s="1067"/>
      <c r="P467" s="1067"/>
      <c r="Q467" s="1067"/>
      <c r="R467" s="1067"/>
      <c r="S467" s="1067"/>
      <c r="T467" s="1067"/>
      <c r="U467" s="1067"/>
      <c r="V467" s="1067"/>
      <c r="W467" s="1067"/>
      <c r="X467" s="1067"/>
      <c r="Y467" s="1067"/>
      <c r="Z467" s="1067"/>
      <c r="AA467" s="1067"/>
      <c r="AB467" s="1067"/>
      <c r="AC467" s="1067"/>
      <c r="AD467" s="1067"/>
      <c r="AE467" s="1067"/>
    </row>
    <row r="468" spans="1:31">
      <c r="A468" s="1067"/>
      <c r="B468" s="1067"/>
      <c r="C468" s="1067"/>
      <c r="D468" s="1067"/>
      <c r="E468" s="1067"/>
      <c r="F468" s="1067"/>
      <c r="G468" s="1067"/>
      <c r="H468" s="1067"/>
      <c r="I468" s="1067"/>
      <c r="J468" s="1067"/>
      <c r="K468" s="1067"/>
      <c r="L468" s="1067"/>
      <c r="M468" s="1067"/>
      <c r="N468" s="1067"/>
      <c r="O468" s="1067"/>
      <c r="P468" s="1067"/>
      <c r="Q468" s="1067"/>
      <c r="R468" s="1067"/>
      <c r="S468" s="1067"/>
      <c r="T468" s="1067"/>
      <c r="U468" s="1067"/>
      <c r="V468" s="1067"/>
      <c r="W468" s="1067"/>
      <c r="X468" s="1067"/>
      <c r="Y468" s="1067"/>
      <c r="Z468" s="1067"/>
      <c r="AA468" s="1067"/>
      <c r="AB468" s="1067"/>
      <c r="AC468" s="1067"/>
      <c r="AD468" s="1067"/>
      <c r="AE468" s="1067"/>
    </row>
    <row r="469" spans="1:31">
      <c r="A469" s="1067"/>
      <c r="B469" s="1067"/>
      <c r="C469" s="1067"/>
      <c r="D469" s="1067"/>
      <c r="E469" s="1067"/>
      <c r="F469" s="1067"/>
      <c r="G469" s="1067"/>
      <c r="H469" s="1067"/>
      <c r="I469" s="1067"/>
      <c r="J469" s="1067"/>
      <c r="K469" s="1067"/>
      <c r="L469" s="1067"/>
      <c r="M469" s="1067"/>
      <c r="N469" s="1067"/>
      <c r="O469" s="1067"/>
      <c r="P469" s="1067"/>
      <c r="Q469" s="1067"/>
      <c r="R469" s="1067"/>
      <c r="S469" s="1067"/>
      <c r="T469" s="1067"/>
      <c r="U469" s="1067"/>
      <c r="V469" s="1067"/>
      <c r="W469" s="1067"/>
      <c r="X469" s="1067"/>
      <c r="Y469" s="1067"/>
      <c r="Z469" s="1067"/>
      <c r="AA469" s="1067"/>
      <c r="AB469" s="1067"/>
      <c r="AC469" s="1067"/>
      <c r="AD469" s="1067"/>
      <c r="AE469" s="1067"/>
    </row>
    <row r="470" spans="1:31">
      <c r="A470" s="1067"/>
      <c r="B470" s="1067"/>
      <c r="C470" s="1067"/>
      <c r="D470" s="1067"/>
      <c r="E470" s="1067"/>
      <c r="F470" s="1067"/>
      <c r="G470" s="1067"/>
      <c r="H470" s="1067"/>
      <c r="I470" s="1067"/>
      <c r="J470" s="1067"/>
      <c r="K470" s="1067"/>
      <c r="L470" s="1067"/>
      <c r="M470" s="1067"/>
      <c r="N470" s="1067"/>
      <c r="O470" s="1067"/>
      <c r="P470" s="1067"/>
      <c r="Q470" s="1067"/>
      <c r="R470" s="1067"/>
      <c r="S470" s="1067"/>
      <c r="T470" s="1067"/>
      <c r="U470" s="1067"/>
      <c r="V470" s="1067"/>
      <c r="W470" s="1067"/>
      <c r="X470" s="1067"/>
      <c r="Y470" s="1067"/>
      <c r="Z470" s="1067"/>
      <c r="AA470" s="1067"/>
      <c r="AB470" s="1067"/>
      <c r="AC470" s="1067"/>
      <c r="AD470" s="1067"/>
      <c r="AE470" s="1067"/>
    </row>
    <row r="471" spans="1:31">
      <c r="A471" s="1067"/>
      <c r="B471" s="1067"/>
      <c r="C471" s="1067"/>
      <c r="D471" s="1067"/>
      <c r="E471" s="1067"/>
      <c r="F471" s="1067"/>
      <c r="G471" s="1067"/>
      <c r="H471" s="1067"/>
      <c r="I471" s="1067"/>
      <c r="J471" s="1067"/>
      <c r="K471" s="1067"/>
      <c r="L471" s="1067"/>
      <c r="M471" s="1067"/>
      <c r="N471" s="1067"/>
      <c r="O471" s="1067"/>
      <c r="P471" s="1067"/>
      <c r="Q471" s="1067"/>
      <c r="R471" s="1067"/>
      <c r="S471" s="1067"/>
      <c r="T471" s="1067"/>
      <c r="U471" s="1067"/>
      <c r="V471" s="1067"/>
      <c r="W471" s="1067"/>
      <c r="X471" s="1067"/>
      <c r="Y471" s="1067"/>
      <c r="Z471" s="1067"/>
      <c r="AA471" s="1067"/>
      <c r="AB471" s="1067"/>
      <c r="AC471" s="1067"/>
      <c r="AD471" s="1067"/>
      <c r="AE471" s="1067"/>
    </row>
    <row r="472" spans="1:31">
      <c r="A472" s="1067"/>
      <c r="B472" s="1067"/>
      <c r="C472" s="1067"/>
      <c r="D472" s="1067"/>
      <c r="E472" s="1067"/>
      <c r="F472" s="1067"/>
      <c r="G472" s="1067"/>
      <c r="H472" s="1067"/>
      <c r="I472" s="1067"/>
      <c r="J472" s="1067"/>
      <c r="K472" s="1067"/>
      <c r="L472" s="1067"/>
      <c r="M472" s="1067"/>
      <c r="N472" s="1067"/>
      <c r="O472" s="1067"/>
      <c r="P472" s="1067"/>
      <c r="Q472" s="1067"/>
      <c r="R472" s="1067"/>
      <c r="S472" s="1067"/>
      <c r="T472" s="1067"/>
      <c r="U472" s="1067"/>
      <c r="V472" s="1067"/>
      <c r="W472" s="1067"/>
      <c r="X472" s="1067"/>
      <c r="Y472" s="1067"/>
      <c r="Z472" s="1067"/>
      <c r="AA472" s="1067"/>
      <c r="AB472" s="1067"/>
      <c r="AC472" s="1067"/>
      <c r="AD472" s="1067"/>
      <c r="AE472" s="1067"/>
    </row>
    <row r="473" spans="1:31">
      <c r="A473" s="1067"/>
      <c r="B473" s="1067"/>
      <c r="C473" s="1067"/>
      <c r="D473" s="1067"/>
      <c r="E473" s="1067"/>
      <c r="F473" s="1067"/>
      <c r="G473" s="1067"/>
      <c r="H473" s="1067"/>
      <c r="I473" s="1067"/>
      <c r="J473" s="1067"/>
      <c r="K473" s="1067"/>
      <c r="L473" s="1067"/>
      <c r="M473" s="1067"/>
      <c r="N473" s="1067"/>
      <c r="O473" s="1067"/>
      <c r="P473" s="1067"/>
      <c r="Q473" s="1067"/>
      <c r="R473" s="1067"/>
      <c r="S473" s="1067"/>
      <c r="T473" s="1067"/>
      <c r="U473" s="1067"/>
      <c r="V473" s="1067"/>
      <c r="W473" s="1067"/>
      <c r="X473" s="1067"/>
      <c r="Y473" s="1067"/>
      <c r="Z473" s="1067"/>
      <c r="AA473" s="1067"/>
      <c r="AB473" s="1067"/>
      <c r="AC473" s="1067"/>
      <c r="AD473" s="1067"/>
      <c r="AE473" s="1067"/>
    </row>
    <row r="474" spans="1:31">
      <c r="A474" s="1067"/>
      <c r="B474" s="1067"/>
      <c r="C474" s="1067"/>
      <c r="D474" s="1067"/>
      <c r="E474" s="1067"/>
      <c r="F474" s="1067"/>
      <c r="G474" s="1067"/>
      <c r="H474" s="1067"/>
      <c r="I474" s="1067"/>
      <c r="J474" s="1067"/>
      <c r="K474" s="1067"/>
      <c r="L474" s="1067"/>
      <c r="M474" s="1067"/>
      <c r="N474" s="1067"/>
      <c r="O474" s="1067"/>
      <c r="P474" s="1067"/>
      <c r="Q474" s="1067"/>
      <c r="R474" s="1067"/>
      <c r="S474" s="1067"/>
      <c r="T474" s="1067"/>
      <c r="U474" s="1067"/>
      <c r="V474" s="1067"/>
      <c r="W474" s="1067"/>
      <c r="X474" s="1067"/>
      <c r="Y474" s="1067"/>
      <c r="Z474" s="1067"/>
      <c r="AA474" s="1067"/>
      <c r="AB474" s="1067"/>
      <c r="AC474" s="1067"/>
      <c r="AD474" s="1067"/>
      <c r="AE474" s="1067"/>
    </row>
    <row r="475" spans="1:31">
      <c r="A475" s="1067"/>
      <c r="B475" s="1067"/>
      <c r="C475" s="1067"/>
      <c r="D475" s="1067"/>
      <c r="E475" s="1067"/>
      <c r="F475" s="1067"/>
      <c r="G475" s="1067"/>
      <c r="H475" s="1067"/>
      <c r="I475" s="1067"/>
      <c r="J475" s="1067"/>
      <c r="K475" s="1067"/>
      <c r="L475" s="1067"/>
      <c r="M475" s="1067"/>
      <c r="N475" s="1067"/>
      <c r="O475" s="1067"/>
      <c r="P475" s="1067"/>
      <c r="Q475" s="1067"/>
      <c r="R475" s="1067"/>
      <c r="S475" s="1067"/>
      <c r="T475" s="1067"/>
      <c r="U475" s="1067"/>
      <c r="V475" s="1067"/>
      <c r="W475" s="1067"/>
      <c r="X475" s="1067"/>
      <c r="Y475" s="1067"/>
      <c r="Z475" s="1067"/>
      <c r="AA475" s="1067"/>
      <c r="AB475" s="1067"/>
      <c r="AC475" s="1067"/>
      <c r="AD475" s="1067"/>
      <c r="AE475" s="1067"/>
    </row>
    <row r="476" spans="1:31">
      <c r="A476" s="1067"/>
      <c r="B476" s="1067"/>
      <c r="C476" s="1067"/>
      <c r="D476" s="1067"/>
      <c r="E476" s="1067"/>
      <c r="F476" s="1067"/>
      <c r="G476" s="1067"/>
      <c r="H476" s="1067"/>
      <c r="I476" s="1067"/>
      <c r="J476" s="1067"/>
      <c r="K476" s="1067"/>
      <c r="L476" s="1067"/>
      <c r="M476" s="1067"/>
      <c r="N476" s="1067"/>
      <c r="O476" s="1067"/>
      <c r="P476" s="1067"/>
      <c r="Q476" s="1067"/>
      <c r="R476" s="1067"/>
      <c r="S476" s="1067"/>
      <c r="T476" s="1067"/>
      <c r="U476" s="1067"/>
      <c r="V476" s="1067"/>
      <c r="W476" s="1067"/>
      <c r="X476" s="1067"/>
      <c r="Y476" s="1067"/>
      <c r="Z476" s="1067"/>
      <c r="AA476" s="1067"/>
      <c r="AB476" s="1067"/>
      <c r="AC476" s="1067"/>
      <c r="AD476" s="1067"/>
      <c r="AE476" s="1067"/>
    </row>
    <row r="477" spans="1:31">
      <c r="A477" s="1067"/>
      <c r="B477" s="1067"/>
      <c r="C477" s="1067"/>
      <c r="D477" s="1067"/>
      <c r="E477" s="1067"/>
      <c r="F477" s="1067"/>
      <c r="G477" s="1067"/>
      <c r="H477" s="1067"/>
      <c r="I477" s="1067"/>
      <c r="J477" s="1067"/>
      <c r="K477" s="1067"/>
      <c r="L477" s="1067"/>
      <c r="M477" s="1067"/>
      <c r="N477" s="1067"/>
      <c r="O477" s="1067"/>
      <c r="P477" s="1067"/>
      <c r="Q477" s="1067"/>
      <c r="R477" s="1067"/>
      <c r="S477" s="1067"/>
      <c r="T477" s="1067"/>
      <c r="U477" s="1067"/>
      <c r="V477" s="1067"/>
      <c r="W477" s="1067"/>
      <c r="X477" s="1067"/>
      <c r="Y477" s="1067"/>
      <c r="Z477" s="1067"/>
      <c r="AA477" s="1067"/>
      <c r="AB477" s="1067"/>
      <c r="AC477" s="1067"/>
      <c r="AD477" s="1067"/>
      <c r="AE477" s="1067"/>
    </row>
    <row r="478" spans="1:31">
      <c r="A478" s="1067"/>
      <c r="B478" s="1067"/>
      <c r="C478" s="1067"/>
      <c r="D478" s="1067"/>
      <c r="E478" s="1067"/>
      <c r="F478" s="1067"/>
      <c r="G478" s="1067"/>
      <c r="H478" s="1067"/>
      <c r="I478" s="1067"/>
      <c r="J478" s="1067"/>
      <c r="K478" s="1067"/>
      <c r="L478" s="1067"/>
      <c r="M478" s="1067"/>
      <c r="N478" s="1067"/>
      <c r="O478" s="1067"/>
      <c r="P478" s="1067"/>
      <c r="Q478" s="1067"/>
      <c r="R478" s="1067"/>
      <c r="S478" s="1067"/>
      <c r="T478" s="1067"/>
      <c r="U478" s="1067"/>
      <c r="V478" s="1067"/>
      <c r="W478" s="1067"/>
      <c r="X478" s="1067"/>
      <c r="Y478" s="1067"/>
      <c r="Z478" s="1067"/>
      <c r="AA478" s="1067"/>
      <c r="AB478" s="1067"/>
      <c r="AC478" s="1067"/>
      <c r="AD478" s="1067"/>
      <c r="AE478" s="1067"/>
    </row>
    <row r="479" spans="1:31">
      <c r="A479" s="1067"/>
      <c r="B479" s="1067"/>
      <c r="C479" s="1067"/>
      <c r="D479" s="1067"/>
      <c r="E479" s="1067"/>
      <c r="F479" s="1067"/>
      <c r="G479" s="1067"/>
      <c r="H479" s="1067"/>
      <c r="I479" s="1067"/>
      <c r="J479" s="1067"/>
      <c r="K479" s="1067"/>
      <c r="L479" s="1067"/>
      <c r="M479" s="1067"/>
      <c r="N479" s="1067"/>
      <c r="O479" s="1067"/>
      <c r="P479" s="1067"/>
      <c r="Q479" s="1067"/>
      <c r="R479" s="1067"/>
      <c r="S479" s="1067"/>
      <c r="T479" s="1067"/>
      <c r="U479" s="1067"/>
      <c r="V479" s="1067"/>
      <c r="W479" s="1067"/>
      <c r="X479" s="1067"/>
      <c r="Y479" s="1067"/>
      <c r="Z479" s="1067"/>
      <c r="AA479" s="1067"/>
      <c r="AB479" s="1067"/>
      <c r="AC479" s="1067"/>
      <c r="AD479" s="1067"/>
      <c r="AE479" s="1067"/>
    </row>
    <row r="480" spans="1:31">
      <c r="A480" s="1067"/>
      <c r="B480" s="1067"/>
      <c r="C480" s="1067"/>
      <c r="D480" s="1067"/>
      <c r="E480" s="1067"/>
      <c r="F480" s="1067"/>
      <c r="G480" s="1067"/>
      <c r="H480" s="1067"/>
      <c r="I480" s="1067"/>
      <c r="J480" s="1067"/>
      <c r="K480" s="1067"/>
      <c r="L480" s="1067"/>
      <c r="M480" s="1067"/>
      <c r="N480" s="1067"/>
      <c r="O480" s="1067"/>
      <c r="P480" s="1067"/>
      <c r="Q480" s="1067"/>
      <c r="R480" s="1067"/>
      <c r="S480" s="1067"/>
      <c r="T480" s="1067"/>
      <c r="U480" s="1067"/>
      <c r="V480" s="1067"/>
      <c r="W480" s="1067"/>
      <c r="X480" s="1067"/>
      <c r="Y480" s="1067"/>
      <c r="Z480" s="1067"/>
      <c r="AA480" s="1067"/>
      <c r="AB480" s="1067"/>
      <c r="AC480" s="1067"/>
      <c r="AD480" s="1067"/>
      <c r="AE480" s="1067"/>
    </row>
    <row r="481" spans="1:31">
      <c r="A481" s="1067"/>
      <c r="B481" s="1067"/>
      <c r="C481" s="1067"/>
      <c r="D481" s="1067"/>
      <c r="E481" s="1067"/>
      <c r="F481" s="1067"/>
      <c r="G481" s="1067"/>
      <c r="H481" s="1067"/>
      <c r="I481" s="1067"/>
      <c r="J481" s="1067"/>
      <c r="K481" s="1067"/>
      <c r="L481" s="1067"/>
      <c r="M481" s="1067"/>
      <c r="N481" s="1067"/>
      <c r="O481" s="1067"/>
      <c r="P481" s="1067"/>
      <c r="Q481" s="1067"/>
      <c r="R481" s="1067"/>
      <c r="S481" s="1067"/>
      <c r="T481" s="1067"/>
      <c r="U481" s="1067"/>
      <c r="V481" s="1067"/>
      <c r="W481" s="1067"/>
      <c r="X481" s="1067"/>
      <c r="Y481" s="1067"/>
      <c r="Z481" s="1067"/>
      <c r="AA481" s="1067"/>
      <c r="AB481" s="1067"/>
      <c r="AC481" s="1067"/>
      <c r="AD481" s="1067"/>
      <c r="AE481" s="1067"/>
    </row>
    <row r="482" spans="1:31">
      <c r="A482" s="1067"/>
      <c r="B482" s="1067"/>
      <c r="C482" s="1067"/>
      <c r="D482" s="1067"/>
      <c r="E482" s="1067"/>
      <c r="F482" s="1067"/>
      <c r="G482" s="1067"/>
      <c r="H482" s="1067"/>
      <c r="I482" s="1067"/>
      <c r="J482" s="1067"/>
      <c r="K482" s="1067"/>
      <c r="L482" s="1067"/>
      <c r="M482" s="1067"/>
      <c r="N482" s="1067"/>
      <c r="O482" s="1067"/>
      <c r="P482" s="1067"/>
      <c r="Q482" s="1067"/>
      <c r="R482" s="1067"/>
      <c r="S482" s="1067"/>
      <c r="T482" s="1067"/>
      <c r="U482" s="1067"/>
      <c r="V482" s="1067"/>
      <c r="W482" s="1067"/>
      <c r="X482" s="1067"/>
      <c r="Y482" s="1067"/>
      <c r="Z482" s="1067"/>
      <c r="AA482" s="1067"/>
      <c r="AB482" s="1067"/>
      <c r="AC482" s="1067"/>
      <c r="AD482" s="1067"/>
      <c r="AE482" s="1067"/>
    </row>
    <row r="483" spans="1:31">
      <c r="A483" s="1067"/>
      <c r="B483" s="1067"/>
      <c r="C483" s="1067"/>
      <c r="D483" s="1067"/>
      <c r="E483" s="1067"/>
      <c r="F483" s="1067"/>
      <c r="G483" s="1067"/>
      <c r="H483" s="1067"/>
      <c r="I483" s="1067"/>
      <c r="J483" s="1067"/>
      <c r="K483" s="1067"/>
      <c r="L483" s="1067"/>
      <c r="M483" s="1067"/>
      <c r="N483" s="1067"/>
      <c r="O483" s="1067"/>
      <c r="P483" s="1067"/>
      <c r="Q483" s="1067"/>
      <c r="R483" s="1067"/>
      <c r="S483" s="1067"/>
      <c r="T483" s="1067"/>
      <c r="U483" s="1067"/>
      <c r="V483" s="1067"/>
      <c r="W483" s="1067"/>
      <c r="X483" s="1067"/>
      <c r="Y483" s="1067"/>
      <c r="Z483" s="1067"/>
      <c r="AA483" s="1067"/>
      <c r="AB483" s="1067"/>
      <c r="AC483" s="1067"/>
      <c r="AD483" s="1067"/>
      <c r="AE483" s="1067"/>
    </row>
    <row r="484" spans="1:31">
      <c r="A484" s="1067"/>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row>
    <row r="485" spans="1:3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row>
    <row r="486" spans="1:31">
      <c r="A486" s="1067"/>
      <c r="B486" s="1067"/>
      <c r="C486" s="1067"/>
      <c r="D486" s="1067"/>
      <c r="E486" s="1067"/>
      <c r="F486" s="1067"/>
      <c r="G486" s="1067"/>
      <c r="H486" s="1067"/>
      <c r="I486" s="1067"/>
      <c r="J486" s="1067"/>
      <c r="K486" s="1067"/>
      <c r="L486" s="1067"/>
      <c r="M486" s="1067"/>
      <c r="N486" s="1067"/>
      <c r="O486" s="1067"/>
      <c r="P486" s="1067"/>
      <c r="Q486" s="1067"/>
      <c r="R486" s="1067"/>
      <c r="S486" s="1067"/>
      <c r="T486" s="1067"/>
      <c r="U486" s="1067"/>
      <c r="V486" s="1067"/>
      <c r="W486" s="1067"/>
      <c r="X486" s="1067"/>
      <c r="Y486" s="1067"/>
      <c r="Z486" s="1067"/>
      <c r="AA486" s="1067"/>
      <c r="AB486" s="1067"/>
      <c r="AC486" s="1067"/>
      <c r="AD486" s="1067"/>
      <c r="AE486" s="1067"/>
    </row>
    <row r="487" spans="1:31">
      <c r="A487" s="1067"/>
      <c r="B487" s="1067"/>
      <c r="C487" s="1067"/>
      <c r="D487" s="1067"/>
      <c r="E487" s="1067"/>
      <c r="F487" s="1067"/>
      <c r="G487" s="1067"/>
      <c r="H487" s="1067"/>
      <c r="I487" s="1067"/>
      <c r="J487" s="1067"/>
      <c r="K487" s="1067"/>
      <c r="L487" s="1067"/>
      <c r="M487" s="1067"/>
      <c r="N487" s="1067"/>
      <c r="O487" s="1067"/>
      <c r="P487" s="1067"/>
      <c r="Q487" s="1067"/>
      <c r="R487" s="1067"/>
      <c r="S487" s="1067"/>
      <c r="T487" s="1067"/>
      <c r="U487" s="1067"/>
      <c r="V487" s="1067"/>
      <c r="W487" s="1067"/>
      <c r="X487" s="1067"/>
      <c r="Y487" s="1067"/>
      <c r="Z487" s="1067"/>
      <c r="AA487" s="1067"/>
      <c r="AB487" s="1067"/>
      <c r="AC487" s="1067"/>
      <c r="AD487" s="1067"/>
      <c r="AE487" s="1067"/>
    </row>
    <row r="488" spans="1:31">
      <c r="A488" s="1067"/>
      <c r="B488" s="1067"/>
      <c r="C488" s="1067"/>
      <c r="D488" s="1067"/>
      <c r="E488" s="1067"/>
      <c r="F488" s="1067"/>
      <c r="G488" s="1067"/>
      <c r="H488" s="1067"/>
      <c r="I488" s="1067"/>
      <c r="J488" s="1067"/>
      <c r="K488" s="1067"/>
      <c r="L488" s="1067"/>
      <c r="M488" s="1067"/>
      <c r="N488" s="1067"/>
      <c r="O488" s="1067"/>
      <c r="P488" s="1067"/>
      <c r="Q488" s="1067"/>
      <c r="R488" s="1067"/>
      <c r="S488" s="1067"/>
      <c r="T488" s="1067"/>
      <c r="U488" s="1067"/>
      <c r="V488" s="1067"/>
      <c r="W488" s="1067"/>
      <c r="X488" s="1067"/>
      <c r="Y488" s="1067"/>
      <c r="Z488" s="1067"/>
      <c r="AA488" s="1067"/>
      <c r="AB488" s="1067"/>
      <c r="AC488" s="1067"/>
      <c r="AD488" s="1067"/>
      <c r="AE488" s="1067"/>
    </row>
    <row r="489" spans="1:31">
      <c r="A489" s="1067"/>
      <c r="B489" s="1067"/>
      <c r="C489" s="1067"/>
      <c r="D489" s="1067"/>
      <c r="E489" s="1067"/>
      <c r="F489" s="1067"/>
      <c r="G489" s="1067"/>
      <c r="H489" s="1067"/>
      <c r="I489" s="1067"/>
      <c r="J489" s="1067"/>
      <c r="K489" s="1067"/>
      <c r="L489" s="1067"/>
      <c r="M489" s="1067"/>
      <c r="N489" s="1067"/>
      <c r="O489" s="1067"/>
      <c r="P489" s="1067"/>
      <c r="Q489" s="1067"/>
      <c r="R489" s="1067"/>
      <c r="S489" s="1067"/>
      <c r="T489" s="1067"/>
      <c r="U489" s="1067"/>
      <c r="V489" s="1067"/>
      <c r="W489" s="1067"/>
      <c r="X489" s="1067"/>
      <c r="Y489" s="1067"/>
      <c r="Z489" s="1067"/>
      <c r="AA489" s="1067"/>
      <c r="AB489" s="1067"/>
      <c r="AC489" s="1067"/>
      <c r="AD489" s="1067"/>
      <c r="AE489" s="1067"/>
    </row>
    <row r="490" spans="1:31">
      <c r="A490" s="1067"/>
      <c r="B490" s="1067"/>
      <c r="C490" s="1067"/>
      <c r="D490" s="1067"/>
      <c r="E490" s="1067"/>
      <c r="F490" s="1067"/>
      <c r="G490" s="1067"/>
      <c r="H490" s="1067"/>
      <c r="I490" s="1067"/>
      <c r="J490" s="1067"/>
      <c r="K490" s="1067"/>
      <c r="L490" s="1067"/>
      <c r="M490" s="1067"/>
      <c r="N490" s="1067"/>
      <c r="O490" s="1067"/>
      <c r="P490" s="1067"/>
      <c r="Q490" s="1067"/>
      <c r="R490" s="1067"/>
      <c r="S490" s="1067"/>
      <c r="T490" s="1067"/>
      <c r="U490" s="1067"/>
      <c r="V490" s="1067"/>
      <c r="W490" s="1067"/>
      <c r="X490" s="1067"/>
      <c r="Y490" s="1067"/>
      <c r="Z490" s="1067"/>
      <c r="AA490" s="1067"/>
      <c r="AB490" s="1067"/>
      <c r="AC490" s="1067"/>
      <c r="AD490" s="1067"/>
      <c r="AE490" s="1067"/>
    </row>
    <row r="491" spans="1:31">
      <c r="A491" s="1067"/>
      <c r="B491" s="1067"/>
      <c r="C491" s="1067"/>
      <c r="D491" s="1067"/>
      <c r="E491" s="1067"/>
      <c r="F491" s="1067"/>
      <c r="G491" s="1067"/>
      <c r="H491" s="1067"/>
      <c r="I491" s="1067"/>
      <c r="J491" s="1067"/>
      <c r="K491" s="1067"/>
      <c r="L491" s="1067"/>
      <c r="M491" s="1067"/>
      <c r="N491" s="1067"/>
      <c r="O491" s="1067"/>
      <c r="P491" s="1067"/>
      <c r="Q491" s="1067"/>
      <c r="R491" s="1067"/>
      <c r="S491" s="1067"/>
      <c r="T491" s="1067"/>
      <c r="U491" s="1067"/>
      <c r="V491" s="1067"/>
      <c r="W491" s="1067"/>
      <c r="X491" s="1067"/>
      <c r="Y491" s="1067"/>
      <c r="Z491" s="1067"/>
      <c r="AA491" s="1067"/>
      <c r="AB491" s="1067"/>
      <c r="AC491" s="1067"/>
      <c r="AD491" s="1067"/>
      <c r="AE491" s="1067"/>
    </row>
    <row r="492" spans="1:31">
      <c r="A492" s="1067"/>
      <c r="B492" s="1067"/>
      <c r="C492" s="1067"/>
      <c r="D492" s="1067"/>
      <c r="E492" s="1067"/>
      <c r="F492" s="1067"/>
      <c r="G492" s="1067"/>
      <c r="H492" s="1067"/>
      <c r="I492" s="1067"/>
      <c r="J492" s="1067"/>
      <c r="K492" s="1067"/>
      <c r="L492" s="1067"/>
      <c r="M492" s="1067"/>
      <c r="N492" s="1067"/>
      <c r="O492" s="1067"/>
      <c r="P492" s="1067"/>
      <c r="Q492" s="1067"/>
      <c r="R492" s="1067"/>
      <c r="S492" s="1067"/>
      <c r="T492" s="1067"/>
      <c r="U492" s="1067"/>
      <c r="V492" s="1067"/>
      <c r="W492" s="1067"/>
      <c r="X492" s="1067"/>
      <c r="Y492" s="1067"/>
      <c r="Z492" s="1067"/>
      <c r="AA492" s="1067"/>
      <c r="AB492" s="1067"/>
      <c r="AC492" s="1067"/>
      <c r="AD492" s="1067"/>
      <c r="AE492" s="1067"/>
    </row>
    <row r="493" spans="1:31">
      <c r="A493" s="1067"/>
      <c r="B493" s="1067"/>
      <c r="C493" s="1067"/>
      <c r="D493" s="1067"/>
      <c r="E493" s="1067"/>
      <c r="F493" s="1067"/>
      <c r="G493" s="1067"/>
      <c r="H493" s="1067"/>
      <c r="I493" s="1067"/>
      <c r="J493" s="1067"/>
      <c r="K493" s="1067"/>
      <c r="L493" s="1067"/>
      <c r="M493" s="1067"/>
      <c r="N493" s="1067"/>
      <c r="O493" s="1067"/>
      <c r="P493" s="1067"/>
      <c r="Q493" s="1067"/>
      <c r="R493" s="1067"/>
      <c r="S493" s="1067"/>
      <c r="T493" s="1067"/>
      <c r="U493" s="1067"/>
      <c r="V493" s="1067"/>
      <c r="W493" s="1067"/>
      <c r="X493" s="1067"/>
      <c r="Y493" s="1067"/>
      <c r="Z493" s="1067"/>
      <c r="AA493" s="1067"/>
      <c r="AB493" s="1067"/>
      <c r="AC493" s="1067"/>
      <c r="AD493" s="1067"/>
      <c r="AE493" s="1067"/>
    </row>
    <row r="494" spans="1:31">
      <c r="A494" s="1067"/>
      <c r="B494" s="1067"/>
      <c r="C494" s="1067"/>
      <c r="D494" s="1067"/>
      <c r="E494" s="1067"/>
      <c r="F494" s="1067"/>
      <c r="G494" s="1067"/>
      <c r="H494" s="1067"/>
      <c r="I494" s="1067"/>
      <c r="J494" s="1067"/>
      <c r="K494" s="1067"/>
      <c r="L494" s="1067"/>
      <c r="M494" s="1067"/>
      <c r="N494" s="1067"/>
      <c r="O494" s="1067"/>
      <c r="P494" s="1067"/>
      <c r="Q494" s="1067"/>
      <c r="R494" s="1067"/>
      <c r="S494" s="1067"/>
      <c r="T494" s="1067"/>
      <c r="U494" s="1067"/>
      <c r="V494" s="1067"/>
      <c r="W494" s="1067"/>
      <c r="X494" s="1067"/>
      <c r="Y494" s="1067"/>
      <c r="Z494" s="1067"/>
      <c r="AA494" s="1067"/>
      <c r="AB494" s="1067"/>
      <c r="AC494" s="1067"/>
      <c r="AD494" s="1067"/>
      <c r="AE494" s="1067"/>
    </row>
    <row r="495" spans="1:31">
      <c r="A495" s="1067"/>
      <c r="B495" s="1067"/>
      <c r="C495" s="1067"/>
      <c r="D495" s="1067"/>
      <c r="E495" s="1067"/>
      <c r="F495" s="1067"/>
      <c r="G495" s="1067"/>
      <c r="H495" s="1067"/>
      <c r="I495" s="1067"/>
      <c r="J495" s="1067"/>
      <c r="K495" s="1067"/>
      <c r="L495" s="1067"/>
      <c r="M495" s="1067"/>
      <c r="N495" s="1067"/>
      <c r="O495" s="1067"/>
      <c r="P495" s="1067"/>
      <c r="Q495" s="1067"/>
      <c r="R495" s="1067"/>
      <c r="S495" s="1067"/>
      <c r="T495" s="1067"/>
      <c r="U495" s="1067"/>
      <c r="V495" s="1067"/>
      <c r="W495" s="1067"/>
      <c r="X495" s="1067"/>
      <c r="Y495" s="1067"/>
      <c r="Z495" s="1067"/>
      <c r="AA495" s="1067"/>
      <c r="AB495" s="1067"/>
      <c r="AC495" s="1067"/>
      <c r="AD495" s="1067"/>
      <c r="AE495" s="1067"/>
    </row>
    <row r="496" spans="1:31">
      <c r="A496" s="1067"/>
      <c r="B496" s="1067"/>
      <c r="C496" s="1067"/>
      <c r="D496" s="1067"/>
      <c r="E496" s="1067"/>
      <c r="F496" s="1067"/>
      <c r="G496" s="1067"/>
      <c r="H496" s="1067"/>
      <c r="I496" s="1067"/>
      <c r="J496" s="1067"/>
      <c r="K496" s="1067"/>
      <c r="L496" s="1067"/>
      <c r="M496" s="1067"/>
      <c r="N496" s="1067"/>
      <c r="O496" s="1067"/>
      <c r="P496" s="1067"/>
      <c r="Q496" s="1067"/>
      <c r="R496" s="1067"/>
      <c r="S496" s="1067"/>
      <c r="T496" s="1067"/>
      <c r="U496" s="1067"/>
      <c r="V496" s="1067"/>
      <c r="W496" s="1067"/>
      <c r="X496" s="1067"/>
      <c r="Y496" s="1067"/>
      <c r="Z496" s="1067"/>
      <c r="AA496" s="1067"/>
      <c r="AB496" s="1067"/>
      <c r="AC496" s="1067"/>
      <c r="AD496" s="1067"/>
      <c r="AE496" s="1067"/>
    </row>
    <row r="497" spans="1:31">
      <c r="A497" s="1067"/>
      <c r="B497" s="1067"/>
      <c r="C497" s="1067"/>
      <c r="D497" s="1067"/>
      <c r="E497" s="1067"/>
      <c r="F497" s="1067"/>
      <c r="G497" s="1067"/>
      <c r="H497" s="1067"/>
      <c r="I497" s="1067"/>
      <c r="J497" s="1067"/>
      <c r="K497" s="1067"/>
      <c r="L497" s="1067"/>
      <c r="M497" s="1067"/>
      <c r="N497" s="1067"/>
      <c r="O497" s="1067"/>
      <c r="P497" s="1067"/>
      <c r="Q497" s="1067"/>
      <c r="R497" s="1067"/>
      <c r="S497" s="1067"/>
      <c r="T497" s="1067"/>
      <c r="U497" s="1067"/>
      <c r="V497" s="1067"/>
      <c r="W497" s="1067"/>
      <c r="X497" s="1067"/>
      <c r="Y497" s="1067"/>
      <c r="Z497" s="1067"/>
      <c r="AA497" s="1067"/>
      <c r="AB497" s="1067"/>
      <c r="AC497" s="1067"/>
      <c r="AD497" s="1067"/>
      <c r="AE497" s="1067"/>
    </row>
    <row r="498" spans="1:31">
      <c r="A498" s="1067"/>
      <c r="B498" s="1067"/>
      <c r="C498" s="1067"/>
      <c r="D498" s="1067"/>
      <c r="E498" s="1067"/>
      <c r="F498" s="1067"/>
      <c r="G498" s="1067"/>
      <c r="H498" s="1067"/>
      <c r="I498" s="1067"/>
      <c r="J498" s="1067"/>
      <c r="K498" s="1067"/>
      <c r="L498" s="1067"/>
      <c r="M498" s="1067"/>
      <c r="N498" s="1067"/>
      <c r="O498" s="1067"/>
      <c r="P498" s="1067"/>
      <c r="Q498" s="1067"/>
      <c r="R498" s="1067"/>
      <c r="S498" s="1067"/>
      <c r="T498" s="1067"/>
      <c r="U498" s="1067"/>
      <c r="V498" s="1067"/>
      <c r="W498" s="1067"/>
      <c r="X498" s="1067"/>
      <c r="Y498" s="1067"/>
      <c r="Z498" s="1067"/>
      <c r="AA498" s="1067"/>
      <c r="AB498" s="1067"/>
      <c r="AC498" s="1067"/>
      <c r="AD498" s="1067"/>
      <c r="AE498" s="1067"/>
    </row>
    <row r="499" spans="1:31">
      <c r="A499" s="1067"/>
      <c r="B499" s="1067"/>
      <c r="C499" s="1067"/>
      <c r="D499" s="1067"/>
      <c r="E499" s="1067"/>
      <c r="F499" s="1067"/>
      <c r="G499" s="1067"/>
      <c r="H499" s="1067"/>
      <c r="I499" s="1067"/>
      <c r="J499" s="1067"/>
      <c r="K499" s="1067"/>
      <c r="L499" s="1067"/>
      <c r="M499" s="1067"/>
      <c r="N499" s="1067"/>
      <c r="O499" s="1067"/>
      <c r="P499" s="1067"/>
      <c r="Q499" s="1067"/>
      <c r="R499" s="1067"/>
      <c r="S499" s="1067"/>
      <c r="T499" s="1067"/>
      <c r="U499" s="1067"/>
      <c r="V499" s="1067"/>
      <c r="W499" s="1067"/>
      <c r="X499" s="1067"/>
      <c r="Y499" s="1067"/>
      <c r="Z499" s="1067"/>
      <c r="AA499" s="1067"/>
      <c r="AB499" s="1067"/>
      <c r="AC499" s="1067"/>
      <c r="AD499" s="1067"/>
      <c r="AE499" s="1067"/>
    </row>
    <row r="500" spans="1:31">
      <c r="A500" s="1067"/>
      <c r="B500" s="1067"/>
      <c r="C500" s="1067"/>
      <c r="D500" s="1067"/>
      <c r="E500" s="1067"/>
      <c r="F500" s="1067"/>
      <c r="G500" s="1067"/>
      <c r="H500" s="1067"/>
      <c r="I500" s="1067"/>
      <c r="J500" s="1067"/>
      <c r="K500" s="1067"/>
      <c r="L500" s="1067"/>
      <c r="M500" s="1067"/>
      <c r="N500" s="1067"/>
      <c r="O500" s="1067"/>
      <c r="P500" s="1067"/>
      <c r="Q500" s="1067"/>
      <c r="R500" s="1067"/>
      <c r="S500" s="1067"/>
      <c r="T500" s="1067"/>
      <c r="U500" s="1067"/>
      <c r="V500" s="1067"/>
      <c r="W500" s="1067"/>
      <c r="X500" s="1067"/>
      <c r="Y500" s="1067"/>
      <c r="Z500" s="1067"/>
      <c r="AA500" s="1067"/>
      <c r="AB500" s="1067"/>
      <c r="AC500" s="1067"/>
      <c r="AD500" s="1067"/>
      <c r="AE500" s="1067"/>
    </row>
    <row r="501" spans="1:31">
      <c r="A501" s="1067"/>
      <c r="B501" s="1067"/>
      <c r="C501" s="1067"/>
      <c r="D501" s="1067"/>
      <c r="E501" s="1067"/>
      <c r="F501" s="1067"/>
      <c r="G501" s="1067"/>
      <c r="H501" s="1067"/>
      <c r="I501" s="1067"/>
      <c r="J501" s="1067"/>
      <c r="K501" s="1067"/>
      <c r="L501" s="1067"/>
      <c r="M501" s="1067"/>
      <c r="N501" s="1067"/>
      <c r="O501" s="1067"/>
      <c r="P501" s="1067"/>
      <c r="Q501" s="1067"/>
      <c r="R501" s="1067"/>
      <c r="S501" s="1067"/>
      <c r="T501" s="1067"/>
      <c r="U501" s="1067"/>
      <c r="V501" s="1067"/>
      <c r="W501" s="1067"/>
      <c r="X501" s="1067"/>
      <c r="Y501" s="1067"/>
      <c r="Z501" s="1067"/>
      <c r="AA501" s="1067"/>
      <c r="AB501" s="1067"/>
      <c r="AC501" s="1067"/>
      <c r="AD501" s="1067"/>
      <c r="AE501" s="1067"/>
    </row>
    <row r="502" spans="1:31">
      <c r="A502" s="1067"/>
      <c r="B502" s="1067"/>
      <c r="C502" s="1067"/>
      <c r="D502" s="1067"/>
      <c r="E502" s="1067"/>
      <c r="F502" s="1067"/>
      <c r="G502" s="1067"/>
      <c r="H502" s="1067"/>
      <c r="I502" s="1067"/>
      <c r="J502" s="1067"/>
      <c r="K502" s="1067"/>
      <c r="L502" s="1067"/>
      <c r="M502" s="1067"/>
      <c r="N502" s="1067"/>
      <c r="O502" s="1067"/>
      <c r="P502" s="1067"/>
      <c r="Q502" s="1067"/>
      <c r="R502" s="1067"/>
      <c r="S502" s="1067"/>
      <c r="T502" s="1067"/>
      <c r="U502" s="1067"/>
      <c r="V502" s="1067"/>
      <c r="W502" s="1067"/>
      <c r="X502" s="1067"/>
      <c r="Y502" s="1067"/>
      <c r="Z502" s="1067"/>
      <c r="AA502" s="1067"/>
      <c r="AB502" s="1067"/>
      <c r="AC502" s="1067"/>
      <c r="AD502" s="1067"/>
      <c r="AE502" s="1067"/>
    </row>
    <row r="503" spans="1:31">
      <c r="A503" s="1067"/>
      <c r="B503" s="1067"/>
      <c r="C503" s="1067"/>
      <c r="D503" s="1067"/>
      <c r="E503" s="1067"/>
      <c r="F503" s="1067"/>
      <c r="G503" s="1067"/>
      <c r="H503" s="1067"/>
      <c r="I503" s="1067"/>
      <c r="J503" s="1067"/>
      <c r="K503" s="1067"/>
      <c r="L503" s="1067"/>
      <c r="M503" s="1067"/>
      <c r="N503" s="1067"/>
      <c r="O503" s="1067"/>
      <c r="P503" s="1067"/>
      <c r="Q503" s="1067"/>
      <c r="R503" s="1067"/>
      <c r="S503" s="1067"/>
      <c r="T503" s="1067"/>
      <c r="U503" s="1067"/>
      <c r="V503" s="1067"/>
      <c r="W503" s="1067"/>
      <c r="X503" s="1067"/>
      <c r="Y503" s="1067"/>
      <c r="Z503" s="1067"/>
      <c r="AA503" s="1067"/>
      <c r="AB503" s="1067"/>
      <c r="AC503" s="1067"/>
      <c r="AD503" s="1067"/>
      <c r="AE503" s="1067"/>
    </row>
    <row r="504" spans="1:31">
      <c r="A504" s="1067"/>
      <c r="B504" s="1067"/>
      <c r="C504" s="1067"/>
      <c r="D504" s="1067"/>
      <c r="E504" s="1067"/>
      <c r="F504" s="1067"/>
      <c r="G504" s="1067"/>
      <c r="H504" s="1067"/>
      <c r="I504" s="1067"/>
      <c r="J504" s="1067"/>
      <c r="K504" s="1067"/>
      <c r="L504" s="1067"/>
      <c r="M504" s="1067"/>
      <c r="N504" s="1067"/>
      <c r="O504" s="1067"/>
      <c r="P504" s="1067"/>
      <c r="Q504" s="1067"/>
      <c r="R504" s="1067"/>
      <c r="S504" s="1067"/>
      <c r="T504" s="1067"/>
      <c r="U504" s="1067"/>
      <c r="V504" s="1067"/>
      <c r="W504" s="1067"/>
      <c r="X504" s="1067"/>
      <c r="Y504" s="1067"/>
      <c r="Z504" s="1067"/>
      <c r="AA504" s="1067"/>
      <c r="AB504" s="1067"/>
      <c r="AC504" s="1067"/>
      <c r="AD504" s="1067"/>
      <c r="AE504" s="1067"/>
    </row>
    <row r="505" spans="1:31">
      <c r="A505" s="1067"/>
      <c r="B505" s="1067"/>
      <c r="C505" s="1067"/>
      <c r="D505" s="1067"/>
      <c r="E505" s="1067"/>
      <c r="F505" s="1067"/>
      <c r="G505" s="1067"/>
      <c r="H505" s="1067"/>
      <c r="I505" s="1067"/>
      <c r="J505" s="1067"/>
      <c r="K505" s="1067"/>
      <c r="L505" s="1067"/>
      <c r="M505" s="1067"/>
      <c r="N505" s="1067"/>
      <c r="O505" s="1067"/>
      <c r="P505" s="1067"/>
      <c r="Q505" s="1067"/>
      <c r="R505" s="1067"/>
      <c r="S505" s="1067"/>
      <c r="T505" s="1067"/>
      <c r="U505" s="1067"/>
      <c r="V505" s="1067"/>
      <c r="W505" s="1067"/>
      <c r="X505" s="1067"/>
      <c r="Y505" s="1067"/>
      <c r="Z505" s="1067"/>
      <c r="AA505" s="1067"/>
      <c r="AB505" s="1067"/>
      <c r="AC505" s="1067"/>
      <c r="AD505" s="1067"/>
      <c r="AE505" s="1067"/>
    </row>
    <row r="506" spans="1:31">
      <c r="A506" s="1067"/>
      <c r="B506" s="1067"/>
      <c r="C506" s="1067"/>
      <c r="D506" s="1067"/>
      <c r="E506" s="1067"/>
      <c r="F506" s="1067"/>
      <c r="G506" s="1067"/>
      <c r="H506" s="1067"/>
      <c r="I506" s="1067"/>
      <c r="J506" s="1067"/>
      <c r="K506" s="1067"/>
      <c r="L506" s="1067"/>
      <c r="M506" s="1067"/>
      <c r="N506" s="1067"/>
      <c r="O506" s="1067"/>
      <c r="P506" s="1067"/>
      <c r="Q506" s="1067"/>
      <c r="R506" s="1067"/>
      <c r="S506" s="1067"/>
      <c r="T506" s="1067"/>
      <c r="U506" s="1067"/>
      <c r="V506" s="1067"/>
      <c r="W506" s="1067"/>
      <c r="X506" s="1067"/>
      <c r="Y506" s="1067"/>
      <c r="Z506" s="1067"/>
      <c r="AA506" s="1067"/>
      <c r="AB506" s="1067"/>
      <c r="AC506" s="1067"/>
      <c r="AD506" s="1067"/>
      <c r="AE506" s="1067"/>
    </row>
    <row r="507" spans="1:31">
      <c r="A507" s="1067"/>
      <c r="B507" s="1067"/>
      <c r="C507" s="1067"/>
      <c r="D507" s="1067"/>
      <c r="E507" s="1067"/>
      <c r="F507" s="1067"/>
      <c r="G507" s="1067"/>
      <c r="H507" s="1067"/>
      <c r="I507" s="1067"/>
      <c r="J507" s="1067"/>
      <c r="K507" s="1067"/>
      <c r="L507" s="1067"/>
      <c r="M507" s="1067"/>
      <c r="N507" s="1067"/>
      <c r="O507" s="1067"/>
      <c r="P507" s="1067"/>
      <c r="Q507" s="1067"/>
      <c r="R507" s="1067"/>
      <c r="S507" s="1067"/>
      <c r="T507" s="1067"/>
      <c r="U507" s="1067"/>
      <c r="V507" s="1067"/>
      <c r="W507" s="1067"/>
      <c r="X507" s="1067"/>
      <c r="Y507" s="1067"/>
      <c r="Z507" s="1067"/>
      <c r="AA507" s="1067"/>
      <c r="AB507" s="1067"/>
      <c r="AC507" s="1067"/>
      <c r="AD507" s="1067"/>
      <c r="AE507" s="1067"/>
    </row>
    <row r="508" spans="1:31">
      <c r="A508" s="1067"/>
      <c r="B508" s="1067"/>
      <c r="C508" s="1067"/>
      <c r="D508" s="1067"/>
      <c r="E508" s="1067"/>
      <c r="F508" s="1067"/>
      <c r="G508" s="1067"/>
      <c r="H508" s="1067"/>
      <c r="I508" s="1067"/>
      <c r="J508" s="1067"/>
      <c r="K508" s="1067"/>
      <c r="L508" s="1067"/>
      <c r="M508" s="1067"/>
      <c r="N508" s="1067"/>
      <c r="O508" s="1067"/>
      <c r="P508" s="1067"/>
      <c r="Q508" s="1067"/>
      <c r="R508" s="1067"/>
      <c r="S508" s="1067"/>
      <c r="T508" s="1067"/>
      <c r="U508" s="1067"/>
      <c r="V508" s="1067"/>
      <c r="W508" s="1067"/>
      <c r="X508" s="1067"/>
      <c r="Y508" s="1067"/>
      <c r="Z508" s="1067"/>
      <c r="AA508" s="1067"/>
      <c r="AB508" s="1067"/>
      <c r="AC508" s="1067"/>
      <c r="AD508" s="1067"/>
      <c r="AE508" s="1067"/>
    </row>
    <row r="509" spans="1:31">
      <c r="A509" s="1067"/>
      <c r="B509" s="1067"/>
      <c r="C509" s="1067"/>
      <c r="D509" s="1067"/>
      <c r="E509" s="1067"/>
      <c r="F509" s="1067"/>
      <c r="G509" s="1067"/>
      <c r="H509" s="1067"/>
      <c r="I509" s="1067"/>
      <c r="J509" s="1067"/>
      <c r="K509" s="1067"/>
      <c r="L509" s="1067"/>
      <c r="M509" s="1067"/>
      <c r="N509" s="1067"/>
      <c r="O509" s="1067"/>
      <c r="P509" s="1067"/>
      <c r="Q509" s="1067"/>
      <c r="R509" s="1067"/>
      <c r="S509" s="1067"/>
      <c r="T509" s="1067"/>
      <c r="U509" s="1067"/>
      <c r="V509" s="1067"/>
      <c r="W509" s="1067"/>
      <c r="X509" s="1067"/>
      <c r="Y509" s="1067"/>
      <c r="Z509" s="1067"/>
      <c r="AA509" s="1067"/>
      <c r="AB509" s="1067"/>
      <c r="AC509" s="1067"/>
      <c r="AD509" s="1067"/>
      <c r="AE509" s="1067"/>
    </row>
    <row r="510" spans="1:31">
      <c r="A510" s="1067"/>
      <c r="B510" s="1067"/>
      <c r="C510" s="1067"/>
      <c r="D510" s="1067"/>
      <c r="E510" s="1067"/>
      <c r="F510" s="1067"/>
      <c r="G510" s="1067"/>
      <c r="H510" s="1067"/>
      <c r="I510" s="1067"/>
      <c r="J510" s="1067"/>
      <c r="K510" s="1067"/>
      <c r="L510" s="1067"/>
      <c r="M510" s="1067"/>
      <c r="N510" s="1067"/>
      <c r="O510" s="1067"/>
      <c r="P510" s="1067"/>
      <c r="Q510" s="1067"/>
      <c r="R510" s="1067"/>
      <c r="S510" s="1067"/>
      <c r="T510" s="1067"/>
      <c r="U510" s="1067"/>
      <c r="V510" s="1067"/>
      <c r="W510" s="1067"/>
      <c r="X510" s="1067"/>
      <c r="Y510" s="1067"/>
      <c r="Z510" s="1067"/>
      <c r="AA510" s="1067"/>
      <c r="AB510" s="1067"/>
      <c r="AC510" s="1067"/>
      <c r="AD510" s="1067"/>
      <c r="AE510" s="1067"/>
    </row>
    <row r="511" spans="1:31">
      <c r="A511" s="1067"/>
      <c r="B511" s="1067"/>
      <c r="C511" s="1067"/>
      <c r="D511" s="1067"/>
      <c r="E511" s="1067"/>
      <c r="F511" s="1067"/>
      <c r="G511" s="1067"/>
      <c r="H511" s="1067"/>
      <c r="I511" s="1067"/>
      <c r="J511" s="1067"/>
      <c r="K511" s="1067"/>
      <c r="L511" s="1067"/>
      <c r="M511" s="1067"/>
      <c r="N511" s="1067"/>
      <c r="O511" s="1067"/>
      <c r="P511" s="1067"/>
      <c r="Q511" s="1067"/>
      <c r="R511" s="1067"/>
      <c r="S511" s="1067"/>
      <c r="T511" s="1067"/>
      <c r="U511" s="1067"/>
      <c r="V511" s="1067"/>
      <c r="W511" s="1067"/>
      <c r="X511" s="1067"/>
      <c r="Y511" s="1067"/>
      <c r="Z511" s="1067"/>
      <c r="AA511" s="1067"/>
      <c r="AB511" s="1067"/>
      <c r="AC511" s="1067"/>
      <c r="AD511" s="1067"/>
      <c r="AE511" s="1067"/>
    </row>
    <row r="512" spans="1:31">
      <c r="A512" s="1067"/>
      <c r="B512" s="1067"/>
      <c r="C512" s="1067"/>
      <c r="D512" s="1067"/>
      <c r="E512" s="1067"/>
      <c r="F512" s="1067"/>
      <c r="G512" s="1067"/>
      <c r="H512" s="1067"/>
      <c r="I512" s="1067"/>
      <c r="J512" s="1067"/>
      <c r="K512" s="1067"/>
      <c r="L512" s="1067"/>
      <c r="M512" s="1067"/>
      <c r="N512" s="1067"/>
      <c r="O512" s="1067"/>
      <c r="P512" s="1067"/>
      <c r="Q512" s="1067"/>
      <c r="R512" s="1067"/>
      <c r="S512" s="1067"/>
      <c r="T512" s="1067"/>
      <c r="U512" s="1067"/>
      <c r="V512" s="1067"/>
      <c r="W512" s="1067"/>
      <c r="X512" s="1067"/>
      <c r="Y512" s="1067"/>
      <c r="Z512" s="1067"/>
      <c r="AA512" s="1067"/>
      <c r="AB512" s="1067"/>
      <c r="AC512" s="1067"/>
      <c r="AD512" s="1067"/>
      <c r="AE512" s="1067"/>
    </row>
    <row r="513" spans="1:31">
      <c r="A513" s="1067"/>
      <c r="B513" s="1067"/>
      <c r="C513" s="1067"/>
      <c r="D513" s="1067"/>
      <c r="E513" s="1067"/>
      <c r="F513" s="1067"/>
      <c r="G513" s="1067"/>
      <c r="H513" s="1067"/>
      <c r="I513" s="1067"/>
      <c r="J513" s="1067"/>
      <c r="K513" s="1067"/>
      <c r="L513" s="1067"/>
      <c r="M513" s="1067"/>
      <c r="N513" s="1067"/>
      <c r="O513" s="1067"/>
      <c r="P513" s="1067"/>
      <c r="Q513" s="1067"/>
      <c r="R513" s="1067"/>
      <c r="S513" s="1067"/>
      <c r="T513" s="1067"/>
      <c r="U513" s="1067"/>
      <c r="V513" s="1067"/>
      <c r="W513" s="1067"/>
      <c r="X513" s="1067"/>
      <c r="Y513" s="1067"/>
      <c r="Z513" s="1067"/>
      <c r="AA513" s="1067"/>
      <c r="AB513" s="1067"/>
      <c r="AC513" s="1067"/>
      <c r="AD513" s="1067"/>
      <c r="AE513" s="1067"/>
    </row>
    <row r="514" spans="1:31">
      <c r="A514" s="1067"/>
      <c r="B514" s="1067"/>
      <c r="C514" s="1067"/>
      <c r="D514" s="1067"/>
      <c r="E514" s="1067"/>
      <c r="F514" s="1067"/>
      <c r="G514" s="1067"/>
      <c r="H514" s="1067"/>
      <c r="I514" s="1067"/>
      <c r="J514" s="1067"/>
      <c r="K514" s="1067"/>
      <c r="L514" s="1067"/>
      <c r="M514" s="1067"/>
      <c r="N514" s="1067"/>
      <c r="O514" s="1067"/>
      <c r="P514" s="1067"/>
      <c r="Q514" s="1067"/>
      <c r="R514" s="1067"/>
      <c r="S514" s="1067"/>
      <c r="T514" s="1067"/>
      <c r="U514" s="1067"/>
      <c r="V514" s="1067"/>
      <c r="W514" s="1067"/>
      <c r="X514" s="1067"/>
      <c r="Y514" s="1067"/>
      <c r="Z514" s="1067"/>
      <c r="AA514" s="1067"/>
      <c r="AB514" s="1067"/>
      <c r="AC514" s="1067"/>
      <c r="AD514" s="1067"/>
      <c r="AE514" s="1067"/>
    </row>
    <row r="515" spans="1:31">
      <c r="A515" s="1067"/>
      <c r="B515" s="1067"/>
      <c r="C515" s="1067"/>
      <c r="D515" s="1067"/>
      <c r="E515" s="1067"/>
      <c r="F515" s="1067"/>
      <c r="G515" s="1067"/>
      <c r="H515" s="1067"/>
      <c r="I515" s="1067"/>
      <c r="J515" s="1067"/>
      <c r="K515" s="1067"/>
      <c r="L515" s="1067"/>
      <c r="M515" s="1067"/>
      <c r="N515" s="1067"/>
      <c r="O515" s="1067"/>
      <c r="P515" s="1067"/>
      <c r="Q515" s="1067"/>
      <c r="R515" s="1067"/>
      <c r="S515" s="1067"/>
      <c r="T515" s="1067"/>
      <c r="U515" s="1067"/>
      <c r="V515" s="1067"/>
      <c r="W515" s="1067"/>
      <c r="X515" s="1067"/>
      <c r="Y515" s="1067"/>
      <c r="Z515" s="1067"/>
      <c r="AA515" s="1067"/>
      <c r="AB515" s="1067"/>
      <c r="AC515" s="1067"/>
      <c r="AD515" s="1067"/>
      <c r="AE515" s="1067"/>
    </row>
    <row r="516" spans="1:31">
      <c r="A516" s="1067"/>
      <c r="B516" s="1067"/>
      <c r="C516" s="1067"/>
      <c r="D516" s="1067"/>
      <c r="E516" s="1067"/>
      <c r="F516" s="1067"/>
      <c r="G516" s="1067"/>
      <c r="H516" s="1067"/>
      <c r="I516" s="1067"/>
      <c r="J516" s="1067"/>
      <c r="K516" s="1067"/>
      <c r="L516" s="1067"/>
      <c r="M516" s="1067"/>
      <c r="N516" s="1067"/>
      <c r="O516" s="1067"/>
      <c r="P516" s="1067"/>
      <c r="Q516" s="1067"/>
      <c r="R516" s="1067"/>
      <c r="S516" s="1067"/>
      <c r="T516" s="1067"/>
      <c r="U516" s="1067"/>
      <c r="V516" s="1067"/>
      <c r="W516" s="1067"/>
      <c r="X516" s="1067"/>
      <c r="Y516" s="1067"/>
      <c r="Z516" s="1067"/>
      <c r="AA516" s="1067"/>
      <c r="AB516" s="1067"/>
      <c r="AC516" s="1067"/>
      <c r="AD516" s="1067"/>
      <c r="AE516" s="1067"/>
    </row>
    <row r="517" spans="1:31">
      <c r="A517" s="1067"/>
      <c r="B517" s="1067"/>
      <c r="C517" s="1067"/>
      <c r="D517" s="1067"/>
      <c r="E517" s="1067"/>
      <c r="F517" s="1067"/>
      <c r="G517" s="1067"/>
      <c r="H517" s="1067"/>
      <c r="I517" s="1067"/>
      <c r="J517" s="1067"/>
      <c r="K517" s="1067"/>
      <c r="L517" s="1067"/>
      <c r="M517" s="1067"/>
      <c r="N517" s="1067"/>
      <c r="O517" s="1067"/>
      <c r="P517" s="1067"/>
      <c r="Q517" s="1067"/>
      <c r="R517" s="1067"/>
      <c r="S517" s="1067"/>
      <c r="T517" s="1067"/>
      <c r="U517" s="1067"/>
      <c r="V517" s="1067"/>
      <c r="W517" s="1067"/>
      <c r="X517" s="1067"/>
      <c r="Y517" s="1067"/>
      <c r="Z517" s="1067"/>
      <c r="AA517" s="1067"/>
      <c r="AB517" s="1067"/>
      <c r="AC517" s="1067"/>
      <c r="AD517" s="1067"/>
      <c r="AE517" s="1067"/>
    </row>
    <row r="518" spans="1:31">
      <c r="A518" s="1067"/>
      <c r="B518" s="1067"/>
      <c r="C518" s="1067"/>
      <c r="D518" s="1067"/>
      <c r="E518" s="1067"/>
      <c r="F518" s="1067"/>
      <c r="G518" s="1067"/>
      <c r="H518" s="1067"/>
      <c r="I518" s="1067"/>
      <c r="J518" s="1067"/>
      <c r="K518" s="1067"/>
      <c r="L518" s="1067"/>
      <c r="M518" s="1067"/>
      <c r="N518" s="1067"/>
      <c r="O518" s="1067"/>
      <c r="P518" s="1067"/>
      <c r="Q518" s="1067"/>
      <c r="R518" s="1067"/>
      <c r="S518" s="1067"/>
      <c r="T518" s="1067"/>
      <c r="U518" s="1067"/>
      <c r="V518" s="1067"/>
      <c r="W518" s="1067"/>
      <c r="X518" s="1067"/>
      <c r="Y518" s="1067"/>
      <c r="Z518" s="1067"/>
      <c r="AA518" s="1067"/>
      <c r="AB518" s="1067"/>
      <c r="AC518" s="1067"/>
      <c r="AD518" s="1067"/>
      <c r="AE518" s="1067"/>
    </row>
    <row r="519" spans="1:31">
      <c r="A519" s="1067"/>
      <c r="B519" s="1067"/>
      <c r="C519" s="1067"/>
      <c r="D519" s="1067"/>
      <c r="E519" s="1067"/>
      <c r="F519" s="1067"/>
      <c r="G519" s="1067"/>
      <c r="H519" s="1067"/>
      <c r="I519" s="1067"/>
      <c r="J519" s="1067"/>
      <c r="K519" s="1067"/>
      <c r="L519" s="1067"/>
      <c r="M519" s="1067"/>
      <c r="N519" s="1067"/>
      <c r="O519" s="1067"/>
      <c r="P519" s="1067"/>
      <c r="Q519" s="1067"/>
      <c r="R519" s="1067"/>
      <c r="S519" s="1067"/>
      <c r="T519" s="1067"/>
      <c r="U519" s="1067"/>
      <c r="V519" s="1067"/>
      <c r="W519" s="1067"/>
      <c r="X519" s="1067"/>
      <c r="Y519" s="1067"/>
      <c r="Z519" s="1067"/>
      <c r="AA519" s="1067"/>
      <c r="AB519" s="1067"/>
      <c r="AC519" s="1067"/>
      <c r="AD519" s="1067"/>
      <c r="AE519" s="1067"/>
    </row>
    <row r="520" spans="1:31">
      <c r="A520" s="1067"/>
      <c r="B520" s="1067"/>
      <c r="C520" s="1067"/>
      <c r="D520" s="1067"/>
      <c r="E520" s="1067"/>
      <c r="F520" s="1067"/>
      <c r="G520" s="1067"/>
      <c r="H520" s="1067"/>
      <c r="I520" s="1067"/>
      <c r="J520" s="1067"/>
      <c r="K520" s="1067"/>
      <c r="L520" s="1067"/>
      <c r="M520" s="1067"/>
      <c r="N520" s="1067"/>
      <c r="O520" s="1067"/>
      <c r="P520" s="1067"/>
      <c r="Q520" s="1067"/>
      <c r="R520" s="1067"/>
      <c r="S520" s="1067"/>
      <c r="T520" s="1067"/>
      <c r="U520" s="1067"/>
      <c r="V520" s="1067"/>
      <c r="W520" s="1067"/>
      <c r="X520" s="1067"/>
      <c r="Y520" s="1067"/>
      <c r="Z520" s="1067"/>
      <c r="AA520" s="1067"/>
      <c r="AB520" s="1067"/>
      <c r="AC520" s="1067"/>
      <c r="AD520" s="1067"/>
      <c r="AE520" s="1067"/>
    </row>
    <row r="521" spans="1:31">
      <c r="A521" s="1067"/>
      <c r="B521" s="1067"/>
      <c r="C521" s="1067"/>
      <c r="D521" s="1067"/>
      <c r="E521" s="1067"/>
      <c r="F521" s="1067"/>
      <c r="G521" s="1067"/>
      <c r="H521" s="1067"/>
      <c r="I521" s="1067"/>
      <c r="J521" s="1067"/>
      <c r="K521" s="1067"/>
      <c r="L521" s="1067"/>
      <c r="M521" s="1067"/>
      <c r="N521" s="1067"/>
      <c r="O521" s="1067"/>
      <c r="P521" s="1067"/>
      <c r="Q521" s="1067"/>
      <c r="R521" s="1067"/>
      <c r="S521" s="1067"/>
      <c r="T521" s="1067"/>
      <c r="U521" s="1067"/>
      <c r="V521" s="1067"/>
      <c r="W521" s="1067"/>
      <c r="X521" s="1067"/>
      <c r="Y521" s="1067"/>
      <c r="Z521" s="1067"/>
      <c r="AA521" s="1067"/>
      <c r="AB521" s="1067"/>
      <c r="AC521" s="1067"/>
      <c r="AD521" s="1067"/>
      <c r="AE521" s="1067"/>
    </row>
    <row r="522" spans="1:31">
      <c r="A522" s="1067"/>
      <c r="B522" s="1067"/>
      <c r="C522" s="1067"/>
      <c r="D522" s="1067"/>
      <c r="E522" s="1067"/>
      <c r="F522" s="1067"/>
      <c r="G522" s="1067"/>
      <c r="H522" s="1067"/>
      <c r="I522" s="1067"/>
      <c r="J522" s="1067"/>
      <c r="K522" s="1067"/>
      <c r="L522" s="1067"/>
      <c r="M522" s="1067"/>
      <c r="N522" s="1067"/>
      <c r="O522" s="1067"/>
      <c r="P522" s="1067"/>
      <c r="Q522" s="1067"/>
      <c r="R522" s="1067"/>
      <c r="S522" s="1067"/>
      <c r="T522" s="1067"/>
      <c r="U522" s="1067"/>
      <c r="V522" s="1067"/>
      <c r="W522" s="1067"/>
      <c r="X522" s="1067"/>
      <c r="Y522" s="1067"/>
      <c r="Z522" s="1067"/>
      <c r="AA522" s="1067"/>
      <c r="AB522" s="1067"/>
      <c r="AC522" s="1067"/>
      <c r="AD522" s="1067"/>
      <c r="AE522" s="1067"/>
    </row>
    <row r="523" spans="1:31">
      <c r="A523" s="1067"/>
      <c r="B523" s="1067"/>
      <c r="C523" s="1067"/>
      <c r="D523" s="1067"/>
      <c r="E523" s="1067"/>
      <c r="F523" s="1067"/>
      <c r="G523" s="1067"/>
      <c r="H523" s="1067"/>
      <c r="I523" s="1067"/>
      <c r="J523" s="1067"/>
      <c r="K523" s="1067"/>
      <c r="L523" s="1067"/>
      <c r="M523" s="1067"/>
      <c r="N523" s="1067"/>
      <c r="O523" s="1067"/>
      <c r="P523" s="1067"/>
      <c r="Q523" s="1067"/>
      <c r="R523" s="1067"/>
      <c r="S523" s="1067"/>
      <c r="T523" s="1067"/>
      <c r="U523" s="1067"/>
      <c r="V523" s="1067"/>
      <c r="W523" s="1067"/>
      <c r="X523" s="1067"/>
      <c r="Y523" s="1067"/>
      <c r="Z523" s="1067"/>
      <c r="AA523" s="1067"/>
      <c r="AB523" s="1067"/>
      <c r="AC523" s="1067"/>
      <c r="AD523" s="1067"/>
      <c r="AE523" s="1067"/>
    </row>
    <row r="524" spans="1:31">
      <c r="A524" s="1067"/>
      <c r="B524" s="1067"/>
      <c r="C524" s="1067"/>
      <c r="D524" s="1067"/>
      <c r="E524" s="1067"/>
      <c r="F524" s="1067"/>
      <c r="G524" s="1067"/>
      <c r="H524" s="1067"/>
      <c r="I524" s="1067"/>
      <c r="J524" s="1067"/>
      <c r="K524" s="1067"/>
      <c r="L524" s="1067"/>
      <c r="M524" s="1067"/>
      <c r="N524" s="1067"/>
      <c r="O524" s="1067"/>
      <c r="P524" s="1067"/>
      <c r="Q524" s="1067"/>
      <c r="R524" s="1067"/>
      <c r="S524" s="1067"/>
      <c r="T524" s="1067"/>
      <c r="U524" s="1067"/>
      <c r="V524" s="1067"/>
      <c r="W524" s="1067"/>
      <c r="X524" s="1067"/>
      <c r="Y524" s="1067"/>
      <c r="Z524" s="1067"/>
      <c r="AA524" s="1067"/>
      <c r="AB524" s="1067"/>
      <c r="AC524" s="1067"/>
      <c r="AD524" s="1067"/>
      <c r="AE524" s="1067"/>
    </row>
    <row r="525" spans="1:31">
      <c r="A525" s="1067"/>
      <c r="B525" s="1067"/>
      <c r="C525" s="1067"/>
      <c r="D525" s="1067"/>
      <c r="E525" s="1067"/>
      <c r="F525" s="1067"/>
      <c r="G525" s="1067"/>
      <c r="H525" s="1067"/>
      <c r="I525" s="1067"/>
      <c r="J525" s="1067"/>
      <c r="K525" s="1067"/>
      <c r="L525" s="1067"/>
      <c r="M525" s="1067"/>
      <c r="N525" s="1067"/>
      <c r="O525" s="1067"/>
      <c r="P525" s="1067"/>
      <c r="Q525" s="1067"/>
      <c r="R525" s="1067"/>
      <c r="S525" s="1067"/>
      <c r="T525" s="1067"/>
      <c r="U525" s="1067"/>
      <c r="V525" s="1067"/>
      <c r="W525" s="1067"/>
      <c r="X525" s="1067"/>
      <c r="Y525" s="1067"/>
      <c r="Z525" s="1067"/>
      <c r="AA525" s="1067"/>
      <c r="AB525" s="1067"/>
      <c r="AC525" s="1067"/>
      <c r="AD525" s="1067"/>
      <c r="AE525" s="1067"/>
    </row>
    <row r="526" spans="1:31">
      <c r="A526" s="1067"/>
      <c r="B526" s="1067"/>
      <c r="C526" s="1067"/>
      <c r="D526" s="1067"/>
      <c r="E526" s="1067"/>
      <c r="F526" s="1067"/>
      <c r="G526" s="1067"/>
      <c r="H526" s="1067"/>
      <c r="I526" s="1067"/>
      <c r="J526" s="1067"/>
      <c r="K526" s="1067"/>
      <c r="L526" s="1067"/>
      <c r="M526" s="1067"/>
      <c r="N526" s="1067"/>
      <c r="O526" s="1067"/>
      <c r="P526" s="1067"/>
      <c r="Q526" s="1067"/>
      <c r="R526" s="1067"/>
      <c r="S526" s="1067"/>
      <c r="T526" s="1067"/>
      <c r="U526" s="1067"/>
      <c r="V526" s="1067"/>
      <c r="W526" s="1067"/>
      <c r="X526" s="1067"/>
      <c r="Y526" s="1067"/>
      <c r="Z526" s="1067"/>
      <c r="AA526" s="1067"/>
      <c r="AB526" s="1067"/>
      <c r="AC526" s="1067"/>
      <c r="AD526" s="1067"/>
      <c r="AE526" s="1067"/>
    </row>
    <row r="527" spans="1:31">
      <c r="A527" s="1067"/>
      <c r="B527" s="1067"/>
      <c r="C527" s="1067"/>
      <c r="D527" s="1067"/>
      <c r="E527" s="1067"/>
      <c r="F527" s="1067"/>
      <c r="G527" s="1067"/>
      <c r="H527" s="1067"/>
      <c r="I527" s="1067"/>
      <c r="J527" s="1067"/>
      <c r="K527" s="1067"/>
      <c r="L527" s="1067"/>
      <c r="M527" s="1067"/>
      <c r="N527" s="1067"/>
      <c r="O527" s="1067"/>
      <c r="P527" s="1067"/>
      <c r="Q527" s="1067"/>
      <c r="R527" s="1067"/>
      <c r="S527" s="1067"/>
      <c r="T527" s="1067"/>
      <c r="U527" s="1067"/>
      <c r="V527" s="1067"/>
      <c r="W527" s="1067"/>
      <c r="X527" s="1067"/>
      <c r="Y527" s="1067"/>
      <c r="Z527" s="1067"/>
      <c r="AA527" s="1067"/>
      <c r="AB527" s="1067"/>
      <c r="AC527" s="1067"/>
      <c r="AD527" s="1067"/>
      <c r="AE527" s="1067"/>
    </row>
    <row r="528" spans="1:31">
      <c r="A528" s="1067"/>
      <c r="B528" s="1067"/>
      <c r="C528" s="1067"/>
      <c r="D528" s="1067"/>
      <c r="E528" s="1067"/>
      <c r="F528" s="1067"/>
      <c r="G528" s="1067"/>
      <c r="H528" s="1067"/>
      <c r="I528" s="1067"/>
      <c r="J528" s="1067"/>
      <c r="K528" s="1067"/>
      <c r="L528" s="1067"/>
      <c r="M528" s="1067"/>
      <c r="N528" s="1067"/>
      <c r="O528" s="1067"/>
      <c r="P528" s="1067"/>
      <c r="Q528" s="1067"/>
      <c r="R528" s="1067"/>
      <c r="S528" s="1067"/>
      <c r="T528" s="1067"/>
      <c r="U528" s="1067"/>
      <c r="V528" s="1067"/>
      <c r="W528" s="1067"/>
      <c r="X528" s="1067"/>
      <c r="Y528" s="1067"/>
      <c r="Z528" s="1067"/>
      <c r="AA528" s="1067"/>
      <c r="AB528" s="1067"/>
      <c r="AC528" s="1067"/>
      <c r="AD528" s="1067"/>
      <c r="AE528" s="1067"/>
    </row>
    <row r="529" spans="1:31">
      <c r="A529" s="1067"/>
      <c r="B529" s="1067"/>
      <c r="C529" s="1067"/>
      <c r="D529" s="1067"/>
      <c r="E529" s="1067"/>
      <c r="F529" s="1067"/>
      <c r="G529" s="1067"/>
      <c r="H529" s="1067"/>
      <c r="I529" s="1067"/>
      <c r="J529" s="1067"/>
      <c r="K529" s="1067"/>
      <c r="L529" s="1067"/>
      <c r="M529" s="1067"/>
      <c r="N529" s="1067"/>
      <c r="O529" s="1067"/>
      <c r="P529" s="1067"/>
      <c r="Q529" s="1067"/>
      <c r="R529" s="1067"/>
      <c r="S529" s="1067"/>
      <c r="T529" s="1067"/>
      <c r="U529" s="1067"/>
      <c r="V529" s="1067"/>
      <c r="W529" s="1067"/>
      <c r="X529" s="1067"/>
      <c r="Y529" s="1067"/>
      <c r="Z529" s="1067"/>
      <c r="AA529" s="1067"/>
      <c r="AB529" s="1067"/>
      <c r="AC529" s="1067"/>
      <c r="AD529" s="1067"/>
      <c r="AE529" s="1067"/>
    </row>
    <row r="530" spans="1:31">
      <c r="A530" s="1067"/>
      <c r="B530" s="1067"/>
      <c r="C530" s="1067"/>
      <c r="D530" s="1067"/>
      <c r="E530" s="1067"/>
      <c r="F530" s="1067"/>
      <c r="G530" s="1067"/>
      <c r="H530" s="1067"/>
      <c r="I530" s="1067"/>
      <c r="J530" s="1067"/>
      <c r="K530" s="1067"/>
      <c r="L530" s="1067"/>
      <c r="M530" s="1067"/>
      <c r="N530" s="1067"/>
      <c r="O530" s="1067"/>
      <c r="P530" s="1067"/>
      <c r="Q530" s="1067"/>
      <c r="R530" s="1067"/>
      <c r="S530" s="1067"/>
      <c r="T530" s="1067"/>
      <c r="U530" s="1067"/>
      <c r="V530" s="1067"/>
      <c r="W530" s="1067"/>
      <c r="X530" s="1067"/>
      <c r="Y530" s="1067"/>
      <c r="Z530" s="1067"/>
      <c r="AA530" s="1067"/>
      <c r="AB530" s="1067"/>
      <c r="AC530" s="1067"/>
      <c r="AD530" s="1067"/>
      <c r="AE530" s="1067"/>
    </row>
    <row r="531" spans="1:31">
      <c r="A531" s="1067"/>
      <c r="B531" s="1067"/>
      <c r="C531" s="1067"/>
      <c r="D531" s="1067"/>
      <c r="E531" s="1067"/>
      <c r="F531" s="1067"/>
      <c r="G531" s="1067"/>
      <c r="H531" s="1067"/>
      <c r="I531" s="1067"/>
      <c r="J531" s="1067"/>
      <c r="K531" s="1067"/>
      <c r="L531" s="1067"/>
      <c r="M531" s="1067"/>
      <c r="N531" s="1067"/>
      <c r="O531" s="1067"/>
      <c r="P531" s="1067"/>
      <c r="Q531" s="1067"/>
      <c r="R531" s="1067"/>
      <c r="S531" s="1067"/>
      <c r="T531" s="1067"/>
      <c r="U531" s="1067"/>
      <c r="V531" s="1067"/>
      <c r="W531" s="1067"/>
      <c r="X531" s="1067"/>
      <c r="Y531" s="1067"/>
      <c r="Z531" s="1067"/>
      <c r="AA531" s="1067"/>
      <c r="AB531" s="1067"/>
      <c r="AC531" s="1067"/>
      <c r="AD531" s="1067"/>
      <c r="AE531" s="1067"/>
    </row>
    <row r="532" spans="1:31">
      <c r="A532" s="1067"/>
      <c r="B532" s="1067"/>
      <c r="C532" s="1067"/>
      <c r="D532" s="1067"/>
      <c r="E532" s="1067"/>
      <c r="F532" s="1067"/>
      <c r="G532" s="1067"/>
      <c r="H532" s="1067"/>
      <c r="I532" s="1067"/>
      <c r="J532" s="1067"/>
      <c r="K532" s="1067"/>
      <c r="L532" s="1067"/>
      <c r="M532" s="1067"/>
      <c r="N532" s="1067"/>
      <c r="O532" s="1067"/>
      <c r="P532" s="1067"/>
      <c r="Q532" s="1067"/>
      <c r="R532" s="1067"/>
      <c r="S532" s="1067"/>
      <c r="T532" s="1067"/>
      <c r="U532" s="1067"/>
      <c r="V532" s="1067"/>
      <c r="W532" s="1067"/>
      <c r="X532" s="1067"/>
      <c r="Y532" s="1067"/>
      <c r="Z532" s="1067"/>
      <c r="AA532" s="1067"/>
      <c r="AB532" s="1067"/>
      <c r="AC532" s="1067"/>
      <c r="AD532" s="1067"/>
      <c r="AE532" s="1067"/>
    </row>
    <row r="533" spans="1:31">
      <c r="A533" s="1067"/>
      <c r="B533" s="1067"/>
      <c r="C533" s="1067"/>
      <c r="D533" s="1067"/>
      <c r="E533" s="1067"/>
      <c r="F533" s="1067"/>
      <c r="G533" s="1067"/>
      <c r="H533" s="1067"/>
      <c r="I533" s="1067"/>
      <c r="J533" s="1067"/>
      <c r="K533" s="1067"/>
      <c r="L533" s="1067"/>
      <c r="M533" s="1067"/>
      <c r="N533" s="1067"/>
      <c r="O533" s="1067"/>
      <c r="P533" s="1067"/>
      <c r="Q533" s="1067"/>
      <c r="R533" s="1067"/>
      <c r="S533" s="1067"/>
      <c r="T533" s="1067"/>
      <c r="U533" s="1067"/>
      <c r="V533" s="1067"/>
      <c r="W533" s="1067"/>
      <c r="X533" s="1067"/>
      <c r="Y533" s="1067"/>
      <c r="Z533" s="1067"/>
      <c r="AA533" s="1067"/>
      <c r="AB533" s="1067"/>
      <c r="AC533" s="1067"/>
      <c r="AD533" s="1067"/>
      <c r="AE533" s="1067"/>
    </row>
    <row r="534" spans="1:31">
      <c r="A534" s="1067"/>
      <c r="B534" s="1067"/>
      <c r="C534" s="1067"/>
      <c r="D534" s="1067"/>
      <c r="E534" s="1067"/>
      <c r="F534" s="1067"/>
      <c r="G534" s="1067"/>
      <c r="H534" s="1067"/>
      <c r="I534" s="1067"/>
      <c r="J534" s="1067"/>
      <c r="K534" s="1067"/>
      <c r="L534" s="1067"/>
      <c r="M534" s="1067"/>
      <c r="N534" s="1067"/>
      <c r="O534" s="1067"/>
      <c r="P534" s="1067"/>
      <c r="Q534" s="1067"/>
      <c r="R534" s="1067"/>
      <c r="S534" s="1067"/>
      <c r="T534" s="1067"/>
      <c r="U534" s="1067"/>
      <c r="V534" s="1067"/>
      <c r="W534" s="1067"/>
      <c r="X534" s="1067"/>
      <c r="Y534" s="1067"/>
      <c r="Z534" s="1067"/>
      <c r="AA534" s="1067"/>
      <c r="AB534" s="1067"/>
      <c r="AC534" s="1067"/>
      <c r="AD534" s="1067"/>
      <c r="AE534" s="1067"/>
    </row>
    <row r="535" spans="1:31">
      <c r="A535" s="1067"/>
      <c r="B535" s="1067"/>
      <c r="C535" s="1067"/>
      <c r="D535" s="1067"/>
      <c r="E535" s="1067"/>
      <c r="F535" s="1067"/>
      <c r="G535" s="1067"/>
      <c r="H535" s="1067"/>
      <c r="I535" s="1067"/>
      <c r="J535" s="1067"/>
      <c r="K535" s="1067"/>
      <c r="L535" s="1067"/>
      <c r="M535" s="1067"/>
      <c r="N535" s="1067"/>
      <c r="O535" s="1067"/>
      <c r="P535" s="1067"/>
      <c r="Q535" s="1067"/>
      <c r="R535" s="1067"/>
      <c r="S535" s="1067"/>
      <c r="T535" s="1067"/>
      <c r="U535" s="1067"/>
      <c r="V535" s="1067"/>
      <c r="W535" s="1067"/>
      <c r="X535" s="1067"/>
      <c r="Y535" s="1067"/>
      <c r="Z535" s="1067"/>
      <c r="AA535" s="1067"/>
      <c r="AB535" s="1067"/>
      <c r="AC535" s="1067"/>
      <c r="AD535" s="1067"/>
      <c r="AE535" s="1067"/>
    </row>
    <row r="536" spans="1:31">
      <c r="A536" s="1067"/>
      <c r="B536" s="1067"/>
      <c r="C536" s="1067"/>
      <c r="D536" s="1067"/>
      <c r="E536" s="1067"/>
      <c r="F536" s="1067"/>
      <c r="G536" s="1067"/>
      <c r="H536" s="1067"/>
      <c r="I536" s="1067"/>
      <c r="J536" s="1067"/>
      <c r="K536" s="1067"/>
      <c r="L536" s="1067"/>
      <c r="M536" s="1067"/>
      <c r="N536" s="1067"/>
      <c r="O536" s="1067"/>
      <c r="P536" s="1067"/>
      <c r="Q536" s="1067"/>
      <c r="R536" s="1067"/>
      <c r="S536" s="1067"/>
      <c r="T536" s="1067"/>
      <c r="U536" s="1067"/>
      <c r="V536" s="1067"/>
      <c r="W536" s="1067"/>
      <c r="X536" s="1067"/>
      <c r="Y536" s="1067"/>
      <c r="Z536" s="1067"/>
      <c r="AA536" s="1067"/>
      <c r="AB536" s="1067"/>
      <c r="AC536" s="1067"/>
      <c r="AD536" s="1067"/>
      <c r="AE536" s="1067"/>
    </row>
    <row r="537" spans="1:31">
      <c r="A537" s="1067"/>
      <c r="B537" s="1067"/>
      <c r="C537" s="1067"/>
      <c r="D537" s="1067"/>
      <c r="E537" s="1067"/>
      <c r="F537" s="1067"/>
      <c r="G537" s="1067"/>
      <c r="H537" s="1067"/>
      <c r="I537" s="1067"/>
      <c r="J537" s="1067"/>
      <c r="K537" s="1067"/>
      <c r="L537" s="1067"/>
      <c r="M537" s="1067"/>
      <c r="N537" s="1067"/>
      <c r="O537" s="1067"/>
      <c r="P537" s="1067"/>
      <c r="Q537" s="1067"/>
      <c r="R537" s="1067"/>
      <c r="S537" s="1067"/>
      <c r="T537" s="1067"/>
      <c r="U537" s="1067"/>
      <c r="V537" s="1067"/>
      <c r="W537" s="1067"/>
      <c r="X537" s="1067"/>
      <c r="Y537" s="1067"/>
      <c r="Z537" s="1067"/>
      <c r="AA537" s="1067"/>
      <c r="AB537" s="1067"/>
      <c r="AC537" s="1067"/>
      <c r="AD537" s="1067"/>
      <c r="AE537" s="1067"/>
    </row>
    <row r="538" spans="1:31">
      <c r="A538" s="1067"/>
      <c r="B538" s="1067"/>
      <c r="C538" s="1067"/>
      <c r="D538" s="1067"/>
      <c r="E538" s="1067"/>
      <c r="F538" s="1067"/>
      <c r="G538" s="1067"/>
      <c r="H538" s="1067"/>
      <c r="I538" s="1067"/>
      <c r="J538" s="1067"/>
      <c r="K538" s="1067"/>
      <c r="L538" s="1067"/>
      <c r="M538" s="1067"/>
      <c r="N538" s="1067"/>
      <c r="O538" s="1067"/>
      <c r="P538" s="1067"/>
      <c r="Q538" s="1067"/>
      <c r="R538" s="1067"/>
      <c r="S538" s="1067"/>
      <c r="T538" s="1067"/>
      <c r="U538" s="1067"/>
      <c r="V538" s="1067"/>
      <c r="W538" s="1067"/>
      <c r="X538" s="1067"/>
      <c r="Y538" s="1067"/>
      <c r="Z538" s="1067"/>
      <c r="AA538" s="1067"/>
      <c r="AB538" s="1067"/>
      <c r="AC538" s="1067"/>
      <c r="AD538" s="1067"/>
      <c r="AE538" s="1067"/>
    </row>
    <row r="539" spans="1:31">
      <c r="A539" s="1067"/>
      <c r="B539" s="1067"/>
      <c r="C539" s="1067"/>
      <c r="D539" s="1067"/>
      <c r="E539" s="1067"/>
      <c r="F539" s="1067"/>
      <c r="G539" s="1067"/>
      <c r="H539" s="1067"/>
      <c r="I539" s="1067"/>
      <c r="J539" s="1067"/>
      <c r="K539" s="1067"/>
      <c r="L539" s="1067"/>
      <c r="M539" s="1067"/>
      <c r="N539" s="1067"/>
      <c r="O539" s="1067"/>
      <c r="P539" s="1067"/>
      <c r="Q539" s="1067"/>
      <c r="R539" s="1067"/>
      <c r="S539" s="1067"/>
      <c r="T539" s="1067"/>
      <c r="U539" s="1067"/>
      <c r="V539" s="1067"/>
      <c r="W539" s="1067"/>
      <c r="X539" s="1067"/>
      <c r="Y539" s="1067"/>
      <c r="Z539" s="1067"/>
      <c r="AA539" s="1067"/>
      <c r="AB539" s="1067"/>
      <c r="AC539" s="1067"/>
      <c r="AD539" s="1067"/>
      <c r="AE539" s="1067"/>
    </row>
    <row r="540" spans="1:31">
      <c r="A540" s="1067"/>
      <c r="B540" s="1067"/>
      <c r="C540" s="1067"/>
      <c r="D540" s="1067"/>
      <c r="E540" s="1067"/>
      <c r="F540" s="1067"/>
      <c r="G540" s="1067"/>
      <c r="H540" s="1067"/>
      <c r="I540" s="1067"/>
      <c r="J540" s="1067"/>
      <c r="K540" s="1067"/>
      <c r="L540" s="1067"/>
      <c r="M540" s="1067"/>
      <c r="N540" s="1067"/>
      <c r="O540" s="1067"/>
      <c r="P540" s="1067"/>
      <c r="Q540" s="1067"/>
      <c r="R540" s="1067"/>
      <c r="S540" s="1067"/>
      <c r="T540" s="1067"/>
      <c r="U540" s="1067"/>
      <c r="V540" s="1067"/>
      <c r="W540" s="1067"/>
      <c r="X540" s="1067"/>
      <c r="Y540" s="1067"/>
      <c r="Z540" s="1067"/>
      <c r="AA540" s="1067"/>
      <c r="AB540" s="1067"/>
      <c r="AC540" s="1067"/>
      <c r="AD540" s="1067"/>
      <c r="AE540" s="1067"/>
    </row>
    <row r="541" spans="1:31">
      <c r="A541" s="1067"/>
      <c r="B541" s="1067"/>
      <c r="C541" s="1067"/>
      <c r="D541" s="1067"/>
      <c r="E541" s="1067"/>
      <c r="F541" s="1067"/>
      <c r="G541" s="1067"/>
      <c r="H541" s="1067"/>
      <c r="I541" s="1067"/>
      <c r="J541" s="1067"/>
      <c r="K541" s="1067"/>
      <c r="L541" s="1067"/>
      <c r="M541" s="1067"/>
      <c r="N541" s="1067"/>
      <c r="O541" s="1067"/>
      <c r="P541" s="1067"/>
      <c r="Q541" s="1067"/>
      <c r="R541" s="1067"/>
      <c r="S541" s="1067"/>
      <c r="T541" s="1067"/>
      <c r="U541" s="1067"/>
      <c r="V541" s="1067"/>
      <c r="W541" s="1067"/>
      <c r="X541" s="1067"/>
      <c r="Y541" s="1067"/>
      <c r="Z541" s="1067"/>
      <c r="AA541" s="1067"/>
      <c r="AB541" s="1067"/>
      <c r="AC541" s="1067"/>
      <c r="AD541" s="1067"/>
      <c r="AE541" s="1067"/>
    </row>
    <row r="542" spans="1:31">
      <c r="A542" s="1067"/>
      <c r="B542" s="1067"/>
      <c r="C542" s="1067"/>
      <c r="D542" s="1067"/>
      <c r="E542" s="1067"/>
      <c r="F542" s="1067"/>
      <c r="G542" s="1067"/>
      <c r="H542" s="1067"/>
      <c r="I542" s="1067"/>
      <c r="J542" s="1067"/>
      <c r="K542" s="1067"/>
      <c r="L542" s="1067"/>
      <c r="M542" s="1067"/>
      <c r="N542" s="1067"/>
      <c r="O542" s="1067"/>
      <c r="P542" s="1067"/>
      <c r="Q542" s="1067"/>
      <c r="R542" s="1067"/>
      <c r="S542" s="1067"/>
      <c r="T542" s="1067"/>
      <c r="U542" s="1067"/>
      <c r="V542" s="1067"/>
      <c r="W542" s="1067"/>
      <c r="X542" s="1067"/>
      <c r="Y542" s="1067"/>
      <c r="Z542" s="1067"/>
      <c r="AA542" s="1067"/>
      <c r="AB542" s="1067"/>
      <c r="AC542" s="1067"/>
      <c r="AD542" s="1067"/>
      <c r="AE542" s="1067"/>
    </row>
    <row r="543" spans="1:31">
      <c r="A543" s="1067"/>
      <c r="B543" s="1067"/>
      <c r="C543" s="1067"/>
      <c r="D543" s="1067"/>
      <c r="E543" s="1067"/>
      <c r="F543" s="1067"/>
      <c r="G543" s="1067"/>
      <c r="H543" s="1067"/>
      <c r="I543" s="1067"/>
      <c r="J543" s="1067"/>
      <c r="K543" s="1067"/>
      <c r="L543" s="1067"/>
      <c r="M543" s="1067"/>
      <c r="N543" s="1067"/>
      <c r="O543" s="1067"/>
      <c r="P543" s="1067"/>
      <c r="Q543" s="1067"/>
      <c r="R543" s="1067"/>
      <c r="S543" s="1067"/>
      <c r="T543" s="1067"/>
      <c r="U543" s="1067"/>
      <c r="V543" s="1067"/>
      <c r="W543" s="1067"/>
      <c r="X543" s="1067"/>
      <c r="Y543" s="1067"/>
      <c r="Z543" s="1067"/>
      <c r="AA543" s="1067"/>
      <c r="AB543" s="1067"/>
      <c r="AC543" s="1067"/>
      <c r="AD543" s="1067"/>
      <c r="AE543" s="1067"/>
    </row>
    <row r="544" spans="1:31">
      <c r="A544" s="1067"/>
      <c r="B544" s="1067"/>
      <c r="C544" s="1067"/>
      <c r="D544" s="1067"/>
      <c r="E544" s="1067"/>
      <c r="F544" s="1067"/>
      <c r="G544" s="1067"/>
      <c r="H544" s="1067"/>
      <c r="I544" s="1067"/>
      <c r="J544" s="1067"/>
      <c r="K544" s="1067"/>
      <c r="L544" s="1067"/>
      <c r="M544" s="1067"/>
      <c r="N544" s="1067"/>
      <c r="O544" s="1067"/>
      <c r="P544" s="1067"/>
      <c r="Q544" s="1067"/>
      <c r="R544" s="1067"/>
      <c r="S544" s="1067"/>
      <c r="T544" s="1067"/>
      <c r="U544" s="1067"/>
      <c r="V544" s="1067"/>
      <c r="W544" s="1067"/>
      <c r="X544" s="1067"/>
      <c r="Y544" s="1067"/>
      <c r="Z544" s="1067"/>
      <c r="AA544" s="1067"/>
      <c r="AB544" s="1067"/>
      <c r="AC544" s="1067"/>
      <c r="AD544" s="1067"/>
      <c r="AE544" s="1067"/>
    </row>
    <row r="545" spans="1:31">
      <c r="A545" s="1067"/>
      <c r="B545" s="1067"/>
      <c r="C545" s="1067"/>
      <c r="D545" s="1067"/>
      <c r="E545" s="1067"/>
      <c r="F545" s="1067"/>
      <c r="G545" s="1067"/>
      <c r="H545" s="1067"/>
      <c r="I545" s="1067"/>
      <c r="J545" s="1067"/>
      <c r="K545" s="1067"/>
      <c r="L545" s="1067"/>
      <c r="M545" s="1067"/>
      <c r="N545" s="1067"/>
      <c r="O545" s="1067"/>
      <c r="P545" s="1067"/>
      <c r="Q545" s="1067"/>
      <c r="R545" s="1067"/>
      <c r="S545" s="1067"/>
      <c r="T545" s="1067"/>
      <c r="U545" s="1067"/>
      <c r="V545" s="1067"/>
      <c r="W545" s="1067"/>
      <c r="X545" s="1067"/>
      <c r="Y545" s="1067"/>
      <c r="Z545" s="1067"/>
      <c r="AA545" s="1067"/>
      <c r="AB545" s="1067"/>
      <c r="AC545" s="1067"/>
      <c r="AD545" s="1067"/>
      <c r="AE545" s="1067"/>
    </row>
    <row r="546" spans="1:31">
      <c r="A546" s="1067"/>
      <c r="B546" s="1067"/>
      <c r="C546" s="1067"/>
      <c r="D546" s="1067"/>
      <c r="E546" s="1067"/>
      <c r="F546" s="1067"/>
      <c r="G546" s="1067"/>
      <c r="H546" s="1067"/>
      <c r="I546" s="1067"/>
      <c r="J546" s="1067"/>
      <c r="K546" s="1067"/>
      <c r="L546" s="1067"/>
      <c r="M546" s="1067"/>
      <c r="N546" s="1067"/>
      <c r="O546" s="1067"/>
      <c r="P546" s="1067"/>
      <c r="Q546" s="1067"/>
      <c r="R546" s="1067"/>
      <c r="S546" s="1067"/>
      <c r="T546" s="1067"/>
      <c r="U546" s="1067"/>
      <c r="V546" s="1067"/>
      <c r="W546" s="1067"/>
      <c r="X546" s="1067"/>
      <c r="Y546" s="1067"/>
      <c r="Z546" s="1067"/>
      <c r="AA546" s="1067"/>
      <c r="AB546" s="1067"/>
      <c r="AC546" s="1067"/>
      <c r="AD546" s="1067"/>
      <c r="AE546" s="1067"/>
    </row>
    <row r="547" spans="1:31">
      <c r="A547" s="1067"/>
      <c r="B547" s="1067"/>
      <c r="C547" s="1067"/>
      <c r="D547" s="1067"/>
      <c r="E547" s="1067"/>
      <c r="F547" s="1067"/>
      <c r="G547" s="1067"/>
      <c r="H547" s="1067"/>
      <c r="I547" s="1067"/>
      <c r="J547" s="1067"/>
      <c r="K547" s="1067"/>
      <c r="L547" s="1067"/>
      <c r="M547" s="1067"/>
      <c r="N547" s="1067"/>
      <c r="O547" s="1067"/>
      <c r="P547" s="1067"/>
      <c r="Q547" s="1067"/>
      <c r="R547" s="1067"/>
      <c r="S547" s="1067"/>
      <c r="T547" s="1067"/>
      <c r="U547" s="1067"/>
      <c r="V547" s="1067"/>
      <c r="W547" s="1067"/>
      <c r="X547" s="1067"/>
      <c r="Y547" s="1067"/>
      <c r="Z547" s="1067"/>
      <c r="AA547" s="1067"/>
      <c r="AB547" s="1067"/>
      <c r="AC547" s="1067"/>
      <c r="AD547" s="1067"/>
      <c r="AE547" s="1067"/>
    </row>
    <row r="548" spans="1:31">
      <c r="A548" s="1067"/>
      <c r="B548" s="1067"/>
      <c r="C548" s="1067"/>
      <c r="D548" s="1067"/>
      <c r="E548" s="1067"/>
      <c r="F548" s="1067"/>
      <c r="G548" s="1067"/>
      <c r="H548" s="1067"/>
      <c r="I548" s="1067"/>
      <c r="J548" s="1067"/>
      <c r="K548" s="1067"/>
      <c r="L548" s="1067"/>
      <c r="M548" s="1067"/>
      <c r="N548" s="1067"/>
      <c r="O548" s="1067"/>
      <c r="P548" s="1067"/>
      <c r="Q548" s="1067"/>
      <c r="R548" s="1067"/>
      <c r="S548" s="1067"/>
      <c r="T548" s="1067"/>
      <c r="U548" s="1067"/>
      <c r="V548" s="1067"/>
      <c r="W548" s="1067"/>
      <c r="X548" s="1067"/>
      <c r="Y548" s="1067"/>
      <c r="Z548" s="1067"/>
      <c r="AA548" s="1067"/>
      <c r="AB548" s="1067"/>
      <c r="AC548" s="1067"/>
      <c r="AD548" s="1067"/>
      <c r="AE548" s="1067"/>
    </row>
    <row r="549" spans="1:31">
      <c r="A549" s="1067"/>
      <c r="B549" s="1067"/>
      <c r="C549" s="1067"/>
      <c r="D549" s="1067"/>
      <c r="E549" s="1067"/>
      <c r="F549" s="1067"/>
      <c r="G549" s="1067"/>
      <c r="H549" s="1067"/>
      <c r="I549" s="1067"/>
      <c r="J549" s="1067"/>
      <c r="K549" s="1067"/>
      <c r="L549" s="1067"/>
      <c r="M549" s="1067"/>
      <c r="N549" s="1067"/>
      <c r="O549" s="1067"/>
      <c r="P549" s="1067"/>
      <c r="Q549" s="1067"/>
      <c r="R549" s="1067"/>
      <c r="S549" s="1067"/>
      <c r="T549" s="1067"/>
      <c r="U549" s="1067"/>
      <c r="V549" s="1067"/>
      <c r="W549" s="1067"/>
      <c r="X549" s="1067"/>
      <c r="Y549" s="1067"/>
      <c r="Z549" s="1067"/>
      <c r="AA549" s="1067"/>
      <c r="AB549" s="1067"/>
      <c r="AC549" s="1067"/>
      <c r="AD549" s="1067"/>
      <c r="AE549" s="1067"/>
    </row>
    <row r="550" spans="1:31">
      <c r="A550" s="1067"/>
      <c r="B550" s="1067"/>
      <c r="C550" s="1067"/>
      <c r="D550" s="1067"/>
      <c r="E550" s="1067"/>
      <c r="F550" s="1067"/>
      <c r="G550" s="1067"/>
      <c r="H550" s="1067"/>
      <c r="I550" s="1067"/>
      <c r="J550" s="1067"/>
      <c r="K550" s="1067"/>
      <c r="L550" s="1067"/>
      <c r="M550" s="1067"/>
      <c r="N550" s="1067"/>
      <c r="O550" s="1067"/>
      <c r="P550" s="1067"/>
      <c r="Q550" s="1067"/>
      <c r="R550" s="1067"/>
      <c r="S550" s="1067"/>
      <c r="T550" s="1067"/>
      <c r="U550" s="1067"/>
      <c r="V550" s="1067"/>
      <c r="W550" s="1067"/>
      <c r="X550" s="1067"/>
      <c r="Y550" s="1067"/>
      <c r="Z550" s="1067"/>
      <c r="AA550" s="1067"/>
      <c r="AB550" s="1067"/>
      <c r="AC550" s="1067"/>
      <c r="AD550" s="1067"/>
      <c r="AE550" s="1067"/>
    </row>
    <row r="551" spans="1:31">
      <c r="A551" s="1067"/>
      <c r="B551" s="1067"/>
      <c r="C551" s="1067"/>
      <c r="D551" s="1067"/>
      <c r="E551" s="1067"/>
      <c r="F551" s="1067"/>
      <c r="G551" s="1067"/>
      <c r="H551" s="1067"/>
      <c r="I551" s="1067"/>
      <c r="J551" s="1067"/>
      <c r="K551" s="1067"/>
      <c r="L551" s="1067"/>
      <c r="M551" s="1067"/>
      <c r="N551" s="1067"/>
      <c r="O551" s="1067"/>
      <c r="P551" s="1067"/>
      <c r="Q551" s="1067"/>
      <c r="R551" s="1067"/>
      <c r="S551" s="1067"/>
      <c r="T551" s="1067"/>
      <c r="U551" s="1067"/>
      <c r="V551" s="1067"/>
      <c r="W551" s="1067"/>
      <c r="X551" s="1067"/>
      <c r="Y551" s="1067"/>
      <c r="Z551" s="1067"/>
      <c r="AA551" s="1067"/>
      <c r="AB551" s="1067"/>
      <c r="AC551" s="1067"/>
      <c r="AD551" s="1067"/>
      <c r="AE551" s="1067"/>
    </row>
    <row r="552" spans="1:31">
      <c r="A552" s="1067"/>
      <c r="B552" s="1067"/>
      <c r="C552" s="1067"/>
      <c r="D552" s="1067"/>
      <c r="E552" s="1067"/>
      <c r="F552" s="1067"/>
      <c r="G552" s="1067"/>
      <c r="H552" s="1067"/>
      <c r="I552" s="1067"/>
      <c r="J552" s="1067"/>
      <c r="K552" s="1067"/>
      <c r="L552" s="1067"/>
      <c r="M552" s="1067"/>
      <c r="N552" s="1067"/>
      <c r="O552" s="1067"/>
      <c r="P552" s="1067"/>
      <c r="Q552" s="1067"/>
      <c r="R552" s="1067"/>
      <c r="S552" s="1067"/>
      <c r="T552" s="1067"/>
      <c r="U552" s="1067"/>
      <c r="V552" s="1067"/>
      <c r="W552" s="1067"/>
      <c r="X552" s="1067"/>
      <c r="Y552" s="1067"/>
      <c r="Z552" s="1067"/>
      <c r="AA552" s="1067"/>
      <c r="AB552" s="1067"/>
      <c r="AC552" s="1067"/>
      <c r="AD552" s="1067"/>
      <c r="AE552" s="1067"/>
    </row>
    <row r="553" spans="1:31">
      <c r="A553" s="1067"/>
      <c r="B553" s="1067"/>
      <c r="C553" s="1067"/>
      <c r="D553" s="1067"/>
      <c r="E553" s="1067"/>
      <c r="F553" s="1067"/>
      <c r="G553" s="1067"/>
      <c r="H553" s="1067"/>
      <c r="I553" s="1067"/>
      <c r="J553" s="1067"/>
      <c r="K553" s="1067"/>
      <c r="L553" s="1067"/>
      <c r="M553" s="1067"/>
      <c r="N553" s="1067"/>
      <c r="O553" s="1067"/>
      <c r="P553" s="1067"/>
      <c r="Q553" s="1067"/>
      <c r="R553" s="1067"/>
      <c r="S553" s="1067"/>
      <c r="T553" s="1067"/>
      <c r="U553" s="1067"/>
      <c r="V553" s="1067"/>
      <c r="W553" s="1067"/>
      <c r="X553" s="1067"/>
      <c r="Y553" s="1067"/>
      <c r="Z553" s="1067"/>
      <c r="AA553" s="1067"/>
      <c r="AB553" s="1067"/>
      <c r="AC553" s="1067"/>
      <c r="AD553" s="1067"/>
      <c r="AE553" s="1067"/>
    </row>
    <row r="554" spans="1:31">
      <c r="A554" s="1067"/>
      <c r="B554" s="1067"/>
      <c r="C554" s="1067"/>
      <c r="D554" s="1067"/>
      <c r="E554" s="1067"/>
      <c r="F554" s="1067"/>
      <c r="G554" s="1067"/>
      <c r="H554" s="1067"/>
      <c r="I554" s="1067"/>
      <c r="J554" s="1067"/>
      <c r="K554" s="1067"/>
      <c r="L554" s="1067"/>
      <c r="M554" s="1067"/>
      <c r="N554" s="1067"/>
      <c r="O554" s="1067"/>
      <c r="P554" s="1067"/>
      <c r="Q554" s="1067"/>
      <c r="R554" s="1067"/>
      <c r="S554" s="1067"/>
      <c r="T554" s="1067"/>
      <c r="U554" s="1067"/>
      <c r="V554" s="1067"/>
      <c r="W554" s="1067"/>
      <c r="X554" s="1067"/>
      <c r="Y554" s="1067"/>
      <c r="Z554" s="1067"/>
      <c r="AA554" s="1067"/>
      <c r="AB554" s="1067"/>
      <c r="AC554" s="1067"/>
      <c r="AD554" s="1067"/>
      <c r="AE554" s="1067"/>
    </row>
    <row r="555" spans="1:31">
      <c r="A555" s="1067"/>
      <c r="B555" s="1067"/>
      <c r="C555" s="1067"/>
      <c r="D555" s="1067"/>
      <c r="E555" s="1067"/>
      <c r="F555" s="1067"/>
      <c r="G555" s="1067"/>
      <c r="H555" s="1067"/>
      <c r="I555" s="1067"/>
      <c r="J555" s="1067"/>
      <c r="K555" s="1067"/>
      <c r="L555" s="1067"/>
      <c r="M555" s="1067"/>
      <c r="N555" s="1067"/>
      <c r="O555" s="1067"/>
      <c r="P555" s="1067"/>
      <c r="Q555" s="1067"/>
      <c r="R555" s="1067"/>
      <c r="S555" s="1067"/>
      <c r="T555" s="1067"/>
      <c r="U555" s="1067"/>
      <c r="V555" s="1067"/>
      <c r="W555" s="1067"/>
      <c r="X555" s="1067"/>
      <c r="Y555" s="1067"/>
      <c r="Z555" s="1067"/>
      <c r="AA555" s="1067"/>
      <c r="AB555" s="1067"/>
      <c r="AC555" s="1067"/>
      <c r="AD555" s="1067"/>
      <c r="AE555" s="1067"/>
    </row>
    <row r="556" spans="1:31">
      <c r="A556" s="1067"/>
      <c r="B556" s="1067"/>
      <c r="C556" s="1067"/>
      <c r="D556" s="1067"/>
      <c r="E556" s="1067"/>
      <c r="F556" s="1067"/>
      <c r="G556" s="1067"/>
      <c r="H556" s="1067"/>
      <c r="I556" s="1067"/>
      <c r="J556" s="1067"/>
      <c r="K556" s="1067"/>
      <c r="L556" s="1067"/>
      <c r="M556" s="1067"/>
      <c r="N556" s="1067"/>
      <c r="O556" s="1067"/>
      <c r="P556" s="1067"/>
      <c r="Q556" s="1067"/>
      <c r="R556" s="1067"/>
      <c r="S556" s="1067"/>
      <c r="T556" s="1067"/>
      <c r="U556" s="1067"/>
      <c r="V556" s="1067"/>
      <c r="W556" s="1067"/>
      <c r="X556" s="1067"/>
      <c r="Y556" s="1067"/>
      <c r="Z556" s="1067"/>
      <c r="AA556" s="1067"/>
      <c r="AB556" s="1067"/>
      <c r="AC556" s="1067"/>
      <c r="AD556" s="1067"/>
      <c r="AE556" s="1067"/>
    </row>
    <row r="557" spans="1:31">
      <c r="A557" s="1067"/>
      <c r="B557" s="1067"/>
      <c r="C557" s="1067"/>
      <c r="D557" s="1067"/>
      <c r="E557" s="1067"/>
      <c r="F557" s="1067"/>
      <c r="G557" s="1067"/>
      <c r="H557" s="1067"/>
      <c r="I557" s="1067"/>
      <c r="J557" s="1067"/>
      <c r="K557" s="1067"/>
      <c r="L557" s="1067"/>
      <c r="M557" s="1067"/>
      <c r="N557" s="1067"/>
      <c r="O557" s="1067"/>
      <c r="P557" s="1067"/>
      <c r="Q557" s="1067"/>
      <c r="R557" s="1067"/>
      <c r="S557" s="1067"/>
      <c r="T557" s="1067"/>
      <c r="U557" s="1067"/>
      <c r="V557" s="1067"/>
      <c r="W557" s="1067"/>
      <c r="X557" s="1067"/>
      <c r="Y557" s="1067"/>
      <c r="Z557" s="1067"/>
      <c r="AA557" s="1067"/>
      <c r="AB557" s="1067"/>
      <c r="AC557" s="1067"/>
      <c r="AD557" s="1067"/>
      <c r="AE557" s="1067"/>
    </row>
    <row r="558" spans="1:31">
      <c r="A558" s="1067"/>
      <c r="B558" s="1067"/>
      <c r="C558" s="1067"/>
      <c r="D558" s="1067"/>
      <c r="E558" s="1067"/>
      <c r="F558" s="1067"/>
      <c r="G558" s="1067"/>
      <c r="H558" s="1067"/>
      <c r="I558" s="1067"/>
      <c r="J558" s="1067"/>
      <c r="K558" s="1067"/>
      <c r="L558" s="1067"/>
      <c r="M558" s="1067"/>
      <c r="N558" s="1067"/>
      <c r="O558" s="1067"/>
      <c r="P558" s="1067"/>
      <c r="Q558" s="1067"/>
      <c r="R558" s="1067"/>
      <c r="S558" s="1067"/>
      <c r="T558" s="1067"/>
      <c r="U558" s="1067"/>
      <c r="V558" s="1067"/>
      <c r="W558" s="1067"/>
      <c r="X558" s="1067"/>
      <c r="Y558" s="1067"/>
      <c r="Z558" s="1067"/>
      <c r="AA558" s="1067"/>
      <c r="AB558" s="1067"/>
      <c r="AC558" s="1067"/>
      <c r="AD558" s="1067"/>
      <c r="AE558" s="1067"/>
    </row>
    <row r="559" spans="1:31">
      <c r="A559" s="1067"/>
      <c r="B559" s="1067"/>
      <c r="C559" s="1067"/>
      <c r="D559" s="1067"/>
      <c r="E559" s="1067"/>
      <c r="F559" s="1067"/>
      <c r="G559" s="1067"/>
      <c r="H559" s="1067"/>
      <c r="I559" s="1067"/>
      <c r="J559" s="1067"/>
      <c r="K559" s="1067"/>
      <c r="L559" s="1067"/>
      <c r="M559" s="1067"/>
      <c r="N559" s="1067"/>
      <c r="O559" s="1067"/>
      <c r="P559" s="1067"/>
      <c r="Q559" s="1067"/>
      <c r="R559" s="1067"/>
      <c r="S559" s="1067"/>
      <c r="T559" s="1067"/>
      <c r="U559" s="1067"/>
      <c r="V559" s="1067"/>
      <c r="W559" s="1067"/>
      <c r="X559" s="1067"/>
      <c r="Y559" s="1067"/>
      <c r="Z559" s="1067"/>
      <c r="AA559" s="1067"/>
      <c r="AB559" s="1067"/>
      <c r="AC559" s="1067"/>
      <c r="AD559" s="1067"/>
      <c r="AE559" s="1067"/>
    </row>
    <row r="560" spans="1:31">
      <c r="A560" s="1067"/>
      <c r="B560" s="1067"/>
      <c r="C560" s="1067"/>
      <c r="D560" s="1067"/>
      <c r="E560" s="1067"/>
      <c r="F560" s="1067"/>
      <c r="G560" s="1067"/>
      <c r="H560" s="1067"/>
      <c r="I560" s="1067"/>
      <c r="J560" s="1067"/>
      <c r="K560" s="1067"/>
      <c r="L560" s="1067"/>
      <c r="M560" s="1067"/>
      <c r="N560" s="1067"/>
      <c r="O560" s="1067"/>
      <c r="P560" s="1067"/>
      <c r="Q560" s="1067"/>
      <c r="R560" s="1067"/>
      <c r="S560" s="1067"/>
      <c r="T560" s="1067"/>
      <c r="U560" s="1067"/>
      <c r="V560" s="1067"/>
      <c r="W560" s="1067"/>
      <c r="X560" s="1067"/>
      <c r="Y560" s="1067"/>
      <c r="Z560" s="1067"/>
      <c r="AA560" s="1067"/>
      <c r="AB560" s="1067"/>
      <c r="AC560" s="1067"/>
      <c r="AD560" s="1067"/>
      <c r="AE560" s="1067"/>
    </row>
    <row r="561" spans="1:31">
      <c r="A561" s="1067"/>
      <c r="B561" s="1067"/>
      <c r="C561" s="1067"/>
      <c r="D561" s="1067"/>
      <c r="E561" s="1067"/>
      <c r="F561" s="1067"/>
      <c r="G561" s="1067"/>
      <c r="H561" s="1067"/>
      <c r="I561" s="1067"/>
      <c r="J561" s="1067"/>
      <c r="K561" s="1067"/>
      <c r="L561" s="1067"/>
      <c r="M561" s="1067"/>
      <c r="N561" s="1067"/>
      <c r="O561" s="1067"/>
      <c r="P561" s="1067"/>
      <c r="Q561" s="1067"/>
      <c r="R561" s="1067"/>
      <c r="S561" s="1067"/>
      <c r="T561" s="1067"/>
      <c r="U561" s="1067"/>
      <c r="V561" s="1067"/>
      <c r="W561" s="1067"/>
      <c r="X561" s="1067"/>
      <c r="Y561" s="1067"/>
      <c r="Z561" s="1067"/>
      <c r="AA561" s="1067"/>
      <c r="AB561" s="1067"/>
      <c r="AC561" s="1067"/>
      <c r="AD561" s="1067"/>
      <c r="AE561" s="1067"/>
    </row>
    <row r="562" spans="1:31">
      <c r="A562" s="1067"/>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row>
    <row r="563" spans="1:31">
      <c r="A563" s="1067"/>
      <c r="B563" s="1067"/>
      <c r="C563" s="1067"/>
      <c r="D563" s="1067"/>
      <c r="E563" s="1067"/>
      <c r="F563" s="1067"/>
      <c r="G563" s="1067"/>
      <c r="H563" s="1067"/>
      <c r="I563" s="1067"/>
      <c r="J563" s="1067"/>
      <c r="K563" s="1067"/>
      <c r="L563" s="1067"/>
      <c r="M563" s="1067"/>
      <c r="N563" s="1067"/>
      <c r="O563" s="1067"/>
      <c r="P563" s="1067"/>
      <c r="Q563" s="1067"/>
      <c r="R563" s="1067"/>
      <c r="S563" s="1067"/>
      <c r="T563" s="1067"/>
      <c r="U563" s="1067"/>
      <c r="V563" s="1067"/>
      <c r="W563" s="1067"/>
      <c r="X563" s="1067"/>
      <c r="Y563" s="1067"/>
      <c r="Z563" s="1067"/>
      <c r="AA563" s="1067"/>
      <c r="AB563" s="1067"/>
      <c r="AC563" s="1067"/>
      <c r="AD563" s="1067"/>
      <c r="AE563" s="1067"/>
    </row>
    <row r="564" spans="1:31">
      <c r="A564" s="1067"/>
      <c r="B564" s="1067"/>
      <c r="C564" s="1067"/>
      <c r="D564" s="1067"/>
      <c r="E564" s="1067"/>
      <c r="F564" s="1067"/>
      <c r="G564" s="1067"/>
      <c r="H564" s="1067"/>
      <c r="I564" s="1067"/>
      <c r="J564" s="1067"/>
      <c r="K564" s="1067"/>
      <c r="L564" s="1067"/>
      <c r="M564" s="1067"/>
      <c r="N564" s="1067"/>
      <c r="O564" s="1067"/>
      <c r="P564" s="1067"/>
      <c r="Q564" s="1067"/>
      <c r="R564" s="1067"/>
      <c r="S564" s="1067"/>
      <c r="T564" s="1067"/>
      <c r="U564" s="1067"/>
      <c r="V564" s="1067"/>
      <c r="W564" s="1067"/>
      <c r="X564" s="1067"/>
      <c r="Y564" s="1067"/>
      <c r="Z564" s="1067"/>
      <c r="AA564" s="1067"/>
      <c r="AB564" s="1067"/>
      <c r="AC564" s="1067"/>
      <c r="AD564" s="1067"/>
      <c r="AE564" s="1067"/>
    </row>
    <row r="565" spans="1:31">
      <c r="A565" s="1067"/>
      <c r="B565" s="1067"/>
      <c r="C565" s="1067"/>
      <c r="D565" s="1067"/>
      <c r="E565" s="1067"/>
      <c r="F565" s="1067"/>
      <c r="G565" s="1067"/>
      <c r="H565" s="1067"/>
      <c r="I565" s="1067"/>
      <c r="J565" s="1067"/>
      <c r="K565" s="1067"/>
      <c r="L565" s="1067"/>
      <c r="M565" s="1067"/>
      <c r="N565" s="1067"/>
      <c r="O565" s="1067"/>
      <c r="P565" s="1067"/>
      <c r="Q565" s="1067"/>
      <c r="R565" s="1067"/>
      <c r="S565" s="1067"/>
      <c r="T565" s="1067"/>
      <c r="U565" s="1067"/>
      <c r="V565" s="1067"/>
      <c r="W565" s="1067"/>
      <c r="X565" s="1067"/>
      <c r="Y565" s="1067"/>
      <c r="Z565" s="1067"/>
      <c r="AA565" s="1067"/>
      <c r="AB565" s="1067"/>
      <c r="AC565" s="1067"/>
      <c r="AD565" s="1067"/>
      <c r="AE565" s="1067"/>
    </row>
    <row r="566" spans="1:31">
      <c r="A566" s="1067"/>
      <c r="B566" s="1067"/>
      <c r="C566" s="1067"/>
      <c r="D566" s="1067"/>
      <c r="E566" s="1067"/>
      <c r="F566" s="1067"/>
      <c r="G566" s="1067"/>
      <c r="H566" s="1067"/>
      <c r="I566" s="1067"/>
      <c r="J566" s="1067"/>
      <c r="K566" s="1067"/>
      <c r="L566" s="1067"/>
      <c r="M566" s="1067"/>
      <c r="N566" s="1067"/>
      <c r="O566" s="1067"/>
      <c r="P566" s="1067"/>
      <c r="Q566" s="1067"/>
      <c r="R566" s="1067"/>
      <c r="S566" s="1067"/>
      <c r="T566" s="1067"/>
      <c r="U566" s="1067"/>
      <c r="V566" s="1067"/>
      <c r="W566" s="1067"/>
      <c r="X566" s="1067"/>
      <c r="Y566" s="1067"/>
      <c r="Z566" s="1067"/>
      <c r="AA566" s="1067"/>
      <c r="AB566" s="1067"/>
      <c r="AC566" s="1067"/>
      <c r="AD566" s="1067"/>
      <c r="AE566" s="1067"/>
    </row>
    <row r="567" spans="1:31">
      <c r="A567" s="1067"/>
      <c r="B567" s="1067"/>
      <c r="C567" s="1067"/>
      <c r="D567" s="1067"/>
      <c r="E567" s="1067"/>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1067"/>
      <c r="AD567" s="1067"/>
      <c r="AE567" s="1067"/>
    </row>
    <row r="568" spans="1:31">
      <c r="A568" s="1067"/>
      <c r="B568" s="1067"/>
      <c r="C568" s="1067"/>
      <c r="D568" s="1067"/>
      <c r="E568" s="1067"/>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1067"/>
      <c r="AD568" s="1067"/>
      <c r="AE568" s="1067"/>
    </row>
    <row r="569" spans="1:31">
      <c r="A569" s="1067"/>
      <c r="B569" s="1067"/>
      <c r="C569" s="1067"/>
      <c r="D569" s="1067"/>
      <c r="E569" s="1067"/>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1067"/>
      <c r="AD569" s="1067"/>
      <c r="AE569" s="1067"/>
    </row>
    <row r="570" spans="1:31">
      <c r="A570" s="1067"/>
      <c r="B570" s="1067"/>
      <c r="C570" s="1067"/>
      <c r="D570" s="1067"/>
      <c r="E570" s="1067"/>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1067"/>
      <c r="AD570" s="1067"/>
      <c r="AE570" s="1067"/>
    </row>
    <row r="571" spans="1:31">
      <c r="A571" s="1067"/>
      <c r="B571" s="1067"/>
      <c r="C571" s="1067"/>
      <c r="D571" s="1067"/>
      <c r="E571" s="1067"/>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1067"/>
      <c r="AD571" s="1067"/>
      <c r="AE571" s="1067"/>
    </row>
    <row r="572" spans="1:31">
      <c r="A572" s="1067"/>
      <c r="B572" s="1067"/>
      <c r="C572" s="1067"/>
      <c r="D572" s="1067"/>
      <c r="E572" s="1067"/>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1067"/>
      <c r="AD572" s="1067"/>
      <c r="AE572" s="1067"/>
    </row>
    <row r="573" spans="1:31">
      <c r="A573" s="1067"/>
      <c r="B573" s="1067"/>
      <c r="C573" s="1067"/>
      <c r="D573" s="1067"/>
      <c r="E573" s="1067"/>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1067"/>
      <c r="AD573" s="1067"/>
      <c r="AE573" s="1067"/>
    </row>
    <row r="574" spans="1:31">
      <c r="A574" s="1067"/>
      <c r="B574" s="1067"/>
      <c r="C574" s="1067"/>
      <c r="D574" s="1067"/>
      <c r="E574" s="1067"/>
      <c r="F574" s="1067"/>
      <c r="G574" s="1067"/>
      <c r="H574" s="1067"/>
      <c r="I574" s="1067"/>
      <c r="J574" s="1067"/>
      <c r="K574" s="1067"/>
      <c r="L574" s="1067"/>
      <c r="M574" s="1067"/>
      <c r="N574" s="1067"/>
      <c r="O574" s="1067"/>
      <c r="P574" s="1067"/>
      <c r="Q574" s="1067"/>
      <c r="R574" s="1067"/>
      <c r="S574" s="1067"/>
      <c r="T574" s="1067"/>
      <c r="U574" s="1067"/>
      <c r="V574" s="1067"/>
      <c r="W574" s="1067"/>
      <c r="X574" s="1067"/>
      <c r="Y574" s="1067"/>
      <c r="Z574" s="1067"/>
      <c r="AA574" s="1067"/>
      <c r="AB574" s="1067"/>
      <c r="AC574" s="1067"/>
      <c r="AD574" s="1067"/>
      <c r="AE574" s="1067"/>
    </row>
    <row r="575" spans="1:31">
      <c r="A575" s="1067"/>
      <c r="B575" s="1067"/>
      <c r="C575" s="1067"/>
      <c r="D575" s="1067"/>
      <c r="E575" s="1067"/>
      <c r="F575" s="1067"/>
      <c r="G575" s="1067"/>
      <c r="H575" s="1067"/>
      <c r="I575" s="1067"/>
      <c r="J575" s="1067"/>
      <c r="K575" s="1067"/>
      <c r="L575" s="1067"/>
      <c r="M575" s="1067"/>
      <c r="N575" s="1067"/>
      <c r="O575" s="1067"/>
      <c r="P575" s="1067"/>
      <c r="Q575" s="1067"/>
      <c r="R575" s="1067"/>
      <c r="S575" s="1067"/>
      <c r="T575" s="1067"/>
      <c r="U575" s="1067"/>
      <c r="V575" s="1067"/>
      <c r="W575" s="1067"/>
      <c r="X575" s="1067"/>
      <c r="Y575" s="1067"/>
      <c r="Z575" s="1067"/>
      <c r="AA575" s="1067"/>
      <c r="AB575" s="1067"/>
      <c r="AC575" s="1067"/>
      <c r="AD575" s="1067"/>
      <c r="AE575" s="1067"/>
    </row>
    <row r="576" spans="1:31">
      <c r="A576" s="1067"/>
      <c r="B576" s="1067"/>
      <c r="C576" s="1067"/>
      <c r="D576" s="1067"/>
      <c r="E576" s="1067"/>
      <c r="F576" s="1067"/>
      <c r="G576" s="1067"/>
      <c r="H576" s="1067"/>
      <c r="I576" s="1067"/>
      <c r="J576" s="1067"/>
      <c r="K576" s="1067"/>
      <c r="L576" s="1067"/>
      <c r="M576" s="1067"/>
      <c r="N576" s="1067"/>
      <c r="O576" s="1067"/>
      <c r="P576" s="1067"/>
      <c r="Q576" s="1067"/>
      <c r="R576" s="1067"/>
      <c r="S576" s="1067"/>
      <c r="T576" s="1067"/>
      <c r="U576" s="1067"/>
      <c r="V576" s="1067"/>
      <c r="W576" s="1067"/>
      <c r="X576" s="1067"/>
      <c r="Y576" s="1067"/>
      <c r="Z576" s="1067"/>
      <c r="AA576" s="1067"/>
      <c r="AB576" s="1067"/>
      <c r="AC576" s="1067"/>
      <c r="AD576" s="1067"/>
      <c r="AE576" s="1067"/>
    </row>
    <row r="577" spans="1:31">
      <c r="A577" s="1067"/>
      <c r="B577" s="1067"/>
      <c r="C577" s="1067"/>
      <c r="D577" s="1067"/>
      <c r="E577" s="1067"/>
      <c r="F577" s="1067"/>
      <c r="G577" s="1067"/>
      <c r="H577" s="1067"/>
      <c r="I577" s="1067"/>
      <c r="J577" s="1067"/>
      <c r="K577" s="1067"/>
      <c r="L577" s="1067"/>
      <c r="M577" s="1067"/>
      <c r="N577" s="1067"/>
      <c r="O577" s="1067"/>
      <c r="P577" s="1067"/>
      <c r="Q577" s="1067"/>
      <c r="R577" s="1067"/>
      <c r="S577" s="1067"/>
      <c r="T577" s="1067"/>
      <c r="U577" s="1067"/>
      <c r="V577" s="1067"/>
      <c r="W577" s="1067"/>
      <c r="X577" s="1067"/>
      <c r="Y577" s="1067"/>
      <c r="Z577" s="1067"/>
      <c r="AA577" s="1067"/>
      <c r="AB577" s="1067"/>
      <c r="AC577" s="1067"/>
      <c r="AD577" s="1067"/>
      <c r="AE577" s="1067"/>
    </row>
    <row r="578" spans="1:31">
      <c r="A578" s="1067"/>
      <c r="B578" s="1067"/>
      <c r="C578" s="1067"/>
      <c r="D578" s="1067"/>
      <c r="E578" s="1067"/>
      <c r="F578" s="1067"/>
      <c r="G578" s="1067"/>
      <c r="H578" s="1067"/>
      <c r="I578" s="1067"/>
      <c r="J578" s="1067"/>
      <c r="K578" s="1067"/>
      <c r="L578" s="1067"/>
      <c r="M578" s="1067"/>
      <c r="N578" s="1067"/>
      <c r="O578" s="1067"/>
      <c r="P578" s="1067"/>
      <c r="Q578" s="1067"/>
      <c r="R578" s="1067"/>
      <c r="S578" s="1067"/>
      <c r="T578" s="1067"/>
      <c r="U578" s="1067"/>
      <c r="V578" s="1067"/>
      <c r="W578" s="1067"/>
      <c r="X578" s="1067"/>
      <c r="Y578" s="1067"/>
      <c r="Z578" s="1067"/>
      <c r="AA578" s="1067"/>
      <c r="AB578" s="1067"/>
      <c r="AC578" s="1067"/>
      <c r="AD578" s="1067"/>
      <c r="AE578" s="1067"/>
    </row>
    <row r="579" spans="1:31">
      <c r="A579" s="1067"/>
      <c r="B579" s="1067"/>
      <c r="C579" s="1067"/>
      <c r="D579" s="1067"/>
      <c r="E579" s="1067"/>
      <c r="F579" s="1067"/>
      <c r="G579" s="1067"/>
      <c r="H579" s="1067"/>
      <c r="I579" s="1067"/>
      <c r="J579" s="1067"/>
      <c r="K579" s="1067"/>
      <c r="L579" s="1067"/>
      <c r="M579" s="1067"/>
      <c r="N579" s="1067"/>
      <c r="O579" s="1067"/>
      <c r="P579" s="1067"/>
      <c r="Q579" s="1067"/>
      <c r="R579" s="1067"/>
      <c r="S579" s="1067"/>
      <c r="T579" s="1067"/>
      <c r="U579" s="1067"/>
      <c r="V579" s="1067"/>
      <c r="W579" s="1067"/>
      <c r="X579" s="1067"/>
      <c r="Y579" s="1067"/>
      <c r="Z579" s="1067"/>
      <c r="AA579" s="1067"/>
      <c r="AB579" s="1067"/>
      <c r="AC579" s="1067"/>
      <c r="AD579" s="1067"/>
      <c r="AE579" s="1067"/>
    </row>
    <row r="580" spans="1:31">
      <c r="A580" s="1067"/>
      <c r="B580" s="1067"/>
      <c r="C580" s="1067"/>
      <c r="D580" s="1067"/>
      <c r="E580" s="1067"/>
      <c r="F580" s="1067"/>
      <c r="G580" s="1067"/>
      <c r="H580" s="1067"/>
      <c r="I580" s="1067"/>
      <c r="J580" s="1067"/>
      <c r="K580" s="1067"/>
      <c r="L580" s="1067"/>
      <c r="M580" s="1067"/>
      <c r="N580" s="1067"/>
      <c r="O580" s="1067"/>
      <c r="P580" s="1067"/>
      <c r="Q580" s="1067"/>
      <c r="R580" s="1067"/>
      <c r="S580" s="1067"/>
      <c r="T580" s="1067"/>
      <c r="U580" s="1067"/>
      <c r="V580" s="1067"/>
      <c r="W580" s="1067"/>
      <c r="X580" s="1067"/>
      <c r="Y580" s="1067"/>
      <c r="Z580" s="1067"/>
      <c r="AA580" s="1067"/>
      <c r="AB580" s="1067"/>
      <c r="AC580" s="1067"/>
      <c r="AD580" s="1067"/>
      <c r="AE580" s="1067"/>
    </row>
    <row r="581" spans="1:31">
      <c r="A581" s="1067"/>
      <c r="B581" s="1067"/>
      <c r="C581" s="1067"/>
      <c r="D581" s="1067"/>
      <c r="E581" s="1067"/>
      <c r="F581" s="1067"/>
      <c r="G581" s="1067"/>
      <c r="H581" s="1067"/>
      <c r="I581" s="1067"/>
      <c r="J581" s="1067"/>
      <c r="K581" s="1067"/>
      <c r="L581" s="1067"/>
      <c r="M581" s="1067"/>
      <c r="N581" s="1067"/>
      <c r="O581" s="1067"/>
      <c r="P581" s="1067"/>
      <c r="Q581" s="1067"/>
      <c r="R581" s="1067"/>
      <c r="S581" s="1067"/>
      <c r="T581" s="1067"/>
      <c r="U581" s="1067"/>
      <c r="V581" s="1067"/>
      <c r="W581" s="1067"/>
      <c r="X581" s="1067"/>
      <c r="Y581" s="1067"/>
      <c r="Z581" s="1067"/>
      <c r="AA581" s="1067"/>
      <c r="AB581" s="1067"/>
      <c r="AC581" s="1067"/>
      <c r="AD581" s="1067"/>
      <c r="AE581" s="1067"/>
    </row>
    <row r="582" spans="1:31">
      <c r="A582" s="1067"/>
      <c r="B582" s="1067"/>
      <c r="C582" s="1067"/>
      <c r="D582" s="1067"/>
      <c r="E582" s="1067"/>
      <c r="F582" s="1067"/>
      <c r="G582" s="1067"/>
      <c r="H582" s="1067"/>
      <c r="I582" s="1067"/>
      <c r="J582" s="1067"/>
      <c r="K582" s="1067"/>
      <c r="L582" s="1067"/>
      <c r="M582" s="1067"/>
      <c r="N582" s="1067"/>
      <c r="O582" s="1067"/>
      <c r="P582" s="1067"/>
      <c r="Q582" s="1067"/>
      <c r="R582" s="1067"/>
      <c r="S582" s="1067"/>
      <c r="T582" s="1067"/>
      <c r="U582" s="1067"/>
      <c r="V582" s="1067"/>
      <c r="W582" s="1067"/>
      <c r="X582" s="1067"/>
      <c r="Y582" s="1067"/>
      <c r="Z582" s="1067"/>
      <c r="AA582" s="1067"/>
      <c r="AB582" s="1067"/>
      <c r="AC582" s="1067"/>
      <c r="AD582" s="1067"/>
      <c r="AE582" s="1067"/>
    </row>
    <row r="583" spans="1:31">
      <c r="A583" s="1067"/>
      <c r="B583" s="1067"/>
      <c r="C583" s="1067"/>
      <c r="D583" s="1067"/>
      <c r="E583" s="1067"/>
      <c r="F583" s="1067"/>
      <c r="G583" s="1067"/>
      <c r="H583" s="1067"/>
      <c r="I583" s="1067"/>
      <c r="J583" s="1067"/>
      <c r="K583" s="1067"/>
      <c r="L583" s="1067"/>
      <c r="M583" s="1067"/>
      <c r="N583" s="1067"/>
      <c r="O583" s="1067"/>
      <c r="P583" s="1067"/>
      <c r="Q583" s="1067"/>
      <c r="R583" s="1067"/>
      <c r="S583" s="1067"/>
      <c r="T583" s="1067"/>
      <c r="U583" s="1067"/>
      <c r="V583" s="1067"/>
      <c r="W583" s="1067"/>
      <c r="X583" s="1067"/>
      <c r="Y583" s="1067"/>
      <c r="Z583" s="1067"/>
      <c r="AA583" s="1067"/>
      <c r="AB583" s="1067"/>
      <c r="AC583" s="1067"/>
      <c r="AD583" s="1067"/>
      <c r="AE583" s="1067"/>
    </row>
    <row r="584" spans="1:31">
      <c r="A584" s="1067"/>
      <c r="B584" s="1067"/>
      <c r="C584" s="1067"/>
      <c r="D584" s="1067"/>
      <c r="E584" s="1067"/>
      <c r="F584" s="1067"/>
      <c r="G584" s="1067"/>
      <c r="H584" s="1067"/>
      <c r="I584" s="1067"/>
      <c r="J584" s="1067"/>
      <c r="K584" s="1067"/>
      <c r="L584" s="1067"/>
      <c r="M584" s="1067"/>
      <c r="N584" s="1067"/>
      <c r="O584" s="1067"/>
      <c r="P584" s="1067"/>
      <c r="Q584" s="1067"/>
      <c r="R584" s="1067"/>
      <c r="S584" s="1067"/>
      <c r="T584" s="1067"/>
      <c r="U584" s="1067"/>
      <c r="V584" s="1067"/>
      <c r="W584" s="1067"/>
      <c r="X584" s="1067"/>
      <c r="Y584" s="1067"/>
      <c r="Z584" s="1067"/>
      <c r="AA584" s="1067"/>
      <c r="AB584" s="1067"/>
      <c r="AC584" s="1067"/>
      <c r="AD584" s="1067"/>
      <c r="AE584" s="1067"/>
    </row>
    <row r="585" spans="1:31">
      <c r="A585" s="1067"/>
      <c r="B585" s="1067"/>
      <c r="C585" s="1067"/>
      <c r="D585" s="1067"/>
      <c r="E585" s="1067"/>
      <c r="F585" s="1067"/>
      <c r="G585" s="1067"/>
      <c r="H585" s="1067"/>
      <c r="I585" s="1067"/>
      <c r="J585" s="1067"/>
      <c r="K585" s="1067"/>
      <c r="L585" s="1067"/>
      <c r="M585" s="1067"/>
      <c r="N585" s="1067"/>
      <c r="O585" s="1067"/>
      <c r="P585" s="1067"/>
      <c r="Q585" s="1067"/>
      <c r="R585" s="1067"/>
      <c r="S585" s="1067"/>
      <c r="T585" s="1067"/>
      <c r="U585" s="1067"/>
      <c r="V585" s="1067"/>
      <c r="W585" s="1067"/>
      <c r="X585" s="1067"/>
      <c r="Y585" s="1067"/>
      <c r="Z585" s="1067"/>
      <c r="AA585" s="1067"/>
      <c r="AB585" s="1067"/>
      <c r="AC585" s="1067"/>
      <c r="AD585" s="1067"/>
      <c r="AE585" s="1067"/>
    </row>
    <row r="586" spans="1:31">
      <c r="A586" s="1067"/>
      <c r="B586" s="1067"/>
      <c r="C586" s="1067"/>
      <c r="D586" s="1067"/>
      <c r="E586" s="1067"/>
      <c r="F586" s="1067"/>
      <c r="G586" s="1067"/>
      <c r="H586" s="1067"/>
      <c r="I586" s="1067"/>
      <c r="J586" s="1067"/>
      <c r="K586" s="1067"/>
      <c r="L586" s="1067"/>
      <c r="M586" s="1067"/>
      <c r="N586" s="1067"/>
      <c r="O586" s="1067"/>
      <c r="P586" s="1067"/>
      <c r="Q586" s="1067"/>
      <c r="R586" s="1067"/>
      <c r="S586" s="1067"/>
      <c r="T586" s="1067"/>
      <c r="U586" s="1067"/>
      <c r="V586" s="1067"/>
      <c r="W586" s="1067"/>
      <c r="X586" s="1067"/>
      <c r="Y586" s="1067"/>
      <c r="Z586" s="1067"/>
      <c r="AA586" s="1067"/>
      <c r="AB586" s="1067"/>
      <c r="AC586" s="1067"/>
      <c r="AD586" s="1067"/>
      <c r="AE586" s="1067"/>
    </row>
    <row r="587" spans="1:31">
      <c r="A587" s="1067"/>
      <c r="B587" s="1067"/>
      <c r="C587" s="1067"/>
      <c r="D587" s="1067"/>
      <c r="E587" s="1067"/>
      <c r="F587" s="1067"/>
      <c r="G587" s="1067"/>
      <c r="H587" s="1067"/>
      <c r="I587" s="1067"/>
      <c r="J587" s="1067"/>
      <c r="K587" s="1067"/>
      <c r="L587" s="1067"/>
      <c r="M587" s="1067"/>
      <c r="N587" s="1067"/>
      <c r="O587" s="1067"/>
      <c r="P587" s="1067"/>
      <c r="Q587" s="1067"/>
      <c r="R587" s="1067"/>
      <c r="S587" s="1067"/>
      <c r="T587" s="1067"/>
      <c r="U587" s="1067"/>
      <c r="V587" s="1067"/>
      <c r="W587" s="1067"/>
      <c r="X587" s="1067"/>
      <c r="Y587" s="1067"/>
      <c r="Z587" s="1067"/>
      <c r="AA587" s="1067"/>
      <c r="AB587" s="1067"/>
      <c r="AC587" s="1067"/>
      <c r="AD587" s="1067"/>
      <c r="AE587" s="1067"/>
    </row>
    <row r="588" spans="1:31">
      <c r="A588" s="1067"/>
      <c r="B588" s="1067"/>
      <c r="C588" s="1067"/>
      <c r="D588" s="1067"/>
      <c r="E588" s="1067"/>
      <c r="F588" s="1067"/>
      <c r="G588" s="1067"/>
      <c r="H588" s="1067"/>
      <c r="I588" s="1067"/>
      <c r="J588" s="1067"/>
      <c r="K588" s="1067"/>
      <c r="L588" s="1067"/>
      <c r="M588" s="1067"/>
      <c r="N588" s="1067"/>
      <c r="O588" s="1067"/>
      <c r="P588" s="1067"/>
      <c r="Q588" s="1067"/>
      <c r="R588" s="1067"/>
      <c r="S588" s="1067"/>
      <c r="T588" s="1067"/>
      <c r="U588" s="1067"/>
      <c r="V588" s="1067"/>
      <c r="W588" s="1067"/>
      <c r="X588" s="1067"/>
      <c r="Y588" s="1067"/>
      <c r="Z588" s="1067"/>
      <c r="AA588" s="1067"/>
      <c r="AB588" s="1067"/>
      <c r="AC588" s="1067"/>
      <c r="AD588" s="1067"/>
      <c r="AE588" s="1067"/>
    </row>
    <row r="589" spans="1:31">
      <c r="A589" s="1067"/>
      <c r="B589" s="1067"/>
      <c r="C589" s="1067"/>
      <c r="D589" s="1067"/>
      <c r="E589" s="1067"/>
      <c r="F589" s="1067"/>
      <c r="G589" s="1067"/>
      <c r="H589" s="1067"/>
      <c r="I589" s="1067"/>
      <c r="J589" s="1067"/>
      <c r="K589" s="1067"/>
      <c r="L589" s="1067"/>
      <c r="M589" s="1067"/>
      <c r="N589" s="1067"/>
      <c r="O589" s="1067"/>
      <c r="P589" s="1067"/>
      <c r="Q589" s="1067"/>
      <c r="R589" s="1067"/>
      <c r="S589" s="1067"/>
      <c r="T589" s="1067"/>
      <c r="U589" s="1067"/>
      <c r="V589" s="1067"/>
      <c r="W589" s="1067"/>
      <c r="X589" s="1067"/>
      <c r="Y589" s="1067"/>
      <c r="Z589" s="1067"/>
      <c r="AA589" s="1067"/>
      <c r="AB589" s="1067"/>
      <c r="AC589" s="1067"/>
      <c r="AD589" s="1067"/>
      <c r="AE589" s="1067"/>
    </row>
    <row r="590" spans="1:31">
      <c r="A590" s="1067"/>
      <c r="B590" s="1067"/>
      <c r="C590" s="1067"/>
      <c r="D590" s="1067"/>
      <c r="E590" s="1067"/>
      <c r="F590" s="1067"/>
      <c r="G590" s="1067"/>
      <c r="H590" s="1067"/>
      <c r="I590" s="1067"/>
      <c r="J590" s="1067"/>
      <c r="K590" s="1067"/>
      <c r="L590" s="1067"/>
      <c r="M590" s="1067"/>
      <c r="N590" s="1067"/>
      <c r="O590" s="1067"/>
      <c r="P590" s="1067"/>
      <c r="Q590" s="1067"/>
      <c r="R590" s="1067"/>
      <c r="S590" s="1067"/>
      <c r="T590" s="1067"/>
      <c r="U590" s="1067"/>
      <c r="V590" s="1067"/>
      <c r="W590" s="1067"/>
      <c r="X590" s="1067"/>
      <c r="Y590" s="1067"/>
      <c r="Z590" s="1067"/>
      <c r="AA590" s="1067"/>
      <c r="AB590" s="1067"/>
      <c r="AC590" s="1067"/>
      <c r="AD590" s="1067"/>
      <c r="AE590" s="1067"/>
    </row>
    <row r="591" spans="1:31">
      <c r="A591" s="1067"/>
      <c r="B591" s="1067"/>
      <c r="C591" s="1067"/>
      <c r="D591" s="1067"/>
      <c r="E591" s="1067"/>
      <c r="F591" s="1067"/>
      <c r="G591" s="1067"/>
      <c r="H591" s="1067"/>
      <c r="I591" s="1067"/>
      <c r="J591" s="1067"/>
      <c r="K591" s="1067"/>
      <c r="L591" s="1067"/>
      <c r="M591" s="1067"/>
      <c r="N591" s="1067"/>
      <c r="O591" s="1067"/>
      <c r="P591" s="1067"/>
      <c r="Q591" s="1067"/>
      <c r="R591" s="1067"/>
      <c r="S591" s="1067"/>
      <c r="T591" s="1067"/>
      <c r="U591" s="1067"/>
      <c r="V591" s="1067"/>
      <c r="W591" s="1067"/>
      <c r="X591" s="1067"/>
      <c r="Y591" s="1067"/>
      <c r="Z591" s="1067"/>
      <c r="AA591" s="1067"/>
      <c r="AB591" s="1067"/>
      <c r="AC591" s="1067"/>
      <c r="AD591" s="1067"/>
      <c r="AE591" s="1067"/>
    </row>
    <row r="592" spans="1:31">
      <c r="A592" s="1067"/>
      <c r="B592" s="1067"/>
      <c r="C592" s="1067"/>
      <c r="D592" s="1067"/>
      <c r="E592" s="1067"/>
      <c r="F592" s="1067"/>
      <c r="G592" s="1067"/>
      <c r="H592" s="1067"/>
      <c r="I592" s="1067"/>
      <c r="J592" s="1067"/>
      <c r="K592" s="1067"/>
      <c r="L592" s="1067"/>
      <c r="M592" s="1067"/>
      <c r="N592" s="1067"/>
      <c r="O592" s="1067"/>
      <c r="P592" s="1067"/>
      <c r="Q592" s="1067"/>
      <c r="R592" s="1067"/>
      <c r="S592" s="1067"/>
      <c r="T592" s="1067"/>
      <c r="U592" s="1067"/>
      <c r="V592" s="1067"/>
      <c r="W592" s="1067"/>
      <c r="X592" s="1067"/>
      <c r="Y592" s="1067"/>
      <c r="Z592" s="1067"/>
      <c r="AA592" s="1067"/>
      <c r="AB592" s="1067"/>
      <c r="AC592" s="1067"/>
      <c r="AD592" s="1067"/>
      <c r="AE592" s="1067"/>
    </row>
    <row r="593" spans="1:31">
      <c r="A593" s="1067"/>
      <c r="B593" s="1067"/>
      <c r="C593" s="1067"/>
      <c r="D593" s="1067"/>
      <c r="E593" s="1067"/>
      <c r="F593" s="1067"/>
      <c r="G593" s="1067"/>
      <c r="H593" s="1067"/>
      <c r="I593" s="1067"/>
      <c r="J593" s="1067"/>
      <c r="K593" s="1067"/>
      <c r="L593" s="1067"/>
      <c r="M593" s="1067"/>
      <c r="N593" s="1067"/>
      <c r="O593" s="1067"/>
      <c r="P593" s="1067"/>
      <c r="Q593" s="1067"/>
      <c r="R593" s="1067"/>
      <c r="S593" s="1067"/>
      <c r="T593" s="1067"/>
      <c r="U593" s="1067"/>
      <c r="V593" s="1067"/>
      <c r="W593" s="1067"/>
      <c r="X593" s="1067"/>
      <c r="Y593" s="1067"/>
      <c r="Z593" s="1067"/>
      <c r="AA593" s="1067"/>
      <c r="AB593" s="1067"/>
      <c r="AC593" s="1067"/>
      <c r="AD593" s="1067"/>
      <c r="AE593" s="1067"/>
    </row>
    <row r="594" spans="1:31">
      <c r="A594" s="1067"/>
      <c r="B594" s="1067"/>
      <c r="C594" s="1067"/>
      <c r="D594" s="1067"/>
      <c r="E594" s="1067"/>
      <c r="F594" s="1067"/>
      <c r="G594" s="1067"/>
      <c r="H594" s="1067"/>
      <c r="I594" s="1067"/>
      <c r="J594" s="1067"/>
      <c r="K594" s="1067"/>
      <c r="L594" s="1067"/>
      <c r="M594" s="1067"/>
      <c r="N594" s="1067"/>
      <c r="O594" s="1067"/>
      <c r="P594" s="1067"/>
      <c r="Q594" s="1067"/>
      <c r="R594" s="1067"/>
      <c r="S594" s="1067"/>
      <c r="T594" s="1067"/>
      <c r="U594" s="1067"/>
      <c r="V594" s="1067"/>
      <c r="W594" s="1067"/>
      <c r="X594" s="1067"/>
      <c r="Y594" s="1067"/>
      <c r="Z594" s="1067"/>
      <c r="AA594" s="1067"/>
      <c r="AB594" s="1067"/>
      <c r="AC594" s="1067"/>
      <c r="AD594" s="1067"/>
      <c r="AE594" s="1067"/>
    </row>
    <row r="595" spans="1:31">
      <c r="A595" s="1067"/>
      <c r="B595" s="1067"/>
      <c r="C595" s="1067"/>
      <c r="D595" s="1067"/>
      <c r="E595" s="1067"/>
      <c r="F595" s="1067"/>
      <c r="G595" s="1067"/>
      <c r="H595" s="1067"/>
      <c r="I595" s="1067"/>
      <c r="J595" s="1067"/>
      <c r="K595" s="1067"/>
      <c r="L595" s="1067"/>
      <c r="M595" s="1067"/>
      <c r="N595" s="1067"/>
      <c r="O595" s="1067"/>
      <c r="P595" s="1067"/>
      <c r="Q595" s="1067"/>
      <c r="R595" s="1067"/>
      <c r="S595" s="1067"/>
      <c r="T595" s="1067"/>
      <c r="U595" s="1067"/>
      <c r="V595" s="1067"/>
      <c r="W595" s="1067"/>
      <c r="X595" s="1067"/>
      <c r="Y595" s="1067"/>
      <c r="Z595" s="1067"/>
      <c r="AA595" s="1067"/>
      <c r="AB595" s="1067"/>
      <c r="AC595" s="1067"/>
      <c r="AD595" s="1067"/>
      <c r="AE595" s="1067"/>
    </row>
    <row r="596" spans="1:31">
      <c r="A596" s="1067"/>
      <c r="B596" s="1067"/>
      <c r="C596" s="1067"/>
      <c r="D596" s="1067"/>
      <c r="E596" s="1067"/>
      <c r="F596" s="1067"/>
      <c r="G596" s="1067"/>
      <c r="H596" s="1067"/>
      <c r="I596" s="1067"/>
      <c r="J596" s="1067"/>
      <c r="K596" s="1067"/>
      <c r="L596" s="1067"/>
      <c r="M596" s="1067"/>
      <c r="N596" s="1067"/>
      <c r="O596" s="1067"/>
      <c r="P596" s="1067"/>
      <c r="Q596" s="1067"/>
      <c r="R596" s="1067"/>
      <c r="S596" s="1067"/>
      <c r="T596" s="1067"/>
      <c r="U596" s="1067"/>
      <c r="V596" s="1067"/>
      <c r="W596" s="1067"/>
      <c r="X596" s="1067"/>
      <c r="Y596" s="1067"/>
      <c r="Z596" s="1067"/>
      <c r="AA596" s="1067"/>
      <c r="AB596" s="1067"/>
      <c r="AC596" s="1067"/>
      <c r="AD596" s="1067"/>
      <c r="AE596" s="1067"/>
    </row>
    <row r="597" spans="1:31">
      <c r="A597" s="1067"/>
      <c r="B597" s="1067"/>
      <c r="C597" s="1067"/>
      <c r="D597" s="1067"/>
      <c r="E597" s="1067"/>
      <c r="F597" s="1067"/>
      <c r="G597" s="1067"/>
      <c r="H597" s="1067"/>
      <c r="I597" s="1067"/>
      <c r="J597" s="1067"/>
      <c r="K597" s="1067"/>
      <c r="L597" s="1067"/>
      <c r="M597" s="1067"/>
      <c r="N597" s="1067"/>
      <c r="O597" s="1067"/>
      <c r="P597" s="1067"/>
      <c r="Q597" s="1067"/>
      <c r="R597" s="1067"/>
      <c r="S597" s="1067"/>
      <c r="T597" s="1067"/>
      <c r="U597" s="1067"/>
      <c r="V597" s="1067"/>
      <c r="W597" s="1067"/>
      <c r="X597" s="1067"/>
      <c r="Y597" s="1067"/>
      <c r="Z597" s="1067"/>
      <c r="AA597" s="1067"/>
      <c r="AB597" s="1067"/>
      <c r="AC597" s="1067"/>
      <c r="AD597" s="1067"/>
      <c r="AE597" s="1067"/>
    </row>
    <row r="598" spans="1:31">
      <c r="A598" s="1067"/>
      <c r="B598" s="1067"/>
      <c r="C598" s="1067"/>
      <c r="D598" s="1067"/>
      <c r="E598" s="1067"/>
      <c r="F598" s="1067"/>
      <c r="G598" s="1067"/>
      <c r="H598" s="1067"/>
      <c r="I598" s="1067"/>
      <c r="J598" s="1067"/>
      <c r="K598" s="1067"/>
      <c r="L598" s="1067"/>
      <c r="M598" s="1067"/>
      <c r="N598" s="1067"/>
      <c r="O598" s="1067"/>
      <c r="P598" s="1067"/>
      <c r="Q598" s="1067"/>
      <c r="R598" s="1067"/>
      <c r="S598" s="1067"/>
      <c r="T598" s="1067"/>
      <c r="U598" s="1067"/>
      <c r="V598" s="1067"/>
      <c r="W598" s="1067"/>
      <c r="X598" s="1067"/>
      <c r="Y598" s="1067"/>
      <c r="Z598" s="1067"/>
      <c r="AA598" s="1067"/>
      <c r="AB598" s="1067"/>
      <c r="AC598" s="1067"/>
      <c r="AD598" s="1067"/>
      <c r="AE598" s="1067"/>
    </row>
    <row r="599" spans="1:31">
      <c r="A599" s="1067"/>
      <c r="B599" s="1067"/>
      <c r="C599" s="1067"/>
      <c r="D599" s="1067"/>
      <c r="E599" s="1067"/>
      <c r="F599" s="1067"/>
      <c r="G599" s="1067"/>
      <c r="H599" s="1067"/>
      <c r="I599" s="1067"/>
      <c r="J599" s="1067"/>
      <c r="K599" s="1067"/>
      <c r="L599" s="1067"/>
      <c r="M599" s="1067"/>
      <c r="N599" s="1067"/>
      <c r="O599" s="1067"/>
      <c r="P599" s="1067"/>
      <c r="Q599" s="1067"/>
      <c r="R599" s="1067"/>
      <c r="S599" s="1067"/>
      <c r="T599" s="1067"/>
      <c r="U599" s="1067"/>
      <c r="V599" s="1067"/>
      <c r="W599" s="1067"/>
      <c r="X599" s="1067"/>
      <c r="Y599" s="1067"/>
      <c r="Z599" s="1067"/>
      <c r="AA599" s="1067"/>
      <c r="AB599" s="1067"/>
      <c r="AC599" s="1067"/>
      <c r="AD599" s="1067"/>
      <c r="AE599" s="1067"/>
    </row>
    <row r="600" spans="1:31">
      <c r="A600" s="1067"/>
      <c r="B600" s="1067"/>
      <c r="C600" s="1067"/>
      <c r="D600" s="1067"/>
      <c r="E600" s="1067"/>
      <c r="F600" s="1067"/>
      <c r="G600" s="1067"/>
      <c r="H600" s="1067"/>
      <c r="I600" s="1067"/>
      <c r="J600" s="1067"/>
      <c r="K600" s="1067"/>
      <c r="L600" s="1067"/>
      <c r="M600" s="1067"/>
      <c r="N600" s="1067"/>
      <c r="O600" s="1067"/>
      <c r="P600" s="1067"/>
      <c r="Q600" s="1067"/>
      <c r="R600" s="1067"/>
      <c r="S600" s="1067"/>
      <c r="T600" s="1067"/>
      <c r="U600" s="1067"/>
      <c r="V600" s="1067"/>
      <c r="W600" s="1067"/>
      <c r="X600" s="1067"/>
      <c r="Y600" s="1067"/>
      <c r="Z600" s="1067"/>
      <c r="AA600" s="1067"/>
      <c r="AB600" s="1067"/>
      <c r="AC600" s="1067"/>
      <c r="AD600" s="1067"/>
      <c r="AE600" s="1067"/>
    </row>
    <row r="601" spans="1:31">
      <c r="A601" s="1067"/>
      <c r="B601" s="1067"/>
      <c r="C601" s="1067"/>
      <c r="D601" s="1067"/>
      <c r="E601" s="1067"/>
      <c r="F601" s="1067"/>
      <c r="G601" s="1067"/>
      <c r="H601" s="1067"/>
      <c r="I601" s="1067"/>
      <c r="J601" s="1067"/>
      <c r="K601" s="1067"/>
      <c r="L601" s="1067"/>
      <c r="M601" s="1067"/>
      <c r="N601" s="1067"/>
      <c r="O601" s="1067"/>
      <c r="P601" s="1067"/>
      <c r="Q601" s="1067"/>
      <c r="R601" s="1067"/>
      <c r="S601" s="1067"/>
      <c r="T601" s="1067"/>
      <c r="U601" s="1067"/>
      <c r="V601" s="1067"/>
      <c r="W601" s="1067"/>
      <c r="X601" s="1067"/>
      <c r="Y601" s="1067"/>
      <c r="Z601" s="1067"/>
      <c r="AA601" s="1067"/>
      <c r="AB601" s="1067"/>
      <c r="AC601" s="1067"/>
      <c r="AD601" s="1067"/>
      <c r="AE601" s="1067"/>
    </row>
    <row r="602" spans="1:31">
      <c r="A602" s="1067"/>
      <c r="B602" s="1067"/>
      <c r="C602" s="1067"/>
      <c r="D602" s="1067"/>
      <c r="E602" s="1067"/>
      <c r="F602" s="1067"/>
      <c r="G602" s="1067"/>
      <c r="H602" s="1067"/>
      <c r="I602" s="1067"/>
      <c r="J602" s="1067"/>
      <c r="K602" s="1067"/>
      <c r="L602" s="1067"/>
      <c r="M602" s="1067"/>
      <c r="N602" s="1067"/>
      <c r="O602" s="1067"/>
      <c r="P602" s="1067"/>
      <c r="Q602" s="1067"/>
      <c r="R602" s="1067"/>
      <c r="S602" s="1067"/>
      <c r="T602" s="1067"/>
      <c r="U602" s="1067"/>
      <c r="V602" s="1067"/>
      <c r="W602" s="1067"/>
      <c r="X602" s="1067"/>
      <c r="Y602" s="1067"/>
      <c r="Z602" s="1067"/>
      <c r="AA602" s="1067"/>
      <c r="AB602" s="1067"/>
      <c r="AC602" s="1067"/>
      <c r="AD602" s="1067"/>
      <c r="AE602" s="1067"/>
    </row>
    <row r="603" spans="1:31">
      <c r="A603" s="1067"/>
      <c r="B603" s="1067"/>
      <c r="C603" s="1067"/>
      <c r="D603" s="1067"/>
      <c r="E603" s="1067"/>
      <c r="F603" s="1067"/>
      <c r="G603" s="1067"/>
      <c r="H603" s="1067"/>
      <c r="I603" s="1067"/>
      <c r="J603" s="1067"/>
      <c r="K603" s="1067"/>
      <c r="L603" s="1067"/>
      <c r="M603" s="1067"/>
      <c r="N603" s="1067"/>
      <c r="O603" s="1067"/>
      <c r="P603" s="1067"/>
      <c r="Q603" s="1067"/>
      <c r="R603" s="1067"/>
      <c r="S603" s="1067"/>
      <c r="T603" s="1067"/>
      <c r="U603" s="1067"/>
      <c r="V603" s="1067"/>
      <c r="W603" s="1067"/>
      <c r="X603" s="1067"/>
      <c r="Y603" s="1067"/>
      <c r="Z603" s="1067"/>
      <c r="AA603" s="1067"/>
      <c r="AB603" s="1067"/>
      <c r="AC603" s="1067"/>
      <c r="AD603" s="1067"/>
      <c r="AE603" s="1067"/>
    </row>
    <row r="604" spans="1:31">
      <c r="A604" s="1067"/>
      <c r="B604" s="1067"/>
      <c r="C604" s="1067"/>
      <c r="D604" s="1067"/>
      <c r="E604" s="1067"/>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row>
    <row r="605" spans="1:31">
      <c r="A605" s="1067"/>
      <c r="B605" s="1067"/>
      <c r="C605" s="1067"/>
      <c r="D605" s="1067"/>
      <c r="E605" s="1067"/>
      <c r="F605" s="1067"/>
      <c r="G605" s="1067"/>
      <c r="H605" s="1067"/>
      <c r="I605" s="1067"/>
      <c r="J605" s="1067"/>
      <c r="K605" s="1067"/>
      <c r="L605" s="1067"/>
      <c r="M605" s="1067"/>
      <c r="N605" s="1067"/>
      <c r="O605" s="1067"/>
      <c r="P605" s="1067"/>
      <c r="Q605" s="1067"/>
      <c r="R605" s="1067"/>
      <c r="S605" s="1067"/>
      <c r="T605" s="1067"/>
      <c r="U605" s="1067"/>
      <c r="V605" s="1067"/>
      <c r="W605" s="1067"/>
      <c r="X605" s="1067"/>
      <c r="Y605" s="1067"/>
      <c r="Z605" s="1067"/>
      <c r="AA605" s="1067"/>
      <c r="AB605" s="1067"/>
      <c r="AC605" s="1067"/>
      <c r="AD605" s="1067"/>
      <c r="AE605" s="1067"/>
    </row>
    <row r="606" spans="1:31">
      <c r="A606" s="1067"/>
      <c r="B606" s="1067"/>
      <c r="C606" s="1067"/>
      <c r="D606" s="1067"/>
      <c r="E606" s="1067"/>
      <c r="F606" s="1067"/>
      <c r="G606" s="1067"/>
      <c r="H606" s="1067"/>
      <c r="I606" s="1067"/>
      <c r="J606" s="1067"/>
      <c r="K606" s="1067"/>
      <c r="L606" s="1067"/>
      <c r="M606" s="1067"/>
      <c r="N606" s="1067"/>
      <c r="O606" s="1067"/>
      <c r="P606" s="1067"/>
      <c r="Q606" s="1067"/>
      <c r="R606" s="1067"/>
      <c r="S606" s="1067"/>
      <c r="T606" s="1067"/>
      <c r="U606" s="1067"/>
      <c r="V606" s="1067"/>
      <c r="W606" s="1067"/>
      <c r="X606" s="1067"/>
      <c r="Y606" s="1067"/>
      <c r="Z606" s="1067"/>
      <c r="AA606" s="1067"/>
      <c r="AB606" s="1067"/>
      <c r="AC606" s="1067"/>
      <c r="AD606" s="1067"/>
      <c r="AE606" s="1067"/>
    </row>
    <row r="607" spans="1:31">
      <c r="A607" s="1067"/>
      <c r="B607" s="1067"/>
      <c r="C607" s="1067"/>
      <c r="D607" s="1067"/>
      <c r="E607" s="1067"/>
      <c r="F607" s="1067"/>
      <c r="G607" s="1067"/>
      <c r="H607" s="1067"/>
      <c r="I607" s="1067"/>
      <c r="J607" s="1067"/>
      <c r="K607" s="1067"/>
      <c r="L607" s="1067"/>
      <c r="M607" s="1067"/>
      <c r="N607" s="1067"/>
      <c r="O607" s="1067"/>
      <c r="P607" s="1067"/>
      <c r="Q607" s="1067"/>
      <c r="R607" s="1067"/>
      <c r="S607" s="1067"/>
      <c r="T607" s="1067"/>
      <c r="U607" s="1067"/>
      <c r="V607" s="1067"/>
      <c r="W607" s="1067"/>
      <c r="X607" s="1067"/>
      <c r="Y607" s="1067"/>
      <c r="Z607" s="1067"/>
      <c r="AA607" s="1067"/>
      <c r="AB607" s="1067"/>
      <c r="AC607" s="1067"/>
      <c r="AD607" s="1067"/>
      <c r="AE607" s="1067"/>
    </row>
    <row r="608" spans="1:31">
      <c r="A608" s="1067"/>
      <c r="B608" s="1067"/>
      <c r="C608" s="1067"/>
      <c r="D608" s="1067"/>
      <c r="E608" s="1067"/>
      <c r="F608" s="1067"/>
      <c r="G608" s="1067"/>
      <c r="H608" s="1067"/>
      <c r="I608" s="1067"/>
      <c r="J608" s="1067"/>
      <c r="K608" s="1067"/>
      <c r="L608" s="1067"/>
      <c r="M608" s="1067"/>
      <c r="N608" s="1067"/>
      <c r="O608" s="1067"/>
      <c r="P608" s="1067"/>
      <c r="Q608" s="1067"/>
      <c r="R608" s="1067"/>
      <c r="S608" s="1067"/>
      <c r="T608" s="1067"/>
      <c r="U608" s="1067"/>
      <c r="V608" s="1067"/>
      <c r="W608" s="1067"/>
      <c r="X608" s="1067"/>
      <c r="Y608" s="1067"/>
      <c r="Z608" s="1067"/>
      <c r="AA608" s="1067"/>
      <c r="AB608" s="1067"/>
      <c r="AC608" s="1067"/>
      <c r="AD608" s="1067"/>
      <c r="AE608" s="1067"/>
    </row>
    <row r="609" spans="1:31">
      <c r="A609" s="1067"/>
      <c r="B609" s="1067"/>
      <c r="C609" s="1067"/>
      <c r="D609" s="1067"/>
      <c r="E609" s="1067"/>
      <c r="F609" s="1067"/>
      <c r="G609" s="1067"/>
      <c r="H609" s="1067"/>
      <c r="I609" s="1067"/>
      <c r="J609" s="1067"/>
      <c r="K609" s="1067"/>
      <c r="L609" s="1067"/>
      <c r="M609" s="1067"/>
      <c r="N609" s="1067"/>
      <c r="O609" s="1067"/>
      <c r="P609" s="1067"/>
      <c r="Q609" s="1067"/>
      <c r="R609" s="1067"/>
      <c r="S609" s="1067"/>
      <c r="T609" s="1067"/>
      <c r="U609" s="1067"/>
      <c r="V609" s="1067"/>
      <c r="W609" s="1067"/>
      <c r="X609" s="1067"/>
      <c r="Y609" s="1067"/>
      <c r="Z609" s="1067"/>
      <c r="AA609" s="1067"/>
      <c r="AB609" s="1067"/>
      <c r="AC609" s="1067"/>
      <c r="AD609" s="1067"/>
      <c r="AE609" s="1067"/>
    </row>
    <row r="610" spans="1:31">
      <c r="A610" s="1067"/>
      <c r="B610" s="1067"/>
      <c r="C610" s="1067"/>
      <c r="D610" s="1067"/>
      <c r="E610" s="1067"/>
      <c r="F610" s="1067"/>
      <c r="G610" s="1067"/>
      <c r="H610" s="1067"/>
      <c r="I610" s="1067"/>
      <c r="J610" s="1067"/>
      <c r="K610" s="1067"/>
      <c r="L610" s="1067"/>
      <c r="M610" s="1067"/>
      <c r="N610" s="1067"/>
      <c r="O610" s="1067"/>
      <c r="P610" s="1067"/>
      <c r="Q610" s="1067"/>
      <c r="R610" s="1067"/>
      <c r="S610" s="1067"/>
      <c r="T610" s="1067"/>
      <c r="U610" s="1067"/>
      <c r="V610" s="1067"/>
      <c r="W610" s="1067"/>
      <c r="X610" s="1067"/>
      <c r="Y610" s="1067"/>
      <c r="Z610" s="1067"/>
      <c r="AA610" s="1067"/>
      <c r="AB610" s="1067"/>
      <c r="AC610" s="1067"/>
      <c r="AD610" s="1067"/>
      <c r="AE610" s="1067"/>
    </row>
    <row r="611" spans="1:31">
      <c r="A611" s="1067"/>
      <c r="B611" s="1067"/>
      <c r="C611" s="1067"/>
      <c r="D611" s="1067"/>
      <c r="E611" s="1067"/>
      <c r="F611" s="1067"/>
      <c r="G611" s="1067"/>
      <c r="H611" s="1067"/>
      <c r="I611" s="1067"/>
      <c r="J611" s="1067"/>
      <c r="K611" s="1067"/>
      <c r="L611" s="1067"/>
      <c r="M611" s="1067"/>
      <c r="N611" s="1067"/>
      <c r="O611" s="1067"/>
      <c r="P611" s="1067"/>
      <c r="Q611" s="1067"/>
      <c r="R611" s="1067"/>
      <c r="S611" s="1067"/>
      <c r="T611" s="1067"/>
      <c r="U611" s="1067"/>
      <c r="V611" s="1067"/>
      <c r="W611" s="1067"/>
      <c r="X611" s="1067"/>
      <c r="Y611" s="1067"/>
      <c r="Z611" s="1067"/>
      <c r="AA611" s="1067"/>
      <c r="AB611" s="1067"/>
      <c r="AC611" s="1067"/>
      <c r="AD611" s="1067"/>
      <c r="AE611" s="1067"/>
    </row>
    <row r="612" spans="1:31">
      <c r="A612" s="1067"/>
      <c r="B612" s="1067"/>
      <c r="C612" s="1067"/>
      <c r="D612" s="1067"/>
      <c r="E612" s="1067"/>
      <c r="F612" s="1067"/>
      <c r="G612" s="1067"/>
      <c r="H612" s="1067"/>
      <c r="I612" s="1067"/>
      <c r="J612" s="1067"/>
      <c r="K612" s="1067"/>
      <c r="L612" s="1067"/>
      <c r="M612" s="1067"/>
      <c r="N612" s="1067"/>
      <c r="O612" s="1067"/>
      <c r="P612" s="1067"/>
      <c r="Q612" s="1067"/>
      <c r="R612" s="1067"/>
      <c r="S612" s="1067"/>
      <c r="T612" s="1067"/>
      <c r="U612" s="1067"/>
      <c r="V612" s="1067"/>
      <c r="W612" s="1067"/>
      <c r="X612" s="1067"/>
      <c r="Y612" s="1067"/>
      <c r="Z612" s="1067"/>
      <c r="AA612" s="1067"/>
      <c r="AB612" s="1067"/>
      <c r="AC612" s="1067"/>
      <c r="AD612" s="1067"/>
      <c r="AE612" s="1067"/>
    </row>
    <row r="613" spans="1:31">
      <c r="A613" s="1067"/>
      <c r="B613" s="1067"/>
      <c r="C613" s="1067"/>
      <c r="D613" s="1067"/>
      <c r="E613" s="1067"/>
      <c r="F613" s="1067"/>
      <c r="G613" s="1067"/>
      <c r="H613" s="1067"/>
      <c r="I613" s="1067"/>
      <c r="J613" s="1067"/>
      <c r="K613" s="1067"/>
      <c r="L613" s="1067"/>
      <c r="M613" s="1067"/>
      <c r="N613" s="1067"/>
      <c r="O613" s="1067"/>
      <c r="P613" s="1067"/>
      <c r="Q613" s="1067"/>
      <c r="R613" s="1067"/>
      <c r="S613" s="1067"/>
      <c r="T613" s="1067"/>
      <c r="U613" s="1067"/>
      <c r="V613" s="1067"/>
      <c r="W613" s="1067"/>
      <c r="X613" s="1067"/>
      <c r="Y613" s="1067"/>
      <c r="Z613" s="1067"/>
      <c r="AA613" s="1067"/>
      <c r="AB613" s="1067"/>
      <c r="AC613" s="1067"/>
      <c r="AD613" s="1067"/>
      <c r="AE613" s="1067"/>
    </row>
    <row r="614" spans="1:31">
      <c r="A614" s="1067"/>
      <c r="B614" s="1067"/>
      <c r="C614" s="1067"/>
      <c r="D614" s="1067"/>
      <c r="E614" s="1067"/>
      <c r="F614" s="1067"/>
      <c r="G614" s="1067"/>
      <c r="H614" s="1067"/>
      <c r="I614" s="1067"/>
      <c r="J614" s="1067"/>
      <c r="K614" s="1067"/>
      <c r="L614" s="1067"/>
      <c r="M614" s="1067"/>
      <c r="N614" s="1067"/>
      <c r="O614" s="1067"/>
      <c r="P614" s="1067"/>
      <c r="Q614" s="1067"/>
      <c r="R614" s="1067"/>
      <c r="S614" s="1067"/>
      <c r="T614" s="1067"/>
      <c r="U614" s="1067"/>
      <c r="V614" s="1067"/>
      <c r="W614" s="1067"/>
      <c r="X614" s="1067"/>
      <c r="Y614" s="1067"/>
      <c r="Z614" s="1067"/>
      <c r="AA614" s="1067"/>
      <c r="AB614" s="1067"/>
      <c r="AC614" s="1067"/>
      <c r="AD614" s="1067"/>
      <c r="AE614" s="1067"/>
    </row>
    <row r="615" spans="1:31">
      <c r="A615" s="1067"/>
      <c r="B615" s="1067"/>
      <c r="C615" s="1067"/>
      <c r="D615" s="1067"/>
      <c r="E615" s="1067"/>
      <c r="F615" s="1067"/>
      <c r="G615" s="1067"/>
      <c r="H615" s="1067"/>
      <c r="I615" s="1067"/>
      <c r="J615" s="1067"/>
      <c r="K615" s="1067"/>
      <c r="L615" s="1067"/>
      <c r="M615" s="1067"/>
      <c r="N615" s="1067"/>
      <c r="O615" s="1067"/>
      <c r="P615" s="1067"/>
      <c r="Q615" s="1067"/>
      <c r="R615" s="1067"/>
      <c r="S615" s="1067"/>
      <c r="T615" s="1067"/>
      <c r="U615" s="1067"/>
      <c r="V615" s="1067"/>
      <c r="W615" s="1067"/>
      <c r="X615" s="1067"/>
      <c r="Y615" s="1067"/>
      <c r="Z615" s="1067"/>
      <c r="AA615" s="1067"/>
      <c r="AB615" s="1067"/>
      <c r="AC615" s="1067"/>
      <c r="AD615" s="1067"/>
      <c r="AE615" s="1067"/>
    </row>
    <row r="616" spans="1:31">
      <c r="A616" s="1067"/>
      <c r="B616" s="1067"/>
      <c r="C616" s="1067"/>
      <c r="D616" s="1067"/>
      <c r="E616" s="1067"/>
      <c r="F616" s="1067"/>
      <c r="G616" s="1067"/>
      <c r="H616" s="1067"/>
      <c r="I616" s="1067"/>
      <c r="J616" s="1067"/>
      <c r="K616" s="1067"/>
      <c r="L616" s="1067"/>
      <c r="M616" s="1067"/>
      <c r="N616" s="1067"/>
      <c r="O616" s="1067"/>
      <c r="P616" s="1067"/>
      <c r="Q616" s="1067"/>
      <c r="R616" s="1067"/>
      <c r="S616" s="1067"/>
      <c r="T616" s="1067"/>
      <c r="U616" s="1067"/>
      <c r="V616" s="1067"/>
      <c r="W616" s="1067"/>
      <c r="X616" s="1067"/>
      <c r="Y616" s="1067"/>
      <c r="Z616" s="1067"/>
      <c r="AA616" s="1067"/>
      <c r="AB616" s="1067"/>
      <c r="AC616" s="1067"/>
      <c r="AD616" s="1067"/>
      <c r="AE616" s="1067"/>
    </row>
    <row r="617" spans="1:31">
      <c r="A617" s="1067"/>
      <c r="B617" s="1067"/>
      <c r="C617" s="1067"/>
      <c r="D617" s="1067"/>
      <c r="E617" s="1067"/>
      <c r="F617" s="1067"/>
      <c r="G617" s="1067"/>
      <c r="H617" s="1067"/>
      <c r="I617" s="1067"/>
      <c r="J617" s="1067"/>
      <c r="K617" s="1067"/>
      <c r="L617" s="1067"/>
      <c r="M617" s="1067"/>
      <c r="N617" s="1067"/>
      <c r="O617" s="1067"/>
      <c r="P617" s="1067"/>
      <c r="Q617" s="1067"/>
      <c r="R617" s="1067"/>
      <c r="S617" s="1067"/>
      <c r="T617" s="1067"/>
      <c r="U617" s="1067"/>
      <c r="V617" s="1067"/>
      <c r="W617" s="1067"/>
      <c r="X617" s="1067"/>
      <c r="Y617" s="1067"/>
      <c r="Z617" s="1067"/>
      <c r="AA617" s="1067"/>
      <c r="AB617" s="1067"/>
      <c r="AC617" s="1067"/>
      <c r="AD617" s="1067"/>
      <c r="AE617" s="1067"/>
    </row>
    <row r="618" spans="1:31">
      <c r="A618" s="1067"/>
      <c r="B618" s="1067"/>
      <c r="C618" s="1067"/>
      <c r="D618" s="1067"/>
      <c r="E618" s="1067"/>
      <c r="F618" s="1067"/>
      <c r="G618" s="1067"/>
      <c r="H618" s="1067"/>
      <c r="I618" s="1067"/>
      <c r="J618" s="1067"/>
      <c r="K618" s="1067"/>
      <c r="L618" s="1067"/>
      <c r="M618" s="1067"/>
      <c r="N618" s="1067"/>
      <c r="O618" s="1067"/>
      <c r="P618" s="1067"/>
      <c r="Q618" s="1067"/>
      <c r="R618" s="1067"/>
      <c r="S618" s="1067"/>
      <c r="T618" s="1067"/>
      <c r="U618" s="1067"/>
      <c r="V618" s="1067"/>
      <c r="W618" s="1067"/>
      <c r="X618" s="1067"/>
      <c r="Y618" s="1067"/>
      <c r="Z618" s="1067"/>
      <c r="AA618" s="1067"/>
      <c r="AB618" s="1067"/>
      <c r="AC618" s="1067"/>
      <c r="AD618" s="1067"/>
      <c r="AE618" s="1067"/>
    </row>
    <row r="619" spans="1:31">
      <c r="A619" s="1067"/>
      <c r="B619" s="1067"/>
      <c r="C619" s="1067"/>
      <c r="D619" s="1067"/>
      <c r="E619" s="1067"/>
      <c r="F619" s="1067"/>
      <c r="G619" s="1067"/>
      <c r="H619" s="1067"/>
      <c r="I619" s="1067"/>
      <c r="J619" s="1067"/>
      <c r="K619" s="1067"/>
      <c r="L619" s="1067"/>
      <c r="M619" s="1067"/>
      <c r="N619" s="1067"/>
      <c r="O619" s="1067"/>
      <c r="P619" s="1067"/>
      <c r="Q619" s="1067"/>
      <c r="R619" s="1067"/>
      <c r="S619" s="1067"/>
      <c r="T619" s="1067"/>
      <c r="U619" s="1067"/>
      <c r="V619" s="1067"/>
      <c r="W619" s="1067"/>
      <c r="X619" s="1067"/>
      <c r="Y619" s="1067"/>
      <c r="Z619" s="1067"/>
      <c r="AA619" s="1067"/>
      <c r="AB619" s="1067"/>
      <c r="AC619" s="1067"/>
      <c r="AD619" s="1067"/>
      <c r="AE619" s="1067"/>
    </row>
    <row r="620" spans="1:31">
      <c r="A620" s="1067"/>
      <c r="B620" s="1067"/>
      <c r="C620" s="1067"/>
      <c r="D620" s="1067"/>
      <c r="E620" s="1067"/>
      <c r="F620" s="1067"/>
      <c r="G620" s="1067"/>
      <c r="H620" s="1067"/>
      <c r="I620" s="1067"/>
      <c r="J620" s="1067"/>
      <c r="K620" s="1067"/>
      <c r="L620" s="1067"/>
      <c r="M620" s="1067"/>
      <c r="N620" s="1067"/>
      <c r="O620" s="1067"/>
      <c r="P620" s="1067"/>
      <c r="Q620" s="1067"/>
      <c r="R620" s="1067"/>
      <c r="S620" s="1067"/>
      <c r="T620" s="1067"/>
      <c r="U620" s="1067"/>
      <c r="V620" s="1067"/>
      <c r="W620" s="1067"/>
      <c r="X620" s="1067"/>
      <c r="Y620" s="1067"/>
      <c r="Z620" s="1067"/>
      <c r="AA620" s="1067"/>
      <c r="AB620" s="1067"/>
      <c r="AC620" s="1067"/>
      <c r="AD620" s="1067"/>
      <c r="AE620" s="1067"/>
    </row>
    <row r="621" spans="1:31">
      <c r="A621" s="1067"/>
      <c r="B621" s="1067"/>
      <c r="C621" s="1067"/>
      <c r="D621" s="1067"/>
      <c r="E621" s="1067"/>
      <c r="F621" s="1067"/>
      <c r="G621" s="1067"/>
      <c r="H621" s="1067"/>
      <c r="I621" s="1067"/>
      <c r="J621" s="1067"/>
      <c r="K621" s="1067"/>
      <c r="L621" s="1067"/>
      <c r="M621" s="1067"/>
      <c r="N621" s="1067"/>
      <c r="O621" s="1067"/>
      <c r="P621" s="1067"/>
      <c r="Q621" s="1067"/>
      <c r="R621" s="1067"/>
      <c r="S621" s="1067"/>
      <c r="T621" s="1067"/>
      <c r="U621" s="1067"/>
      <c r="V621" s="1067"/>
      <c r="W621" s="1067"/>
      <c r="X621" s="1067"/>
      <c r="Y621" s="1067"/>
      <c r="Z621" s="1067"/>
      <c r="AA621" s="1067"/>
      <c r="AB621" s="1067"/>
      <c r="AC621" s="1067"/>
      <c r="AD621" s="1067"/>
      <c r="AE621" s="1067"/>
    </row>
    <row r="622" spans="1:31">
      <c r="A622" s="1067"/>
      <c r="B622" s="1067"/>
      <c r="C622" s="1067"/>
      <c r="D622" s="1067"/>
      <c r="E622" s="1067"/>
      <c r="F622" s="1067"/>
      <c r="G622" s="1067"/>
      <c r="H622" s="1067"/>
      <c r="I622" s="1067"/>
      <c r="J622" s="1067"/>
      <c r="K622" s="1067"/>
      <c r="L622" s="1067"/>
      <c r="M622" s="1067"/>
      <c r="N622" s="1067"/>
      <c r="O622" s="1067"/>
      <c r="P622" s="1067"/>
      <c r="Q622" s="1067"/>
      <c r="R622" s="1067"/>
      <c r="S622" s="1067"/>
      <c r="T622" s="1067"/>
      <c r="U622" s="1067"/>
      <c r="V622" s="1067"/>
      <c r="W622" s="1067"/>
      <c r="X622" s="1067"/>
      <c r="Y622" s="1067"/>
      <c r="Z622" s="1067"/>
      <c r="AA622" s="1067"/>
      <c r="AB622" s="1067"/>
      <c r="AC622" s="1067"/>
      <c r="AD622" s="1067"/>
      <c r="AE622" s="1067"/>
    </row>
    <row r="623" spans="1:31">
      <c r="A623" s="1067"/>
      <c r="B623" s="1067"/>
      <c r="C623" s="1067"/>
      <c r="D623" s="1067"/>
      <c r="E623" s="1067"/>
      <c r="F623" s="1067"/>
      <c r="G623" s="1067"/>
      <c r="H623" s="1067"/>
      <c r="I623" s="1067"/>
      <c r="J623" s="1067"/>
      <c r="K623" s="1067"/>
      <c r="L623" s="1067"/>
      <c r="M623" s="1067"/>
      <c r="N623" s="1067"/>
      <c r="O623" s="1067"/>
      <c r="P623" s="1067"/>
      <c r="Q623" s="1067"/>
      <c r="R623" s="1067"/>
      <c r="S623" s="1067"/>
      <c r="T623" s="1067"/>
      <c r="U623" s="1067"/>
      <c r="V623" s="1067"/>
      <c r="W623" s="1067"/>
      <c r="X623" s="1067"/>
      <c r="Y623" s="1067"/>
      <c r="Z623" s="1067"/>
      <c r="AA623" s="1067"/>
      <c r="AB623" s="1067"/>
      <c r="AC623" s="1067"/>
      <c r="AD623" s="1067"/>
      <c r="AE623" s="1067"/>
    </row>
    <row r="624" spans="1:31">
      <c r="A624" s="1067"/>
      <c r="B624" s="1067"/>
      <c r="C624" s="1067"/>
      <c r="D624" s="1067"/>
      <c r="E624" s="1067"/>
      <c r="F624" s="1067"/>
      <c r="G624" s="1067"/>
      <c r="H624" s="1067"/>
      <c r="I624" s="1067"/>
      <c r="J624" s="1067"/>
      <c r="K624" s="1067"/>
      <c r="L624" s="1067"/>
      <c r="M624" s="1067"/>
      <c r="N624" s="1067"/>
      <c r="O624" s="1067"/>
      <c r="P624" s="1067"/>
      <c r="Q624" s="1067"/>
      <c r="R624" s="1067"/>
      <c r="S624" s="1067"/>
      <c r="T624" s="1067"/>
      <c r="U624" s="1067"/>
      <c r="V624" s="1067"/>
      <c r="W624" s="1067"/>
      <c r="X624" s="1067"/>
      <c r="Y624" s="1067"/>
      <c r="Z624" s="1067"/>
      <c r="AA624" s="1067"/>
      <c r="AB624" s="1067"/>
      <c r="AC624" s="1067"/>
      <c r="AD624" s="1067"/>
      <c r="AE624" s="1067"/>
    </row>
    <row r="625" spans="1:31">
      <c r="A625" s="1067"/>
      <c r="B625" s="1067"/>
      <c r="C625" s="1067"/>
      <c r="D625" s="1067"/>
      <c r="E625" s="1067"/>
      <c r="F625" s="1067"/>
      <c r="G625" s="1067"/>
      <c r="H625" s="1067"/>
      <c r="I625" s="1067"/>
      <c r="J625" s="1067"/>
      <c r="K625" s="1067"/>
      <c r="L625" s="1067"/>
      <c r="M625" s="1067"/>
      <c r="N625" s="1067"/>
      <c r="O625" s="1067"/>
      <c r="P625" s="1067"/>
      <c r="Q625" s="1067"/>
      <c r="R625" s="1067"/>
      <c r="S625" s="1067"/>
      <c r="T625" s="1067"/>
      <c r="U625" s="1067"/>
      <c r="V625" s="1067"/>
      <c r="W625" s="1067"/>
      <c r="X625" s="1067"/>
      <c r="Y625" s="1067"/>
      <c r="Z625" s="1067"/>
      <c r="AA625" s="1067"/>
      <c r="AB625" s="1067"/>
      <c r="AC625" s="1067"/>
      <c r="AD625" s="1067"/>
      <c r="AE625" s="1067"/>
    </row>
    <row r="626" spans="1:31">
      <c r="A626" s="1067"/>
      <c r="B626" s="1067"/>
      <c r="C626" s="1067"/>
      <c r="D626" s="1067"/>
      <c r="E626" s="1067"/>
      <c r="F626" s="1067"/>
      <c r="G626" s="1067"/>
      <c r="H626" s="1067"/>
      <c r="I626" s="1067"/>
      <c r="J626" s="1067"/>
      <c r="K626" s="1067"/>
      <c r="L626" s="1067"/>
      <c r="M626" s="1067"/>
      <c r="N626" s="1067"/>
      <c r="O626" s="1067"/>
      <c r="P626" s="1067"/>
      <c r="Q626" s="1067"/>
      <c r="R626" s="1067"/>
      <c r="S626" s="1067"/>
      <c r="T626" s="1067"/>
      <c r="U626" s="1067"/>
      <c r="V626" s="1067"/>
      <c r="W626" s="1067"/>
      <c r="X626" s="1067"/>
      <c r="Y626" s="1067"/>
      <c r="Z626" s="1067"/>
      <c r="AA626" s="1067"/>
      <c r="AB626" s="1067"/>
      <c r="AC626" s="1067"/>
      <c r="AD626" s="1067"/>
      <c r="AE626" s="1067"/>
    </row>
    <row r="627" spans="1:31">
      <c r="A627" s="1067"/>
      <c r="B627" s="1067"/>
      <c r="C627" s="1067"/>
      <c r="D627" s="1067"/>
      <c r="E627" s="1067"/>
      <c r="F627" s="1067"/>
      <c r="G627" s="1067"/>
      <c r="H627" s="1067"/>
      <c r="I627" s="1067"/>
      <c r="J627" s="1067"/>
      <c r="K627" s="1067"/>
      <c r="L627" s="1067"/>
      <c r="M627" s="1067"/>
      <c r="N627" s="1067"/>
      <c r="O627" s="1067"/>
      <c r="P627" s="1067"/>
      <c r="Q627" s="1067"/>
      <c r="R627" s="1067"/>
      <c r="S627" s="1067"/>
      <c r="T627" s="1067"/>
      <c r="U627" s="1067"/>
      <c r="V627" s="1067"/>
      <c r="W627" s="1067"/>
      <c r="X627" s="1067"/>
      <c r="Y627" s="1067"/>
      <c r="Z627" s="1067"/>
      <c r="AA627" s="1067"/>
      <c r="AB627" s="1067"/>
      <c r="AC627" s="1067"/>
      <c r="AD627" s="1067"/>
      <c r="AE627" s="1067"/>
    </row>
    <row r="628" spans="1:31">
      <c r="A628" s="1067"/>
      <c r="B628" s="1067"/>
      <c r="C628" s="1067"/>
      <c r="D628" s="1067"/>
      <c r="E628" s="1067"/>
      <c r="F628" s="1067"/>
      <c r="G628" s="1067"/>
      <c r="H628" s="1067"/>
      <c r="I628" s="1067"/>
      <c r="J628" s="1067"/>
      <c r="K628" s="1067"/>
      <c r="L628" s="1067"/>
      <c r="M628" s="1067"/>
      <c r="N628" s="1067"/>
      <c r="O628" s="1067"/>
      <c r="P628" s="1067"/>
      <c r="Q628" s="1067"/>
      <c r="R628" s="1067"/>
      <c r="S628" s="1067"/>
      <c r="T628" s="1067"/>
      <c r="U628" s="1067"/>
      <c r="V628" s="1067"/>
      <c r="W628" s="1067"/>
      <c r="X628" s="1067"/>
      <c r="Y628" s="1067"/>
      <c r="Z628" s="1067"/>
      <c r="AA628" s="1067"/>
      <c r="AB628" s="1067"/>
      <c r="AC628" s="1067"/>
      <c r="AD628" s="1067"/>
      <c r="AE628" s="1067"/>
    </row>
    <row r="629" spans="1:31">
      <c r="A629" s="1067"/>
      <c r="B629" s="1067"/>
      <c r="C629" s="1067"/>
      <c r="D629" s="1067"/>
      <c r="E629" s="1067"/>
      <c r="F629" s="1067"/>
      <c r="G629" s="1067"/>
      <c r="H629" s="1067"/>
      <c r="I629" s="1067"/>
      <c r="J629" s="1067"/>
      <c r="K629" s="1067"/>
      <c r="L629" s="1067"/>
      <c r="M629" s="1067"/>
      <c r="N629" s="1067"/>
      <c r="O629" s="1067"/>
      <c r="P629" s="1067"/>
      <c r="Q629" s="1067"/>
      <c r="R629" s="1067"/>
      <c r="S629" s="1067"/>
      <c r="T629" s="1067"/>
      <c r="U629" s="1067"/>
      <c r="V629" s="1067"/>
      <c r="W629" s="1067"/>
      <c r="X629" s="1067"/>
      <c r="Y629" s="1067"/>
      <c r="Z629" s="1067"/>
      <c r="AA629" s="1067"/>
      <c r="AB629" s="1067"/>
      <c r="AC629" s="1067"/>
      <c r="AD629" s="1067"/>
      <c r="AE629" s="1067"/>
    </row>
    <row r="630" spans="1:31">
      <c r="A630" s="1067"/>
      <c r="B630" s="1067"/>
      <c r="C630" s="1067"/>
      <c r="D630" s="1067"/>
      <c r="E630" s="1067"/>
      <c r="F630" s="1067"/>
      <c r="G630" s="1067"/>
      <c r="H630" s="1067"/>
      <c r="I630" s="1067"/>
      <c r="J630" s="1067"/>
      <c r="K630" s="1067"/>
      <c r="L630" s="1067"/>
      <c r="M630" s="1067"/>
      <c r="N630" s="1067"/>
      <c r="O630" s="1067"/>
      <c r="P630" s="1067"/>
      <c r="Q630" s="1067"/>
      <c r="R630" s="1067"/>
      <c r="S630" s="1067"/>
      <c r="T630" s="1067"/>
      <c r="U630" s="1067"/>
      <c r="V630" s="1067"/>
      <c r="W630" s="1067"/>
      <c r="X630" s="1067"/>
      <c r="Y630" s="1067"/>
      <c r="Z630" s="1067"/>
      <c r="AA630" s="1067"/>
      <c r="AB630" s="1067"/>
      <c r="AC630" s="1067"/>
      <c r="AD630" s="1067"/>
      <c r="AE630" s="1067"/>
    </row>
    <row r="631" spans="1:31">
      <c r="A631" s="1067"/>
      <c r="B631" s="1067"/>
      <c r="C631" s="1067"/>
      <c r="D631" s="1067"/>
      <c r="E631" s="1067"/>
      <c r="F631" s="1067"/>
      <c r="G631" s="1067"/>
      <c r="H631" s="1067"/>
      <c r="I631" s="1067"/>
      <c r="J631" s="1067"/>
      <c r="K631" s="1067"/>
      <c r="L631" s="1067"/>
      <c r="M631" s="1067"/>
      <c r="N631" s="1067"/>
      <c r="O631" s="1067"/>
      <c r="P631" s="1067"/>
      <c r="Q631" s="1067"/>
      <c r="R631" s="1067"/>
      <c r="S631" s="1067"/>
      <c r="T631" s="1067"/>
      <c r="U631" s="1067"/>
      <c r="V631" s="1067"/>
      <c r="W631" s="1067"/>
      <c r="X631" s="1067"/>
      <c r="Y631" s="1067"/>
      <c r="Z631" s="1067"/>
      <c r="AA631" s="1067"/>
      <c r="AB631" s="1067"/>
      <c r="AC631" s="1067"/>
      <c r="AD631" s="1067"/>
      <c r="AE631" s="1067"/>
    </row>
    <row r="632" spans="1:31">
      <c r="A632" s="1067"/>
      <c r="B632" s="1067"/>
      <c r="C632" s="1067"/>
      <c r="D632" s="1067"/>
      <c r="E632" s="1067"/>
      <c r="F632" s="1067"/>
      <c r="G632" s="1067"/>
      <c r="H632" s="1067"/>
      <c r="I632" s="1067"/>
      <c r="J632" s="1067"/>
      <c r="K632" s="1067"/>
      <c r="L632" s="1067"/>
      <c r="M632" s="1067"/>
      <c r="N632" s="1067"/>
      <c r="O632" s="1067"/>
      <c r="P632" s="1067"/>
      <c r="Q632" s="1067"/>
      <c r="R632" s="1067"/>
      <c r="S632" s="1067"/>
      <c r="T632" s="1067"/>
      <c r="U632" s="1067"/>
      <c r="V632" s="1067"/>
      <c r="W632" s="1067"/>
      <c r="X632" s="1067"/>
      <c r="Y632" s="1067"/>
      <c r="Z632" s="1067"/>
      <c r="AA632" s="1067"/>
      <c r="AB632" s="1067"/>
      <c r="AC632" s="1067"/>
      <c r="AD632" s="1067"/>
      <c r="AE632" s="1067"/>
    </row>
    <row r="633" spans="1:31">
      <c r="A633" s="1067"/>
      <c r="B633" s="1067"/>
      <c r="C633" s="1067"/>
      <c r="D633" s="1067"/>
      <c r="E633" s="1067"/>
      <c r="F633" s="1067"/>
      <c r="G633" s="1067"/>
      <c r="H633" s="1067"/>
      <c r="I633" s="1067"/>
      <c r="J633" s="1067"/>
      <c r="K633" s="1067"/>
      <c r="L633" s="1067"/>
      <c r="M633" s="1067"/>
      <c r="N633" s="1067"/>
      <c r="O633" s="1067"/>
      <c r="P633" s="1067"/>
      <c r="Q633" s="1067"/>
      <c r="R633" s="1067"/>
      <c r="S633" s="1067"/>
      <c r="T633" s="1067"/>
      <c r="U633" s="1067"/>
      <c r="V633" s="1067"/>
      <c r="W633" s="1067"/>
      <c r="X633" s="1067"/>
      <c r="Y633" s="1067"/>
      <c r="Z633" s="1067"/>
      <c r="AA633" s="1067"/>
      <c r="AB633" s="1067"/>
      <c r="AC633" s="1067"/>
      <c r="AD633" s="1067"/>
      <c r="AE633" s="1067"/>
    </row>
    <row r="634" spans="1:31">
      <c r="A634" s="1067"/>
      <c r="B634" s="1067"/>
      <c r="C634" s="1067"/>
      <c r="D634" s="1067"/>
      <c r="E634" s="1067"/>
      <c r="F634" s="1067"/>
      <c r="G634" s="1067"/>
      <c r="H634" s="1067"/>
      <c r="I634" s="1067"/>
      <c r="J634" s="1067"/>
      <c r="K634" s="1067"/>
      <c r="L634" s="1067"/>
      <c r="M634" s="1067"/>
      <c r="N634" s="1067"/>
      <c r="O634" s="1067"/>
      <c r="P634" s="1067"/>
      <c r="Q634" s="1067"/>
      <c r="R634" s="1067"/>
      <c r="S634" s="1067"/>
      <c r="T634" s="1067"/>
      <c r="U634" s="1067"/>
      <c r="V634" s="1067"/>
      <c r="W634" s="1067"/>
      <c r="X634" s="1067"/>
      <c r="Y634" s="1067"/>
      <c r="Z634" s="1067"/>
      <c r="AA634" s="1067"/>
      <c r="AB634" s="1067"/>
      <c r="AC634" s="1067"/>
      <c r="AD634" s="1067"/>
      <c r="AE634" s="1067"/>
    </row>
    <row r="635" spans="1:31">
      <c r="A635" s="1067"/>
      <c r="B635" s="1067"/>
      <c r="C635" s="1067"/>
      <c r="D635" s="1067"/>
      <c r="E635" s="1067"/>
      <c r="F635" s="1067"/>
      <c r="G635" s="1067"/>
      <c r="H635" s="1067"/>
      <c r="I635" s="1067"/>
      <c r="J635" s="1067"/>
      <c r="K635" s="1067"/>
      <c r="L635" s="1067"/>
      <c r="M635" s="1067"/>
      <c r="N635" s="1067"/>
      <c r="O635" s="1067"/>
      <c r="P635" s="1067"/>
      <c r="Q635" s="1067"/>
      <c r="R635" s="1067"/>
      <c r="S635" s="1067"/>
      <c r="T635" s="1067"/>
      <c r="U635" s="1067"/>
      <c r="V635" s="1067"/>
      <c r="W635" s="1067"/>
      <c r="X635" s="1067"/>
      <c r="Y635" s="1067"/>
      <c r="Z635" s="1067"/>
      <c r="AA635" s="1067"/>
      <c r="AB635" s="1067"/>
      <c r="AC635" s="1067"/>
      <c r="AD635" s="1067"/>
      <c r="AE635" s="1067"/>
    </row>
    <row r="636" spans="1:31">
      <c r="A636" s="1067"/>
      <c r="B636" s="1067"/>
      <c r="C636" s="1067"/>
      <c r="D636" s="1067"/>
      <c r="E636" s="1067"/>
      <c r="F636" s="1067"/>
      <c r="G636" s="1067"/>
      <c r="H636" s="1067"/>
      <c r="I636" s="1067"/>
      <c r="J636" s="1067"/>
      <c r="K636" s="1067"/>
      <c r="L636" s="1067"/>
      <c r="M636" s="1067"/>
      <c r="N636" s="1067"/>
      <c r="O636" s="1067"/>
      <c r="P636" s="1067"/>
      <c r="Q636" s="1067"/>
      <c r="R636" s="1067"/>
      <c r="S636" s="1067"/>
      <c r="T636" s="1067"/>
      <c r="U636" s="1067"/>
      <c r="V636" s="1067"/>
      <c r="W636" s="1067"/>
      <c r="X636" s="1067"/>
      <c r="Y636" s="1067"/>
      <c r="Z636" s="1067"/>
      <c r="AA636" s="1067"/>
      <c r="AB636" s="1067"/>
      <c r="AC636" s="1067"/>
      <c r="AD636" s="1067"/>
      <c r="AE636" s="1067"/>
    </row>
    <row r="637" spans="1:31">
      <c r="A637" s="1067"/>
      <c r="B637" s="1067"/>
      <c r="C637" s="1067"/>
      <c r="D637" s="1067"/>
      <c r="E637" s="1067"/>
      <c r="F637" s="1067"/>
      <c r="G637" s="1067"/>
      <c r="H637" s="1067"/>
      <c r="I637" s="1067"/>
      <c r="J637" s="1067"/>
      <c r="K637" s="1067"/>
      <c r="L637" s="1067"/>
      <c r="M637" s="1067"/>
      <c r="N637" s="1067"/>
      <c r="O637" s="1067"/>
      <c r="P637" s="1067"/>
      <c r="Q637" s="1067"/>
      <c r="R637" s="1067"/>
      <c r="S637" s="1067"/>
      <c r="T637" s="1067"/>
      <c r="U637" s="1067"/>
      <c r="V637" s="1067"/>
      <c r="W637" s="1067"/>
      <c r="X637" s="1067"/>
      <c r="Y637" s="1067"/>
      <c r="Z637" s="1067"/>
      <c r="AA637" s="1067"/>
      <c r="AB637" s="1067"/>
      <c r="AC637" s="1067"/>
      <c r="AD637" s="1067"/>
      <c r="AE637" s="1067"/>
    </row>
    <row r="638" spans="1:31">
      <c r="A638" s="1067"/>
      <c r="B638" s="1067"/>
      <c r="C638" s="1067"/>
      <c r="D638" s="1067"/>
      <c r="E638" s="1067"/>
      <c r="F638" s="1067"/>
      <c r="G638" s="1067"/>
      <c r="H638" s="1067"/>
      <c r="I638" s="1067"/>
      <c r="J638" s="1067"/>
      <c r="K638" s="1067"/>
      <c r="L638" s="1067"/>
      <c r="M638" s="1067"/>
      <c r="N638" s="1067"/>
      <c r="O638" s="1067"/>
      <c r="P638" s="1067"/>
      <c r="Q638" s="1067"/>
      <c r="R638" s="1067"/>
      <c r="S638" s="1067"/>
      <c r="T638" s="1067"/>
      <c r="U638" s="1067"/>
      <c r="V638" s="1067"/>
      <c r="W638" s="1067"/>
      <c r="X638" s="1067"/>
      <c r="Y638" s="1067"/>
      <c r="Z638" s="1067"/>
      <c r="AA638" s="1067"/>
      <c r="AB638" s="1067"/>
      <c r="AC638" s="1067"/>
      <c r="AD638" s="1067"/>
      <c r="AE638" s="1067"/>
    </row>
    <row r="639" spans="1:31">
      <c r="A639" s="1067"/>
      <c r="B639" s="1067"/>
      <c r="C639" s="1067"/>
      <c r="D639" s="1067"/>
      <c r="E639" s="1067"/>
      <c r="F639" s="1067"/>
      <c r="G639" s="1067"/>
      <c r="H639" s="1067"/>
      <c r="I639" s="1067"/>
      <c r="J639" s="1067"/>
      <c r="K639" s="1067"/>
      <c r="L639" s="1067"/>
      <c r="M639" s="1067"/>
      <c r="N639" s="1067"/>
      <c r="O639" s="1067"/>
      <c r="P639" s="1067"/>
      <c r="Q639" s="1067"/>
      <c r="R639" s="1067"/>
      <c r="S639" s="1067"/>
      <c r="T639" s="1067"/>
      <c r="U639" s="1067"/>
      <c r="V639" s="1067"/>
      <c r="W639" s="1067"/>
      <c r="X639" s="1067"/>
      <c r="Y639" s="1067"/>
      <c r="Z639" s="1067"/>
      <c r="AA639" s="1067"/>
      <c r="AB639" s="1067"/>
      <c r="AC639" s="1067"/>
      <c r="AD639" s="1067"/>
      <c r="AE639" s="1067"/>
    </row>
    <row r="640" spans="1:31">
      <c r="A640" s="1067"/>
      <c r="B640" s="1067"/>
      <c r="C640" s="1067"/>
      <c r="D640" s="1067"/>
      <c r="E640" s="1067"/>
      <c r="F640" s="1067"/>
      <c r="G640" s="1067"/>
      <c r="H640" s="1067"/>
      <c r="I640" s="1067"/>
      <c r="J640" s="1067"/>
      <c r="K640" s="1067"/>
      <c r="L640" s="1067"/>
      <c r="M640" s="1067"/>
      <c r="N640" s="1067"/>
      <c r="O640" s="1067"/>
      <c r="P640" s="1067"/>
      <c r="Q640" s="1067"/>
      <c r="R640" s="1067"/>
      <c r="S640" s="1067"/>
      <c r="T640" s="1067"/>
      <c r="U640" s="1067"/>
      <c r="V640" s="1067"/>
      <c r="W640" s="1067"/>
      <c r="X640" s="1067"/>
      <c r="Y640" s="1067"/>
      <c r="Z640" s="1067"/>
      <c r="AA640" s="1067"/>
      <c r="AB640" s="1067"/>
      <c r="AC640" s="1067"/>
      <c r="AD640" s="1067"/>
      <c r="AE640" s="1067"/>
    </row>
    <row r="641" spans="1:31">
      <c r="A641" s="1067"/>
      <c r="B641" s="1067"/>
      <c r="C641" s="1067"/>
      <c r="D641" s="1067"/>
      <c r="E641" s="1067"/>
      <c r="F641" s="1067"/>
      <c r="G641" s="1067"/>
      <c r="H641" s="1067"/>
      <c r="I641" s="1067"/>
      <c r="J641" s="1067"/>
      <c r="K641" s="1067"/>
      <c r="L641" s="1067"/>
      <c r="M641" s="1067"/>
      <c r="N641" s="1067"/>
      <c r="O641" s="1067"/>
      <c r="P641" s="1067"/>
      <c r="Q641" s="1067"/>
      <c r="R641" s="1067"/>
      <c r="S641" s="1067"/>
      <c r="T641" s="1067"/>
      <c r="U641" s="1067"/>
      <c r="V641" s="1067"/>
      <c r="W641" s="1067"/>
      <c r="X641" s="1067"/>
      <c r="Y641" s="1067"/>
      <c r="Z641" s="1067"/>
      <c r="AA641" s="1067"/>
      <c r="AB641" s="1067"/>
      <c r="AC641" s="1067"/>
      <c r="AD641" s="1067"/>
      <c r="AE641" s="1067"/>
    </row>
    <row r="642" spans="1:31">
      <c r="A642" s="1067"/>
      <c r="B642" s="1067"/>
      <c r="C642" s="1067"/>
      <c r="D642" s="1067"/>
      <c r="E642" s="1067"/>
      <c r="F642" s="1067"/>
      <c r="G642" s="1067"/>
      <c r="H642" s="1067"/>
      <c r="I642" s="1067"/>
      <c r="J642" s="1067"/>
      <c r="K642" s="1067"/>
      <c r="L642" s="1067"/>
      <c r="M642" s="1067"/>
      <c r="N642" s="1067"/>
      <c r="O642" s="1067"/>
      <c r="P642" s="1067"/>
      <c r="Q642" s="1067"/>
      <c r="R642" s="1067"/>
      <c r="S642" s="1067"/>
      <c r="T642" s="1067"/>
      <c r="U642" s="1067"/>
      <c r="V642" s="1067"/>
      <c r="W642" s="1067"/>
      <c r="X642" s="1067"/>
      <c r="Y642" s="1067"/>
      <c r="Z642" s="1067"/>
      <c r="AA642" s="1067"/>
      <c r="AB642" s="1067"/>
      <c r="AC642" s="1067"/>
      <c r="AD642" s="1067"/>
      <c r="AE642" s="1067"/>
    </row>
    <row r="643" spans="1:31">
      <c r="A643" s="1067"/>
      <c r="B643" s="1067"/>
      <c r="C643" s="1067"/>
      <c r="D643" s="1067"/>
      <c r="E643" s="1067"/>
      <c r="F643" s="1067"/>
      <c r="G643" s="1067"/>
      <c r="H643" s="1067"/>
      <c r="I643" s="1067"/>
      <c r="J643" s="1067"/>
      <c r="K643" s="1067"/>
      <c r="L643" s="1067"/>
      <c r="M643" s="1067"/>
      <c r="N643" s="1067"/>
      <c r="O643" s="1067"/>
      <c r="P643" s="1067"/>
      <c r="Q643" s="1067"/>
      <c r="R643" s="1067"/>
      <c r="S643" s="1067"/>
      <c r="T643" s="1067"/>
      <c r="U643" s="1067"/>
      <c r="V643" s="1067"/>
      <c r="W643" s="1067"/>
      <c r="X643" s="1067"/>
      <c r="Y643" s="1067"/>
      <c r="Z643" s="1067"/>
      <c r="AA643" s="1067"/>
      <c r="AB643" s="1067"/>
      <c r="AC643" s="1067"/>
      <c r="AD643" s="1067"/>
      <c r="AE643" s="1067"/>
    </row>
    <row r="644" spans="1:31">
      <c r="A644" s="1067"/>
      <c r="B644" s="1067"/>
      <c r="C644" s="1067"/>
      <c r="D644" s="1067"/>
      <c r="E644" s="1067"/>
      <c r="F644" s="1067"/>
      <c r="G644" s="1067"/>
      <c r="H644" s="1067"/>
      <c r="I644" s="1067"/>
      <c r="J644" s="1067"/>
      <c r="K644" s="1067"/>
      <c r="L644" s="1067"/>
      <c r="M644" s="1067"/>
      <c r="N644" s="1067"/>
      <c r="O644" s="1067"/>
      <c r="P644" s="1067"/>
      <c r="Q644" s="1067"/>
      <c r="R644" s="1067"/>
      <c r="S644" s="1067"/>
      <c r="T644" s="1067"/>
      <c r="U644" s="1067"/>
      <c r="V644" s="1067"/>
      <c r="W644" s="1067"/>
      <c r="X644" s="1067"/>
      <c r="Y644" s="1067"/>
      <c r="Z644" s="1067"/>
      <c r="AA644" s="1067"/>
      <c r="AB644" s="1067"/>
      <c r="AC644" s="1067"/>
      <c r="AD644" s="1067"/>
      <c r="AE644" s="1067"/>
    </row>
    <row r="645" spans="1:31">
      <c r="A645" s="1067"/>
      <c r="B645" s="1067"/>
      <c r="C645" s="1067"/>
      <c r="D645" s="1067"/>
      <c r="E645" s="1067"/>
      <c r="F645" s="1067"/>
      <c r="G645" s="1067"/>
      <c r="H645" s="1067"/>
      <c r="I645" s="1067"/>
      <c r="J645" s="1067"/>
      <c r="K645" s="1067"/>
      <c r="L645" s="1067"/>
      <c r="M645" s="1067"/>
      <c r="N645" s="1067"/>
      <c r="O645" s="1067"/>
      <c r="P645" s="1067"/>
      <c r="Q645" s="1067"/>
      <c r="R645" s="1067"/>
      <c r="S645" s="1067"/>
      <c r="T645" s="1067"/>
      <c r="U645" s="1067"/>
      <c r="V645" s="1067"/>
      <c r="W645" s="1067"/>
      <c r="X645" s="1067"/>
      <c r="Y645" s="1067"/>
      <c r="Z645" s="1067"/>
      <c r="AA645" s="1067"/>
      <c r="AB645" s="1067"/>
      <c r="AC645" s="1067"/>
      <c r="AD645" s="1067"/>
      <c r="AE645" s="1067"/>
    </row>
    <row r="646" spans="1:31">
      <c r="A646" s="1067"/>
      <c r="B646" s="1067"/>
      <c r="C646" s="1067"/>
      <c r="D646" s="1067"/>
      <c r="E646" s="1067"/>
      <c r="F646" s="1067"/>
      <c r="G646" s="1067"/>
      <c r="H646" s="1067"/>
      <c r="I646" s="1067"/>
      <c r="J646" s="1067"/>
      <c r="K646" s="1067"/>
      <c r="L646" s="1067"/>
      <c r="M646" s="1067"/>
      <c r="N646" s="1067"/>
      <c r="O646" s="1067"/>
      <c r="P646" s="1067"/>
      <c r="Q646" s="1067"/>
      <c r="R646" s="1067"/>
      <c r="S646" s="1067"/>
      <c r="T646" s="1067"/>
      <c r="U646" s="1067"/>
      <c r="V646" s="1067"/>
      <c r="W646" s="1067"/>
      <c r="X646" s="1067"/>
      <c r="Y646" s="1067"/>
      <c r="Z646" s="1067"/>
      <c r="AA646" s="1067"/>
      <c r="AB646" s="1067"/>
      <c r="AC646" s="1067"/>
      <c r="AD646" s="1067"/>
      <c r="AE646" s="1067"/>
    </row>
    <row r="647" spans="1:31">
      <c r="A647" s="1067"/>
      <c r="B647" s="1067"/>
      <c r="C647" s="1067"/>
      <c r="D647" s="1067"/>
      <c r="E647" s="1067"/>
      <c r="F647" s="1067"/>
      <c r="G647" s="1067"/>
      <c r="H647" s="1067"/>
      <c r="I647" s="1067"/>
      <c r="J647" s="1067"/>
      <c r="K647" s="1067"/>
      <c r="L647" s="1067"/>
      <c r="M647" s="1067"/>
      <c r="N647" s="1067"/>
      <c r="O647" s="1067"/>
      <c r="P647" s="1067"/>
      <c r="Q647" s="1067"/>
      <c r="R647" s="1067"/>
      <c r="S647" s="1067"/>
      <c r="T647" s="1067"/>
      <c r="U647" s="1067"/>
      <c r="V647" s="1067"/>
      <c r="W647" s="1067"/>
      <c r="X647" s="1067"/>
      <c r="Y647" s="1067"/>
      <c r="Z647" s="1067"/>
      <c r="AA647" s="1067"/>
      <c r="AB647" s="1067"/>
      <c r="AC647" s="1067"/>
      <c r="AD647" s="1067"/>
      <c r="AE647" s="1067"/>
    </row>
    <row r="648" spans="1:31">
      <c r="A648" s="1067"/>
      <c r="B648" s="1067"/>
      <c r="C648" s="1067"/>
      <c r="D648" s="1067"/>
      <c r="E648" s="1067"/>
      <c r="F648" s="1067"/>
      <c r="G648" s="1067"/>
      <c r="H648" s="1067"/>
      <c r="I648" s="1067"/>
      <c r="J648" s="1067"/>
      <c r="K648" s="1067"/>
      <c r="L648" s="1067"/>
      <c r="M648" s="1067"/>
      <c r="N648" s="1067"/>
      <c r="O648" s="1067"/>
      <c r="P648" s="1067"/>
      <c r="Q648" s="1067"/>
      <c r="R648" s="1067"/>
      <c r="S648" s="1067"/>
      <c r="T648" s="1067"/>
      <c r="U648" s="1067"/>
      <c r="V648" s="1067"/>
      <c r="W648" s="1067"/>
      <c r="X648" s="1067"/>
      <c r="Y648" s="1067"/>
      <c r="Z648" s="1067"/>
      <c r="AA648" s="1067"/>
      <c r="AB648" s="1067"/>
      <c r="AC648" s="1067"/>
      <c r="AD648" s="1067"/>
      <c r="AE648" s="1067"/>
    </row>
    <row r="649" spans="1:31">
      <c r="A649" s="1067"/>
      <c r="B649" s="1067"/>
      <c r="C649" s="1067"/>
      <c r="D649" s="1067"/>
      <c r="E649" s="1067"/>
      <c r="F649" s="1067"/>
      <c r="G649" s="1067"/>
      <c r="H649" s="1067"/>
      <c r="I649" s="1067"/>
      <c r="J649" s="1067"/>
      <c r="K649" s="1067"/>
      <c r="L649" s="1067"/>
      <c r="M649" s="1067"/>
      <c r="N649" s="1067"/>
      <c r="O649" s="1067"/>
      <c r="P649" s="1067"/>
      <c r="Q649" s="1067"/>
      <c r="R649" s="1067"/>
      <c r="S649" s="1067"/>
      <c r="T649" s="1067"/>
      <c r="U649" s="1067"/>
      <c r="V649" s="1067"/>
      <c r="W649" s="1067"/>
      <c r="X649" s="1067"/>
      <c r="Y649" s="1067"/>
      <c r="Z649" s="1067"/>
      <c r="AA649" s="1067"/>
      <c r="AB649" s="1067"/>
      <c r="AC649" s="1067"/>
      <c r="AD649" s="1067"/>
      <c r="AE649" s="1067"/>
    </row>
    <row r="650" spans="1:31">
      <c r="A650" s="1067"/>
      <c r="B650" s="1067"/>
      <c r="C650" s="1067"/>
      <c r="D650" s="1067"/>
      <c r="E650" s="1067"/>
      <c r="F650" s="1067"/>
      <c r="G650" s="1067"/>
      <c r="H650" s="1067"/>
      <c r="I650" s="1067"/>
      <c r="J650" s="1067"/>
      <c r="K650" s="1067"/>
      <c r="L650" s="1067"/>
      <c r="M650" s="1067"/>
      <c r="N650" s="1067"/>
      <c r="O650" s="1067"/>
      <c r="P650" s="1067"/>
      <c r="Q650" s="1067"/>
      <c r="R650" s="1067"/>
      <c r="S650" s="1067"/>
      <c r="T650" s="1067"/>
      <c r="U650" s="1067"/>
      <c r="V650" s="1067"/>
      <c r="W650" s="1067"/>
      <c r="X650" s="1067"/>
      <c r="Y650" s="1067"/>
      <c r="Z650" s="1067"/>
      <c r="AA650" s="1067"/>
      <c r="AB650" s="1067"/>
      <c r="AC650" s="1067"/>
      <c r="AD650" s="1067"/>
      <c r="AE650" s="1067"/>
    </row>
    <row r="651" spans="1:31">
      <c r="A651" s="1067"/>
      <c r="B651" s="1067"/>
      <c r="C651" s="1067"/>
      <c r="D651" s="1067"/>
      <c r="E651" s="1067"/>
      <c r="F651" s="1067"/>
      <c r="G651" s="1067"/>
      <c r="H651" s="1067"/>
      <c r="I651" s="1067"/>
      <c r="J651" s="1067"/>
      <c r="K651" s="1067"/>
      <c r="L651" s="1067"/>
      <c r="M651" s="1067"/>
      <c r="N651" s="1067"/>
      <c r="O651" s="1067"/>
      <c r="P651" s="1067"/>
      <c r="Q651" s="1067"/>
      <c r="R651" s="1067"/>
      <c r="S651" s="1067"/>
      <c r="T651" s="1067"/>
      <c r="U651" s="1067"/>
      <c r="V651" s="1067"/>
      <c r="W651" s="1067"/>
      <c r="X651" s="1067"/>
      <c r="Y651" s="1067"/>
      <c r="Z651" s="1067"/>
      <c r="AA651" s="1067"/>
      <c r="AB651" s="1067"/>
      <c r="AC651" s="1067"/>
      <c r="AD651" s="1067"/>
      <c r="AE651" s="1067"/>
    </row>
    <row r="652" spans="1:31">
      <c r="A652" s="1067"/>
      <c r="B652" s="1067"/>
      <c r="C652" s="1067"/>
      <c r="D652" s="1067"/>
      <c r="E652" s="1067"/>
      <c r="F652" s="1067"/>
      <c r="G652" s="1067"/>
      <c r="H652" s="1067"/>
      <c r="I652" s="1067"/>
      <c r="J652" s="1067"/>
      <c r="K652" s="1067"/>
      <c r="L652" s="1067"/>
      <c r="M652" s="1067"/>
      <c r="N652" s="1067"/>
      <c r="O652" s="1067"/>
      <c r="P652" s="1067"/>
      <c r="Q652" s="1067"/>
      <c r="R652" s="1067"/>
      <c r="S652" s="1067"/>
      <c r="T652" s="1067"/>
      <c r="U652" s="1067"/>
      <c r="V652" s="1067"/>
      <c r="W652" s="1067"/>
      <c r="X652" s="1067"/>
      <c r="Y652" s="1067"/>
      <c r="Z652" s="1067"/>
      <c r="AA652" s="1067"/>
      <c r="AB652" s="1067"/>
      <c r="AC652" s="1067"/>
      <c r="AD652" s="1067"/>
      <c r="AE652" s="1067"/>
    </row>
    <row r="653" spans="1:31">
      <c r="A653" s="1067"/>
      <c r="B653" s="1067"/>
      <c r="C653" s="1067"/>
      <c r="D653" s="1067"/>
      <c r="E653" s="1067"/>
      <c r="F653" s="1067"/>
      <c r="G653" s="1067"/>
      <c r="H653" s="1067"/>
      <c r="I653" s="1067"/>
      <c r="J653" s="1067"/>
      <c r="K653" s="1067"/>
      <c r="L653" s="1067"/>
      <c r="M653" s="1067"/>
      <c r="N653" s="1067"/>
      <c r="O653" s="1067"/>
      <c r="P653" s="1067"/>
      <c r="Q653" s="1067"/>
      <c r="R653" s="1067"/>
      <c r="S653" s="1067"/>
      <c r="T653" s="1067"/>
      <c r="U653" s="1067"/>
      <c r="V653" s="1067"/>
      <c r="W653" s="1067"/>
      <c r="X653" s="1067"/>
      <c r="Y653" s="1067"/>
      <c r="Z653" s="1067"/>
      <c r="AA653" s="1067"/>
      <c r="AB653" s="1067"/>
      <c r="AC653" s="1067"/>
      <c r="AD653" s="1067"/>
      <c r="AE653" s="1067"/>
    </row>
    <row r="654" spans="1:31">
      <c r="A654" s="1067"/>
      <c r="B654" s="1067"/>
      <c r="C654" s="1067"/>
      <c r="D654" s="1067"/>
      <c r="E654" s="1067"/>
      <c r="F654" s="1067"/>
      <c r="G654" s="1067"/>
      <c r="H654" s="1067"/>
      <c r="I654" s="1067"/>
      <c r="J654" s="1067"/>
      <c r="K654" s="1067"/>
      <c r="L654" s="1067"/>
      <c r="M654" s="1067"/>
      <c r="N654" s="1067"/>
      <c r="O654" s="1067"/>
      <c r="P654" s="1067"/>
      <c r="Q654" s="1067"/>
      <c r="R654" s="1067"/>
      <c r="S654" s="1067"/>
      <c r="T654" s="1067"/>
      <c r="U654" s="1067"/>
      <c r="V654" s="1067"/>
      <c r="W654" s="1067"/>
      <c r="X654" s="1067"/>
      <c r="Y654" s="1067"/>
      <c r="Z654" s="1067"/>
      <c r="AA654" s="1067"/>
      <c r="AB654" s="1067"/>
      <c r="AC654" s="1067"/>
      <c r="AD654" s="1067"/>
      <c r="AE654" s="1067"/>
    </row>
    <row r="655" spans="1:31">
      <c r="A655" s="1067"/>
      <c r="B655" s="1067"/>
      <c r="C655" s="1067"/>
      <c r="D655" s="1067"/>
      <c r="E655" s="1067"/>
      <c r="F655" s="1067"/>
      <c r="G655" s="1067"/>
      <c r="H655" s="1067"/>
      <c r="I655" s="1067"/>
      <c r="J655" s="1067"/>
      <c r="K655" s="1067"/>
      <c r="L655" s="1067"/>
      <c r="M655" s="1067"/>
      <c r="N655" s="1067"/>
      <c r="O655" s="1067"/>
      <c r="P655" s="1067"/>
      <c r="Q655" s="1067"/>
      <c r="R655" s="1067"/>
      <c r="S655" s="1067"/>
      <c r="T655" s="1067"/>
      <c r="U655" s="1067"/>
      <c r="V655" s="1067"/>
      <c r="W655" s="1067"/>
      <c r="X655" s="1067"/>
      <c r="Y655" s="1067"/>
      <c r="Z655" s="1067"/>
      <c r="AA655" s="1067"/>
      <c r="AB655" s="1067"/>
      <c r="AC655" s="1067"/>
      <c r="AD655" s="1067"/>
      <c r="AE655" s="1067"/>
    </row>
    <row r="656" spans="1:31">
      <c r="A656" s="1067"/>
      <c r="B656" s="1067"/>
      <c r="C656" s="1067"/>
      <c r="D656" s="1067"/>
      <c r="E656" s="1067"/>
      <c r="F656" s="1067"/>
      <c r="G656" s="1067"/>
      <c r="H656" s="1067"/>
      <c r="I656" s="1067"/>
      <c r="J656" s="1067"/>
      <c r="K656" s="1067"/>
      <c r="L656" s="1067"/>
      <c r="M656" s="1067"/>
      <c r="N656" s="1067"/>
      <c r="O656" s="1067"/>
      <c r="P656" s="1067"/>
      <c r="Q656" s="1067"/>
      <c r="R656" s="1067"/>
      <c r="S656" s="1067"/>
      <c r="T656" s="1067"/>
      <c r="U656" s="1067"/>
      <c r="V656" s="1067"/>
      <c r="W656" s="1067"/>
      <c r="X656" s="1067"/>
      <c r="Y656" s="1067"/>
      <c r="Z656" s="1067"/>
      <c r="AA656" s="1067"/>
      <c r="AB656" s="1067"/>
      <c r="AC656" s="1067"/>
      <c r="AD656" s="1067"/>
      <c r="AE656" s="1067"/>
    </row>
    <row r="657" spans="1:31">
      <c r="A657" s="1067"/>
      <c r="B657" s="1067"/>
      <c r="C657" s="1067"/>
      <c r="D657" s="1067"/>
      <c r="E657" s="1067"/>
      <c r="F657" s="1067"/>
      <c r="G657" s="1067"/>
      <c r="H657" s="1067"/>
      <c r="I657" s="1067"/>
      <c r="J657" s="1067"/>
      <c r="K657" s="1067"/>
      <c r="L657" s="1067"/>
      <c r="M657" s="1067"/>
      <c r="N657" s="1067"/>
      <c r="O657" s="1067"/>
      <c r="P657" s="1067"/>
      <c r="Q657" s="1067"/>
      <c r="R657" s="1067"/>
      <c r="S657" s="1067"/>
      <c r="T657" s="1067"/>
      <c r="U657" s="1067"/>
      <c r="V657" s="1067"/>
      <c r="W657" s="1067"/>
      <c r="X657" s="1067"/>
      <c r="Y657" s="1067"/>
      <c r="Z657" s="1067"/>
      <c r="AA657" s="1067"/>
      <c r="AB657" s="1067"/>
      <c r="AC657" s="1067"/>
      <c r="AD657" s="1067"/>
      <c r="AE657" s="1067"/>
    </row>
    <row r="658" spans="1:31">
      <c r="A658" s="1067"/>
      <c r="B658" s="1067"/>
      <c r="C658" s="1067"/>
      <c r="D658" s="1067"/>
      <c r="E658" s="1067"/>
      <c r="F658" s="1067"/>
      <c r="G658" s="1067"/>
      <c r="H658" s="1067"/>
      <c r="I658" s="1067"/>
      <c r="J658" s="1067"/>
      <c r="K658" s="1067"/>
      <c r="L658" s="1067"/>
      <c r="M658" s="1067"/>
      <c r="N658" s="1067"/>
      <c r="O658" s="1067"/>
      <c r="P658" s="1067"/>
      <c r="Q658" s="1067"/>
      <c r="R658" s="1067"/>
      <c r="S658" s="1067"/>
      <c r="T658" s="1067"/>
      <c r="U658" s="1067"/>
      <c r="V658" s="1067"/>
      <c r="W658" s="1067"/>
      <c r="X658" s="1067"/>
      <c r="Y658" s="1067"/>
      <c r="Z658" s="1067"/>
      <c r="AA658" s="1067"/>
      <c r="AB658" s="1067"/>
      <c r="AC658" s="1067"/>
      <c r="AD658" s="1067"/>
      <c r="AE658" s="1067"/>
    </row>
    <row r="659" spans="1:31">
      <c r="A659" s="1067"/>
      <c r="B659" s="1067"/>
      <c r="C659" s="1067"/>
      <c r="D659" s="1067"/>
      <c r="E659" s="1067"/>
      <c r="F659" s="1067"/>
      <c r="G659" s="1067"/>
      <c r="H659" s="1067"/>
      <c r="I659" s="1067"/>
      <c r="J659" s="1067"/>
      <c r="K659" s="1067"/>
      <c r="L659" s="1067"/>
      <c r="M659" s="1067"/>
      <c r="N659" s="1067"/>
      <c r="O659" s="1067"/>
      <c r="P659" s="1067"/>
      <c r="Q659" s="1067"/>
      <c r="R659" s="1067"/>
      <c r="S659" s="1067"/>
      <c r="T659" s="1067"/>
      <c r="U659" s="1067"/>
      <c r="V659" s="1067"/>
      <c r="W659" s="1067"/>
      <c r="X659" s="1067"/>
      <c r="Y659" s="1067"/>
      <c r="Z659" s="1067"/>
      <c r="AA659" s="1067"/>
      <c r="AB659" s="1067"/>
      <c r="AC659" s="1067"/>
      <c r="AD659" s="1067"/>
      <c r="AE659" s="1067"/>
    </row>
    <row r="660" spans="1:31">
      <c r="A660" s="1067"/>
      <c r="B660" s="1067"/>
      <c r="C660" s="1067"/>
      <c r="D660" s="1067"/>
      <c r="E660" s="1067"/>
      <c r="F660" s="1067"/>
      <c r="G660" s="1067"/>
      <c r="H660" s="1067"/>
      <c r="I660" s="1067"/>
      <c r="J660" s="1067"/>
      <c r="K660" s="1067"/>
      <c r="L660" s="1067"/>
      <c r="M660" s="1067"/>
      <c r="N660" s="1067"/>
      <c r="O660" s="1067"/>
      <c r="P660" s="1067"/>
      <c r="Q660" s="1067"/>
      <c r="R660" s="1067"/>
      <c r="S660" s="1067"/>
      <c r="T660" s="1067"/>
      <c r="U660" s="1067"/>
      <c r="V660" s="1067"/>
      <c r="W660" s="1067"/>
      <c r="X660" s="1067"/>
      <c r="Y660" s="1067"/>
      <c r="Z660" s="1067"/>
      <c r="AA660" s="1067"/>
      <c r="AB660" s="1067"/>
      <c r="AC660" s="1067"/>
      <c r="AD660" s="1067"/>
      <c r="AE660" s="1067"/>
    </row>
    <row r="661" spans="1:31">
      <c r="A661" s="1067"/>
      <c r="B661" s="1067"/>
      <c r="C661" s="1067"/>
      <c r="D661" s="1067"/>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1067"/>
      <c r="AD661" s="1067"/>
      <c r="AE661" s="1067"/>
    </row>
    <row r="662" spans="1:31">
      <c r="A662" s="1067"/>
      <c r="B662" s="1067"/>
      <c r="C662" s="1067"/>
      <c r="D662" s="1067"/>
      <c r="E662" s="1067"/>
      <c r="F662" s="1067"/>
      <c r="G662" s="1067"/>
      <c r="H662" s="1067"/>
      <c r="I662" s="1067"/>
      <c r="J662" s="1067"/>
      <c r="K662" s="1067"/>
      <c r="L662" s="1067"/>
      <c r="M662" s="1067"/>
      <c r="N662" s="1067"/>
      <c r="O662" s="1067"/>
      <c r="P662" s="1067"/>
      <c r="Q662" s="1067"/>
      <c r="R662" s="1067"/>
      <c r="S662" s="1067"/>
      <c r="T662" s="1067"/>
      <c r="U662" s="1067"/>
      <c r="V662" s="1067"/>
      <c r="W662" s="1067"/>
      <c r="X662" s="1067"/>
      <c r="Y662" s="1067"/>
      <c r="Z662" s="1067"/>
      <c r="AA662" s="1067"/>
      <c r="AB662" s="1067"/>
      <c r="AC662" s="1067"/>
      <c r="AD662" s="1067"/>
      <c r="AE662" s="1067"/>
    </row>
    <row r="663" spans="1:31">
      <c r="A663" s="1067"/>
      <c r="B663" s="1067"/>
      <c r="C663" s="1067"/>
      <c r="D663" s="1067"/>
      <c r="E663" s="1067"/>
      <c r="F663" s="1067"/>
      <c r="G663" s="1067"/>
      <c r="H663" s="1067"/>
      <c r="I663" s="1067"/>
      <c r="J663" s="1067"/>
      <c r="K663" s="1067"/>
      <c r="L663" s="1067"/>
      <c r="M663" s="1067"/>
      <c r="N663" s="1067"/>
      <c r="O663" s="1067"/>
      <c r="P663" s="1067"/>
      <c r="Q663" s="1067"/>
      <c r="R663" s="1067"/>
      <c r="S663" s="1067"/>
      <c r="T663" s="1067"/>
      <c r="U663" s="1067"/>
      <c r="V663" s="1067"/>
      <c r="W663" s="1067"/>
      <c r="X663" s="1067"/>
      <c r="Y663" s="1067"/>
      <c r="Z663" s="1067"/>
      <c r="AA663" s="1067"/>
      <c r="AB663" s="1067"/>
      <c r="AC663" s="1067"/>
      <c r="AD663" s="1067"/>
      <c r="AE663" s="1067"/>
    </row>
    <row r="664" spans="1:31">
      <c r="A664" s="1067"/>
      <c r="B664" s="1067"/>
      <c r="C664" s="1067"/>
      <c r="D664" s="1067"/>
      <c r="E664" s="1067"/>
      <c r="F664" s="1067"/>
      <c r="G664" s="1067"/>
      <c r="H664" s="1067"/>
      <c r="I664" s="1067"/>
      <c r="J664" s="1067"/>
      <c r="K664" s="1067"/>
      <c r="L664" s="1067"/>
      <c r="M664" s="1067"/>
      <c r="N664" s="1067"/>
      <c r="O664" s="1067"/>
      <c r="P664" s="1067"/>
      <c r="Q664" s="1067"/>
      <c r="R664" s="1067"/>
      <c r="S664" s="1067"/>
      <c r="T664" s="1067"/>
      <c r="U664" s="1067"/>
      <c r="V664" s="1067"/>
      <c r="W664" s="1067"/>
      <c r="X664" s="1067"/>
      <c r="Y664" s="1067"/>
      <c r="Z664" s="1067"/>
      <c r="AA664" s="1067"/>
      <c r="AB664" s="1067"/>
      <c r="AC664" s="1067"/>
      <c r="AD664" s="1067"/>
      <c r="AE664" s="1067"/>
    </row>
    <row r="665" spans="1:31">
      <c r="A665" s="1067"/>
      <c r="B665" s="1067"/>
      <c r="C665" s="1067"/>
      <c r="D665" s="1067"/>
      <c r="E665" s="1067"/>
      <c r="F665" s="1067"/>
      <c r="G665" s="1067"/>
      <c r="H665" s="1067"/>
      <c r="I665" s="1067"/>
      <c r="J665" s="1067"/>
      <c r="K665" s="1067"/>
      <c r="L665" s="1067"/>
      <c r="M665" s="1067"/>
      <c r="N665" s="1067"/>
      <c r="O665" s="1067"/>
      <c r="P665" s="1067"/>
      <c r="Q665" s="1067"/>
      <c r="R665" s="1067"/>
      <c r="S665" s="1067"/>
      <c r="T665" s="1067"/>
      <c r="U665" s="1067"/>
      <c r="V665" s="1067"/>
      <c r="W665" s="1067"/>
      <c r="X665" s="1067"/>
      <c r="Y665" s="1067"/>
      <c r="Z665" s="1067"/>
      <c r="AA665" s="1067"/>
      <c r="AB665" s="1067"/>
      <c r="AC665" s="1067"/>
      <c r="AD665" s="1067"/>
      <c r="AE665" s="1067"/>
    </row>
    <row r="666" spans="1:31">
      <c r="A666" s="1067"/>
      <c r="B666" s="1067"/>
      <c r="C666" s="1067"/>
      <c r="D666" s="1067"/>
      <c r="E666" s="1067"/>
      <c r="F666" s="1067"/>
      <c r="G666" s="1067"/>
      <c r="H666" s="1067"/>
      <c r="I666" s="1067"/>
      <c r="J666" s="1067"/>
      <c r="K666" s="1067"/>
      <c r="L666" s="1067"/>
      <c r="M666" s="1067"/>
      <c r="N666" s="1067"/>
      <c r="O666" s="1067"/>
      <c r="P666" s="1067"/>
      <c r="Q666" s="1067"/>
      <c r="R666" s="1067"/>
      <c r="S666" s="1067"/>
      <c r="T666" s="1067"/>
      <c r="U666" s="1067"/>
      <c r="V666" s="1067"/>
      <c r="W666" s="1067"/>
      <c r="X666" s="1067"/>
      <c r="Y666" s="1067"/>
      <c r="Z666" s="1067"/>
      <c r="AA666" s="1067"/>
      <c r="AB666" s="1067"/>
      <c r="AC666" s="1067"/>
      <c r="AD666" s="1067"/>
      <c r="AE666" s="1067"/>
    </row>
    <row r="667" spans="1:31">
      <c r="A667" s="1067"/>
      <c r="B667" s="1067"/>
      <c r="C667" s="1067"/>
      <c r="D667" s="1067"/>
      <c r="E667" s="1067"/>
      <c r="F667" s="1067"/>
      <c r="G667" s="1067"/>
      <c r="H667" s="1067"/>
      <c r="I667" s="1067"/>
      <c r="J667" s="1067"/>
      <c r="K667" s="1067"/>
      <c r="L667" s="1067"/>
      <c r="M667" s="1067"/>
      <c r="N667" s="1067"/>
      <c r="O667" s="1067"/>
      <c r="P667" s="1067"/>
      <c r="Q667" s="1067"/>
      <c r="R667" s="1067"/>
      <c r="S667" s="1067"/>
      <c r="T667" s="1067"/>
      <c r="U667" s="1067"/>
      <c r="V667" s="1067"/>
      <c r="W667" s="1067"/>
      <c r="X667" s="1067"/>
      <c r="Y667" s="1067"/>
      <c r="Z667" s="1067"/>
      <c r="AA667" s="1067"/>
      <c r="AB667" s="1067"/>
      <c r="AC667" s="1067"/>
      <c r="AD667" s="1067"/>
      <c r="AE667" s="1067"/>
    </row>
    <row r="668" spans="1:31">
      <c r="A668" s="1067"/>
      <c r="B668" s="1067"/>
      <c r="C668" s="1067"/>
      <c r="D668" s="1067"/>
      <c r="E668" s="1067"/>
      <c r="F668" s="1067"/>
      <c r="G668" s="1067"/>
      <c r="H668" s="1067"/>
      <c r="I668" s="1067"/>
      <c r="J668" s="1067"/>
      <c r="K668" s="1067"/>
      <c r="L668" s="1067"/>
      <c r="M668" s="1067"/>
      <c r="N668" s="1067"/>
      <c r="O668" s="1067"/>
      <c r="P668" s="1067"/>
      <c r="Q668" s="1067"/>
      <c r="R668" s="1067"/>
      <c r="S668" s="1067"/>
      <c r="T668" s="1067"/>
      <c r="U668" s="1067"/>
      <c r="V668" s="1067"/>
      <c r="W668" s="1067"/>
      <c r="X668" s="1067"/>
      <c r="Y668" s="1067"/>
      <c r="Z668" s="1067"/>
      <c r="AA668" s="1067"/>
      <c r="AB668" s="1067"/>
      <c r="AC668" s="1067"/>
      <c r="AD668" s="1067"/>
      <c r="AE668" s="1067"/>
    </row>
    <row r="669" spans="1:31">
      <c r="A669" s="1067"/>
      <c r="B669" s="1067"/>
      <c r="C669" s="1067"/>
      <c r="D669" s="1067"/>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1067"/>
      <c r="AE669" s="1067"/>
    </row>
    <row r="670" spans="1:31">
      <c r="A670" s="1067"/>
      <c r="B670" s="1067"/>
      <c r="C670" s="1067"/>
      <c r="D670" s="1067"/>
      <c r="E670" s="1067"/>
      <c r="F670" s="1067"/>
      <c r="G670" s="1067"/>
      <c r="H670" s="1067"/>
      <c r="I670" s="1067"/>
      <c r="J670" s="1067"/>
      <c r="K670" s="1067"/>
      <c r="L670" s="1067"/>
      <c r="M670" s="1067"/>
      <c r="N670" s="1067"/>
      <c r="O670" s="1067"/>
      <c r="P670" s="1067"/>
      <c r="Q670" s="1067"/>
      <c r="R670" s="1067"/>
      <c r="S670" s="1067"/>
      <c r="T670" s="1067"/>
      <c r="U670" s="1067"/>
      <c r="V670" s="1067"/>
      <c r="W670" s="1067"/>
      <c r="X670" s="1067"/>
      <c r="Y670" s="1067"/>
      <c r="Z670" s="1067"/>
      <c r="AA670" s="1067"/>
      <c r="AB670" s="1067"/>
      <c r="AC670" s="1067"/>
      <c r="AD670" s="1067"/>
      <c r="AE670" s="1067"/>
    </row>
    <row r="671" spans="1:31">
      <c r="A671" s="1067"/>
      <c r="B671" s="1067"/>
      <c r="C671" s="1067"/>
      <c r="D671" s="1067"/>
      <c r="E671" s="1067"/>
      <c r="F671" s="1067"/>
      <c r="G671" s="1067"/>
      <c r="H671" s="1067"/>
      <c r="I671" s="1067"/>
      <c r="J671" s="1067"/>
      <c r="K671" s="1067"/>
      <c r="L671" s="1067"/>
      <c r="M671" s="1067"/>
      <c r="N671" s="1067"/>
      <c r="O671" s="1067"/>
      <c r="P671" s="1067"/>
      <c r="Q671" s="1067"/>
      <c r="R671" s="1067"/>
      <c r="S671" s="1067"/>
      <c r="T671" s="1067"/>
      <c r="U671" s="1067"/>
      <c r="V671" s="1067"/>
      <c r="W671" s="1067"/>
      <c r="X671" s="1067"/>
      <c r="Y671" s="1067"/>
      <c r="Z671" s="1067"/>
      <c r="AA671" s="1067"/>
      <c r="AB671" s="1067"/>
      <c r="AC671" s="1067"/>
      <c r="AD671" s="1067"/>
      <c r="AE671" s="1067"/>
    </row>
    <row r="672" spans="1:31">
      <c r="A672" s="1067"/>
      <c r="B672" s="1067"/>
      <c r="C672" s="1067"/>
      <c r="D672" s="1067"/>
      <c r="E672" s="1067"/>
      <c r="F672" s="1067"/>
      <c r="G672" s="1067"/>
      <c r="H672" s="1067"/>
      <c r="I672" s="1067"/>
      <c r="J672" s="1067"/>
      <c r="K672" s="1067"/>
      <c r="L672" s="1067"/>
      <c r="M672" s="1067"/>
      <c r="N672" s="1067"/>
      <c r="O672" s="1067"/>
      <c r="P672" s="1067"/>
      <c r="Q672" s="1067"/>
      <c r="R672" s="1067"/>
      <c r="S672" s="1067"/>
      <c r="T672" s="1067"/>
      <c r="U672" s="1067"/>
      <c r="V672" s="1067"/>
      <c r="W672" s="1067"/>
      <c r="X672" s="1067"/>
      <c r="Y672" s="1067"/>
      <c r="Z672" s="1067"/>
      <c r="AA672" s="1067"/>
      <c r="AB672" s="1067"/>
      <c r="AC672" s="1067"/>
      <c r="AD672" s="1067"/>
      <c r="AE672" s="1067"/>
    </row>
    <row r="673" spans="1:31">
      <c r="A673" s="1067"/>
      <c r="B673" s="1067"/>
      <c r="C673" s="1067"/>
      <c r="D673" s="1067"/>
      <c r="E673" s="1067"/>
      <c r="F673" s="1067"/>
      <c r="G673" s="1067"/>
      <c r="H673" s="1067"/>
      <c r="I673" s="1067"/>
      <c r="J673" s="1067"/>
      <c r="K673" s="1067"/>
      <c r="L673" s="1067"/>
      <c r="M673" s="1067"/>
      <c r="N673" s="1067"/>
      <c r="O673" s="1067"/>
      <c r="P673" s="1067"/>
      <c r="Q673" s="1067"/>
      <c r="R673" s="1067"/>
      <c r="S673" s="1067"/>
      <c r="T673" s="1067"/>
      <c r="U673" s="1067"/>
      <c r="V673" s="1067"/>
      <c r="W673" s="1067"/>
      <c r="X673" s="1067"/>
      <c r="Y673" s="1067"/>
      <c r="Z673" s="1067"/>
      <c r="AA673" s="1067"/>
      <c r="AB673" s="1067"/>
      <c r="AC673" s="1067"/>
      <c r="AD673" s="1067"/>
      <c r="AE673" s="1067"/>
    </row>
    <row r="674" spans="1:31">
      <c r="A674" s="1067"/>
      <c r="B674" s="1067"/>
      <c r="C674" s="1067"/>
      <c r="D674" s="1067"/>
      <c r="E674" s="1067"/>
      <c r="F674" s="1067"/>
      <c r="G674" s="1067"/>
      <c r="H674" s="1067"/>
      <c r="I674" s="1067"/>
      <c r="J674" s="1067"/>
      <c r="K674" s="1067"/>
      <c r="L674" s="1067"/>
      <c r="M674" s="1067"/>
      <c r="N674" s="1067"/>
      <c r="O674" s="1067"/>
      <c r="P674" s="1067"/>
      <c r="Q674" s="1067"/>
      <c r="R674" s="1067"/>
      <c r="S674" s="1067"/>
      <c r="T674" s="1067"/>
      <c r="U674" s="1067"/>
      <c r="V674" s="1067"/>
      <c r="W674" s="1067"/>
      <c r="X674" s="1067"/>
      <c r="Y674" s="1067"/>
      <c r="Z674" s="1067"/>
      <c r="AA674" s="1067"/>
      <c r="AB674" s="1067"/>
      <c r="AC674" s="1067"/>
      <c r="AD674" s="1067"/>
      <c r="AE674" s="1067"/>
    </row>
    <row r="675" spans="1:31">
      <c r="A675" s="1067"/>
      <c r="B675" s="1067"/>
      <c r="C675" s="1067"/>
      <c r="D675" s="1067"/>
      <c r="E675" s="1067"/>
      <c r="F675" s="1067"/>
      <c r="G675" s="1067"/>
      <c r="H675" s="1067"/>
      <c r="I675" s="1067"/>
      <c r="J675" s="1067"/>
      <c r="K675" s="1067"/>
      <c r="L675" s="1067"/>
      <c r="M675" s="1067"/>
      <c r="N675" s="1067"/>
      <c r="O675" s="1067"/>
      <c r="P675" s="1067"/>
      <c r="Q675" s="1067"/>
      <c r="R675" s="1067"/>
      <c r="S675" s="1067"/>
      <c r="T675" s="1067"/>
      <c r="U675" s="1067"/>
      <c r="V675" s="1067"/>
      <c r="W675" s="1067"/>
      <c r="X675" s="1067"/>
      <c r="Y675" s="1067"/>
      <c r="Z675" s="1067"/>
      <c r="AA675" s="1067"/>
      <c r="AB675" s="1067"/>
      <c r="AC675" s="1067"/>
      <c r="AD675" s="1067"/>
      <c r="AE675" s="1067"/>
    </row>
    <row r="676" spans="1:31">
      <c r="A676" s="1067"/>
      <c r="B676" s="1067"/>
      <c r="C676" s="1067"/>
      <c r="D676" s="1067"/>
      <c r="E676" s="1067"/>
      <c r="F676" s="1067"/>
      <c r="G676" s="1067"/>
      <c r="H676" s="1067"/>
      <c r="I676" s="1067"/>
      <c r="J676" s="1067"/>
      <c r="K676" s="1067"/>
      <c r="L676" s="1067"/>
      <c r="M676" s="1067"/>
      <c r="N676" s="1067"/>
      <c r="O676" s="1067"/>
      <c r="P676" s="1067"/>
      <c r="Q676" s="1067"/>
      <c r="R676" s="1067"/>
      <c r="S676" s="1067"/>
      <c r="T676" s="1067"/>
      <c r="U676" s="1067"/>
      <c r="V676" s="1067"/>
      <c r="W676" s="1067"/>
      <c r="X676" s="1067"/>
      <c r="Y676" s="1067"/>
      <c r="Z676" s="1067"/>
      <c r="AA676" s="1067"/>
      <c r="AB676" s="1067"/>
      <c r="AC676" s="1067"/>
      <c r="AD676" s="1067"/>
      <c r="AE676" s="1067"/>
    </row>
    <row r="677" spans="1:31">
      <c r="A677" s="1067"/>
      <c r="B677" s="1067"/>
      <c r="C677" s="1067"/>
      <c r="D677" s="1067"/>
      <c r="E677" s="1067"/>
      <c r="F677" s="1067"/>
      <c r="G677" s="1067"/>
      <c r="H677" s="1067"/>
      <c r="I677" s="1067"/>
      <c r="J677" s="1067"/>
      <c r="K677" s="1067"/>
      <c r="L677" s="1067"/>
      <c r="M677" s="1067"/>
      <c r="N677" s="1067"/>
      <c r="O677" s="1067"/>
      <c r="P677" s="1067"/>
      <c r="Q677" s="1067"/>
      <c r="R677" s="1067"/>
      <c r="S677" s="1067"/>
      <c r="T677" s="1067"/>
      <c r="U677" s="1067"/>
      <c r="V677" s="1067"/>
      <c r="W677" s="1067"/>
      <c r="X677" s="1067"/>
      <c r="Y677" s="1067"/>
      <c r="Z677" s="1067"/>
      <c r="AA677" s="1067"/>
      <c r="AB677" s="1067"/>
      <c r="AC677" s="1067"/>
      <c r="AD677" s="1067"/>
      <c r="AE677" s="1067"/>
    </row>
    <row r="678" spans="1:31">
      <c r="A678" s="1067"/>
      <c r="B678" s="1067"/>
      <c r="C678" s="1067"/>
      <c r="D678" s="1067"/>
      <c r="E678" s="1067"/>
      <c r="F678" s="1067"/>
      <c r="G678" s="1067"/>
      <c r="H678" s="1067"/>
      <c r="I678" s="1067"/>
      <c r="J678" s="1067"/>
      <c r="K678" s="1067"/>
      <c r="L678" s="1067"/>
      <c r="M678" s="1067"/>
      <c r="N678" s="1067"/>
      <c r="O678" s="1067"/>
      <c r="P678" s="1067"/>
      <c r="Q678" s="1067"/>
      <c r="R678" s="1067"/>
      <c r="S678" s="1067"/>
      <c r="T678" s="1067"/>
      <c r="U678" s="1067"/>
      <c r="V678" s="1067"/>
      <c r="W678" s="1067"/>
      <c r="X678" s="1067"/>
      <c r="Y678" s="1067"/>
      <c r="Z678" s="1067"/>
      <c r="AA678" s="1067"/>
      <c r="AB678" s="1067"/>
      <c r="AC678" s="1067"/>
      <c r="AD678" s="1067"/>
      <c r="AE678" s="1067"/>
    </row>
    <row r="679" spans="1:31">
      <c r="A679" s="1067"/>
      <c r="B679" s="1067"/>
      <c r="C679" s="1067"/>
      <c r="D679" s="1067"/>
      <c r="E679" s="1067"/>
      <c r="F679" s="1067"/>
      <c r="G679" s="1067"/>
      <c r="H679" s="1067"/>
      <c r="I679" s="1067"/>
      <c r="J679" s="1067"/>
      <c r="K679" s="1067"/>
      <c r="L679" s="1067"/>
      <c r="M679" s="1067"/>
      <c r="N679" s="1067"/>
      <c r="O679" s="1067"/>
      <c r="P679" s="1067"/>
      <c r="Q679" s="1067"/>
      <c r="R679" s="1067"/>
      <c r="S679" s="1067"/>
      <c r="T679" s="1067"/>
      <c r="U679" s="1067"/>
      <c r="V679" s="1067"/>
      <c r="W679" s="1067"/>
      <c r="X679" s="1067"/>
      <c r="Y679" s="1067"/>
      <c r="Z679" s="1067"/>
      <c r="AA679" s="1067"/>
      <c r="AB679" s="1067"/>
      <c r="AC679" s="1067"/>
      <c r="AD679" s="1067"/>
      <c r="AE679" s="1067"/>
    </row>
    <row r="680" spans="1:31">
      <c r="A680" s="1067"/>
      <c r="B680" s="1067"/>
      <c r="C680" s="1067"/>
      <c r="D680" s="1067"/>
      <c r="E680" s="1067"/>
      <c r="F680" s="1067"/>
      <c r="G680" s="1067"/>
      <c r="H680" s="1067"/>
      <c r="I680" s="1067"/>
      <c r="J680" s="1067"/>
      <c r="K680" s="1067"/>
      <c r="L680" s="1067"/>
      <c r="M680" s="1067"/>
      <c r="N680" s="1067"/>
      <c r="O680" s="1067"/>
      <c r="P680" s="1067"/>
      <c r="Q680" s="1067"/>
      <c r="R680" s="1067"/>
      <c r="S680" s="1067"/>
      <c r="T680" s="1067"/>
      <c r="U680" s="1067"/>
      <c r="V680" s="1067"/>
      <c r="W680" s="1067"/>
      <c r="X680" s="1067"/>
      <c r="Y680" s="1067"/>
      <c r="Z680" s="1067"/>
      <c r="AA680" s="1067"/>
      <c r="AB680" s="1067"/>
      <c r="AC680" s="1067"/>
      <c r="AD680" s="1067"/>
      <c r="AE680" s="1067"/>
    </row>
    <row r="681" spans="1:31">
      <c r="A681" s="1067"/>
      <c r="B681" s="1067"/>
      <c r="C681" s="1067"/>
      <c r="D681" s="1067"/>
      <c r="E681" s="1067"/>
      <c r="F681" s="1067"/>
      <c r="G681" s="1067"/>
      <c r="H681" s="1067"/>
      <c r="I681" s="1067"/>
      <c r="J681" s="1067"/>
      <c r="K681" s="1067"/>
      <c r="L681" s="1067"/>
      <c r="M681" s="1067"/>
      <c r="N681" s="1067"/>
      <c r="O681" s="1067"/>
      <c r="P681" s="1067"/>
      <c r="Q681" s="1067"/>
      <c r="R681" s="1067"/>
      <c r="S681" s="1067"/>
      <c r="T681" s="1067"/>
      <c r="U681" s="1067"/>
      <c r="V681" s="1067"/>
      <c r="W681" s="1067"/>
      <c r="X681" s="1067"/>
      <c r="Y681" s="1067"/>
      <c r="Z681" s="1067"/>
      <c r="AA681" s="1067"/>
      <c r="AB681" s="1067"/>
      <c r="AC681" s="1067"/>
      <c r="AD681" s="1067"/>
      <c r="AE681" s="1067"/>
    </row>
    <row r="682" spans="1:31">
      <c r="A682" s="1067"/>
      <c r="B682" s="1067"/>
      <c r="C682" s="1067"/>
      <c r="D682" s="1067"/>
      <c r="E682" s="1067"/>
      <c r="F682" s="1067"/>
      <c r="G682" s="1067"/>
      <c r="H682" s="1067"/>
      <c r="I682" s="1067"/>
      <c r="J682" s="1067"/>
      <c r="K682" s="1067"/>
      <c r="L682" s="1067"/>
      <c r="M682" s="1067"/>
      <c r="N682" s="1067"/>
      <c r="O682" s="1067"/>
      <c r="P682" s="1067"/>
      <c r="Q682" s="1067"/>
      <c r="R682" s="1067"/>
      <c r="S682" s="1067"/>
      <c r="T682" s="1067"/>
      <c r="U682" s="1067"/>
      <c r="V682" s="1067"/>
      <c r="W682" s="1067"/>
      <c r="X682" s="1067"/>
      <c r="Y682" s="1067"/>
      <c r="Z682" s="1067"/>
      <c r="AA682" s="1067"/>
      <c r="AB682" s="1067"/>
      <c r="AC682" s="1067"/>
      <c r="AD682" s="1067"/>
      <c r="AE682" s="1067"/>
    </row>
    <row r="683" spans="1:31">
      <c r="A683" s="1067"/>
      <c r="B683" s="1067"/>
      <c r="C683" s="1067"/>
      <c r="D683" s="1067"/>
      <c r="E683" s="1067"/>
      <c r="F683" s="1067"/>
      <c r="G683" s="1067"/>
      <c r="H683" s="1067"/>
      <c r="I683" s="1067"/>
      <c r="J683" s="1067"/>
      <c r="K683" s="1067"/>
      <c r="L683" s="1067"/>
      <c r="M683" s="1067"/>
      <c r="N683" s="1067"/>
      <c r="O683" s="1067"/>
      <c r="P683" s="1067"/>
      <c r="Q683" s="1067"/>
      <c r="R683" s="1067"/>
      <c r="S683" s="1067"/>
      <c r="T683" s="1067"/>
      <c r="U683" s="1067"/>
      <c r="V683" s="1067"/>
      <c r="W683" s="1067"/>
      <c r="X683" s="1067"/>
      <c r="Y683" s="1067"/>
      <c r="Z683" s="1067"/>
      <c r="AA683" s="1067"/>
      <c r="AB683" s="1067"/>
      <c r="AC683" s="1067"/>
      <c r="AD683" s="1067"/>
      <c r="AE683" s="1067"/>
    </row>
    <row r="684" spans="1:31">
      <c r="A684" s="1067"/>
      <c r="B684" s="1067"/>
      <c r="C684" s="1067"/>
      <c r="D684" s="1067"/>
      <c r="E684" s="1067"/>
      <c r="F684" s="1067"/>
      <c r="G684" s="1067"/>
      <c r="H684" s="1067"/>
      <c r="I684" s="1067"/>
      <c r="J684" s="1067"/>
      <c r="K684" s="1067"/>
      <c r="L684" s="1067"/>
      <c r="M684" s="1067"/>
      <c r="N684" s="1067"/>
      <c r="O684" s="1067"/>
      <c r="P684" s="1067"/>
      <c r="Q684" s="1067"/>
      <c r="R684" s="1067"/>
      <c r="S684" s="1067"/>
      <c r="T684" s="1067"/>
      <c r="U684" s="1067"/>
      <c r="V684" s="1067"/>
      <c r="W684" s="1067"/>
      <c r="X684" s="1067"/>
      <c r="Y684" s="1067"/>
      <c r="Z684" s="1067"/>
      <c r="AA684" s="1067"/>
      <c r="AB684" s="1067"/>
      <c r="AC684" s="1067"/>
      <c r="AD684" s="1067"/>
      <c r="AE684" s="1067"/>
    </row>
    <row r="685" spans="1:31">
      <c r="A685" s="1067"/>
      <c r="B685" s="1067"/>
      <c r="C685" s="1067"/>
      <c r="D685" s="1067"/>
      <c r="E685" s="1067"/>
      <c r="F685" s="1067"/>
      <c r="G685" s="1067"/>
      <c r="H685" s="1067"/>
      <c r="I685" s="1067"/>
      <c r="J685" s="1067"/>
      <c r="K685" s="1067"/>
      <c r="L685" s="1067"/>
      <c r="M685" s="1067"/>
      <c r="N685" s="1067"/>
      <c r="O685" s="1067"/>
      <c r="P685" s="1067"/>
      <c r="Q685" s="1067"/>
      <c r="R685" s="1067"/>
      <c r="S685" s="1067"/>
      <c r="T685" s="1067"/>
      <c r="U685" s="1067"/>
      <c r="V685" s="1067"/>
      <c r="W685" s="1067"/>
      <c r="X685" s="1067"/>
      <c r="Y685" s="1067"/>
      <c r="Z685" s="1067"/>
      <c r="AA685" s="1067"/>
      <c r="AB685" s="1067"/>
      <c r="AC685" s="1067"/>
      <c r="AD685" s="1067"/>
      <c r="AE685" s="1067"/>
    </row>
    <row r="686" spans="1:31">
      <c r="A686" s="1067"/>
      <c r="B686" s="1067"/>
      <c r="C686" s="1067"/>
      <c r="D686" s="1067"/>
      <c r="E686" s="1067"/>
      <c r="F686" s="1067"/>
      <c r="G686" s="1067"/>
      <c r="H686" s="1067"/>
      <c r="I686" s="1067"/>
      <c r="J686" s="1067"/>
      <c r="K686" s="1067"/>
      <c r="L686" s="1067"/>
      <c r="M686" s="1067"/>
      <c r="N686" s="1067"/>
      <c r="O686" s="1067"/>
      <c r="P686" s="1067"/>
      <c r="Q686" s="1067"/>
      <c r="R686" s="1067"/>
      <c r="S686" s="1067"/>
      <c r="T686" s="1067"/>
      <c r="U686" s="1067"/>
      <c r="V686" s="1067"/>
      <c r="W686" s="1067"/>
      <c r="X686" s="1067"/>
      <c r="Y686" s="1067"/>
      <c r="Z686" s="1067"/>
      <c r="AA686" s="1067"/>
      <c r="AB686" s="1067"/>
      <c r="AC686" s="1067"/>
      <c r="AD686" s="1067"/>
      <c r="AE686" s="1067"/>
    </row>
    <row r="687" spans="1:31">
      <c r="A687" s="1067"/>
      <c r="B687" s="1067"/>
      <c r="C687" s="1067"/>
      <c r="D687" s="1067"/>
      <c r="E687" s="1067"/>
      <c r="F687" s="1067"/>
      <c r="G687" s="1067"/>
      <c r="H687" s="1067"/>
      <c r="I687" s="1067"/>
      <c r="J687" s="1067"/>
      <c r="K687" s="1067"/>
      <c r="L687" s="1067"/>
      <c r="M687" s="1067"/>
      <c r="N687" s="1067"/>
      <c r="O687" s="1067"/>
      <c r="P687" s="1067"/>
      <c r="Q687" s="1067"/>
      <c r="R687" s="1067"/>
      <c r="S687" s="1067"/>
      <c r="T687" s="1067"/>
      <c r="U687" s="1067"/>
      <c r="V687" s="1067"/>
      <c r="W687" s="1067"/>
      <c r="X687" s="1067"/>
      <c r="Y687" s="1067"/>
      <c r="Z687" s="1067"/>
      <c r="AA687" s="1067"/>
      <c r="AB687" s="1067"/>
      <c r="AC687" s="1067"/>
      <c r="AD687" s="1067"/>
      <c r="AE687" s="1067"/>
    </row>
    <row r="688" spans="1:31">
      <c r="A688" s="1067"/>
      <c r="B688" s="1067"/>
      <c r="C688" s="1067"/>
      <c r="D688" s="1067"/>
      <c r="E688" s="1067"/>
      <c r="F688" s="1067"/>
      <c r="G688" s="1067"/>
      <c r="H688" s="1067"/>
      <c r="I688" s="1067"/>
      <c r="J688" s="1067"/>
      <c r="K688" s="1067"/>
      <c r="L688" s="1067"/>
      <c r="M688" s="1067"/>
      <c r="N688" s="1067"/>
      <c r="O688" s="1067"/>
      <c r="P688" s="1067"/>
      <c r="Q688" s="1067"/>
      <c r="R688" s="1067"/>
      <c r="S688" s="1067"/>
      <c r="T688" s="1067"/>
      <c r="U688" s="1067"/>
      <c r="V688" s="1067"/>
      <c r="W688" s="1067"/>
      <c r="X688" s="1067"/>
      <c r="Y688" s="1067"/>
      <c r="Z688" s="1067"/>
      <c r="AA688" s="1067"/>
      <c r="AB688" s="1067"/>
      <c r="AC688" s="1067"/>
      <c r="AD688" s="1067"/>
      <c r="AE688" s="1067"/>
    </row>
    <row r="689" spans="1:31">
      <c r="A689" s="1067"/>
      <c r="B689" s="1067"/>
      <c r="C689" s="1067"/>
      <c r="D689" s="1067"/>
      <c r="E689" s="1067"/>
      <c r="F689" s="1067"/>
      <c r="G689" s="1067"/>
      <c r="H689" s="1067"/>
      <c r="I689" s="1067"/>
      <c r="J689" s="1067"/>
      <c r="K689" s="1067"/>
      <c r="L689" s="1067"/>
      <c r="M689" s="1067"/>
      <c r="N689" s="1067"/>
      <c r="O689" s="1067"/>
      <c r="P689" s="1067"/>
      <c r="Q689" s="1067"/>
      <c r="R689" s="1067"/>
      <c r="S689" s="1067"/>
      <c r="T689" s="1067"/>
      <c r="U689" s="1067"/>
      <c r="V689" s="1067"/>
      <c r="W689" s="1067"/>
      <c r="X689" s="1067"/>
      <c r="Y689" s="1067"/>
      <c r="Z689" s="1067"/>
      <c r="AA689" s="1067"/>
      <c r="AB689" s="1067"/>
      <c r="AC689" s="1067"/>
      <c r="AD689" s="1067"/>
      <c r="AE689" s="1067"/>
    </row>
    <row r="690" spans="1:31">
      <c r="A690" s="1067"/>
      <c r="B690" s="1067"/>
      <c r="C690" s="1067"/>
      <c r="D690" s="1067"/>
      <c r="E690" s="1067"/>
      <c r="F690" s="1067"/>
      <c r="G690" s="1067"/>
      <c r="H690" s="1067"/>
      <c r="I690" s="1067"/>
      <c r="J690" s="1067"/>
      <c r="K690" s="1067"/>
      <c r="L690" s="1067"/>
      <c r="M690" s="1067"/>
      <c r="N690" s="1067"/>
      <c r="O690" s="1067"/>
      <c r="P690" s="1067"/>
      <c r="Q690" s="1067"/>
      <c r="R690" s="1067"/>
      <c r="S690" s="1067"/>
      <c r="T690" s="1067"/>
      <c r="U690" s="1067"/>
      <c r="V690" s="1067"/>
      <c r="W690" s="1067"/>
      <c r="X690" s="1067"/>
      <c r="Y690" s="1067"/>
      <c r="Z690" s="1067"/>
      <c r="AA690" s="1067"/>
      <c r="AB690" s="1067"/>
      <c r="AC690" s="1067"/>
      <c r="AD690" s="1067"/>
      <c r="AE690" s="1067"/>
    </row>
    <row r="691" spans="1:31">
      <c r="A691" s="1067"/>
      <c r="B691" s="1067"/>
      <c r="C691" s="1067"/>
      <c r="D691" s="1067"/>
      <c r="E691" s="1067"/>
      <c r="F691" s="1067"/>
      <c r="G691" s="1067"/>
      <c r="H691" s="1067"/>
      <c r="I691" s="1067"/>
      <c r="J691" s="1067"/>
      <c r="K691" s="1067"/>
      <c r="L691" s="1067"/>
      <c r="M691" s="1067"/>
      <c r="N691" s="1067"/>
      <c r="O691" s="1067"/>
      <c r="P691" s="1067"/>
      <c r="Q691" s="1067"/>
      <c r="R691" s="1067"/>
      <c r="S691" s="1067"/>
      <c r="T691" s="1067"/>
      <c r="U691" s="1067"/>
      <c r="V691" s="1067"/>
      <c r="W691" s="1067"/>
      <c r="X691" s="1067"/>
      <c r="Y691" s="1067"/>
      <c r="Z691" s="1067"/>
      <c r="AA691" s="1067"/>
      <c r="AB691" s="1067"/>
      <c r="AC691" s="1067"/>
      <c r="AD691" s="1067"/>
      <c r="AE691" s="1067"/>
    </row>
    <row r="692" spans="1:31">
      <c r="A692" s="1067"/>
      <c r="B692" s="1067"/>
      <c r="C692" s="1067"/>
      <c r="D692" s="1067"/>
      <c r="E692" s="1067"/>
      <c r="F692" s="1067"/>
      <c r="G692" s="1067"/>
      <c r="H692" s="1067"/>
      <c r="I692" s="1067"/>
      <c r="J692" s="1067"/>
      <c r="K692" s="1067"/>
      <c r="L692" s="1067"/>
      <c r="M692" s="1067"/>
      <c r="N692" s="1067"/>
      <c r="O692" s="1067"/>
      <c r="P692" s="1067"/>
      <c r="Q692" s="1067"/>
      <c r="R692" s="1067"/>
      <c r="S692" s="1067"/>
      <c r="T692" s="1067"/>
      <c r="U692" s="1067"/>
      <c r="V692" s="1067"/>
      <c r="W692" s="1067"/>
      <c r="X692" s="1067"/>
      <c r="Y692" s="1067"/>
      <c r="Z692" s="1067"/>
      <c r="AA692" s="1067"/>
      <c r="AB692" s="1067"/>
      <c r="AC692" s="1067"/>
      <c r="AD692" s="1067"/>
      <c r="AE692" s="1067"/>
    </row>
    <row r="693" spans="1:31">
      <c r="A693" s="1067"/>
      <c r="B693" s="1067"/>
      <c r="C693" s="1067"/>
      <c r="D693" s="1067"/>
      <c r="E693" s="1067"/>
      <c r="F693" s="1067"/>
      <c r="G693" s="1067"/>
      <c r="H693" s="1067"/>
      <c r="I693" s="1067"/>
      <c r="J693" s="1067"/>
      <c r="K693" s="1067"/>
      <c r="L693" s="1067"/>
      <c r="M693" s="1067"/>
      <c r="N693" s="1067"/>
      <c r="O693" s="1067"/>
      <c r="P693" s="1067"/>
      <c r="Q693" s="1067"/>
      <c r="R693" s="1067"/>
      <c r="S693" s="1067"/>
      <c r="T693" s="1067"/>
      <c r="U693" s="1067"/>
      <c r="V693" s="1067"/>
      <c r="W693" s="1067"/>
      <c r="X693" s="1067"/>
      <c r="Y693" s="1067"/>
      <c r="Z693" s="1067"/>
      <c r="AA693" s="1067"/>
      <c r="AB693" s="1067"/>
      <c r="AC693" s="1067"/>
      <c r="AD693" s="1067"/>
      <c r="AE693" s="1067"/>
    </row>
    <row r="694" spans="1:31">
      <c r="A694" s="1067"/>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row>
    <row r="695" spans="1:3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row>
    <row r="696" spans="1:3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row>
    <row r="697" spans="1:31">
      <c r="A697" s="1067"/>
      <c r="B697" s="1067"/>
      <c r="C697" s="1067"/>
      <c r="D697" s="1067"/>
      <c r="E697" s="1067"/>
      <c r="F697" s="1067"/>
      <c r="G697" s="1067"/>
      <c r="H697" s="1067"/>
      <c r="I697" s="1067"/>
      <c r="J697" s="1067"/>
      <c r="K697" s="1067"/>
      <c r="L697" s="1067"/>
      <c r="M697" s="1067"/>
      <c r="N697" s="1067"/>
      <c r="O697" s="1067"/>
      <c r="P697" s="1067"/>
      <c r="Q697" s="1067"/>
      <c r="R697" s="1067"/>
      <c r="S697" s="1067"/>
      <c r="T697" s="1067"/>
      <c r="U697" s="1067"/>
      <c r="V697" s="1067"/>
      <c r="W697" s="1067"/>
      <c r="X697" s="1067"/>
      <c r="Y697" s="1067"/>
      <c r="Z697" s="1067"/>
      <c r="AA697" s="1067"/>
      <c r="AB697" s="1067"/>
      <c r="AC697" s="1067"/>
      <c r="AD697" s="1067"/>
      <c r="AE697" s="1067"/>
    </row>
    <row r="698" spans="1:31">
      <c r="A698" s="1067"/>
      <c r="B698" s="1067"/>
      <c r="C698" s="1067"/>
      <c r="D698" s="1067"/>
      <c r="E698" s="1067"/>
      <c r="F698" s="1067"/>
      <c r="G698" s="1067"/>
      <c r="H698" s="1067"/>
      <c r="I698" s="1067"/>
      <c r="J698" s="1067"/>
      <c r="K698" s="1067"/>
      <c r="L698" s="1067"/>
      <c r="M698" s="1067"/>
      <c r="N698" s="1067"/>
      <c r="O698" s="1067"/>
      <c r="P698" s="1067"/>
      <c r="Q698" s="1067"/>
      <c r="R698" s="1067"/>
      <c r="S698" s="1067"/>
      <c r="T698" s="1067"/>
      <c r="U698" s="1067"/>
      <c r="V698" s="1067"/>
      <c r="W698" s="1067"/>
      <c r="X698" s="1067"/>
      <c r="Y698" s="1067"/>
      <c r="Z698" s="1067"/>
      <c r="AA698" s="1067"/>
      <c r="AB698" s="1067"/>
      <c r="AC698" s="1067"/>
      <c r="AD698" s="1067"/>
      <c r="AE698" s="1067"/>
    </row>
    <row r="699" spans="1:31">
      <c r="A699" s="1067"/>
      <c r="B699" s="1067"/>
      <c r="C699" s="1067"/>
      <c r="D699" s="1067"/>
      <c r="E699" s="1067"/>
      <c r="F699" s="1067"/>
      <c r="G699" s="1067"/>
      <c r="H699" s="1067"/>
      <c r="I699" s="1067"/>
      <c r="J699" s="1067"/>
      <c r="K699" s="1067"/>
      <c r="L699" s="1067"/>
      <c r="M699" s="1067"/>
      <c r="N699" s="1067"/>
      <c r="O699" s="1067"/>
      <c r="P699" s="1067"/>
      <c r="Q699" s="1067"/>
      <c r="R699" s="1067"/>
      <c r="S699" s="1067"/>
      <c r="T699" s="1067"/>
      <c r="U699" s="1067"/>
      <c r="V699" s="1067"/>
      <c r="W699" s="1067"/>
      <c r="X699" s="1067"/>
      <c r="Y699" s="1067"/>
      <c r="Z699" s="1067"/>
      <c r="AA699" s="1067"/>
      <c r="AB699" s="1067"/>
      <c r="AC699" s="1067"/>
      <c r="AD699" s="1067"/>
      <c r="AE699" s="1067"/>
    </row>
    <row r="700" spans="1:31">
      <c r="A700" s="1067"/>
      <c r="B700" s="1067"/>
      <c r="C700" s="1067"/>
      <c r="D700" s="1067"/>
      <c r="E700" s="1067"/>
      <c r="F700" s="1067"/>
      <c r="G700" s="1067"/>
      <c r="H700" s="1067"/>
      <c r="I700" s="1067"/>
      <c r="J700" s="1067"/>
      <c r="K700" s="1067"/>
      <c r="L700" s="1067"/>
      <c r="M700" s="1067"/>
      <c r="N700" s="1067"/>
      <c r="O700" s="1067"/>
      <c r="P700" s="1067"/>
      <c r="Q700" s="1067"/>
      <c r="R700" s="1067"/>
      <c r="S700" s="1067"/>
      <c r="T700" s="1067"/>
      <c r="U700" s="1067"/>
      <c r="V700" s="1067"/>
      <c r="W700" s="1067"/>
      <c r="X700" s="1067"/>
      <c r="Y700" s="1067"/>
      <c r="Z700" s="1067"/>
      <c r="AA700" s="1067"/>
      <c r="AB700" s="1067"/>
      <c r="AC700" s="1067"/>
      <c r="AD700" s="1067"/>
      <c r="AE700" s="1067"/>
    </row>
    <row r="701" spans="1:31">
      <c r="A701" s="1067"/>
      <c r="B701" s="1067"/>
      <c r="C701" s="1067"/>
      <c r="D701" s="1067"/>
      <c r="E701" s="1067"/>
      <c r="F701" s="1067"/>
      <c r="G701" s="1067"/>
      <c r="H701" s="1067"/>
      <c r="I701" s="1067"/>
      <c r="J701" s="1067"/>
      <c r="K701" s="1067"/>
      <c r="L701" s="1067"/>
      <c r="M701" s="1067"/>
      <c r="N701" s="1067"/>
      <c r="O701" s="1067"/>
      <c r="P701" s="1067"/>
      <c r="Q701" s="1067"/>
      <c r="R701" s="1067"/>
      <c r="S701" s="1067"/>
      <c r="T701" s="1067"/>
      <c r="U701" s="1067"/>
      <c r="V701" s="1067"/>
      <c r="W701" s="1067"/>
      <c r="X701" s="1067"/>
      <c r="Y701" s="1067"/>
      <c r="Z701" s="1067"/>
      <c r="AA701" s="1067"/>
      <c r="AB701" s="1067"/>
      <c r="AC701" s="1067"/>
      <c r="AD701" s="1067"/>
      <c r="AE701" s="1067"/>
    </row>
    <row r="702" spans="1:31">
      <c r="A702" s="1067"/>
      <c r="B702" s="1067"/>
      <c r="C702" s="1067"/>
      <c r="D702" s="1067"/>
      <c r="E702" s="1067"/>
      <c r="F702" s="1067"/>
      <c r="G702" s="1067"/>
      <c r="H702" s="1067"/>
      <c r="I702" s="1067"/>
      <c r="J702" s="1067"/>
      <c r="K702" s="1067"/>
      <c r="L702" s="1067"/>
      <c r="M702" s="1067"/>
      <c r="N702" s="1067"/>
      <c r="O702" s="1067"/>
      <c r="P702" s="1067"/>
      <c r="Q702" s="1067"/>
      <c r="R702" s="1067"/>
      <c r="S702" s="1067"/>
      <c r="T702" s="1067"/>
      <c r="U702" s="1067"/>
      <c r="V702" s="1067"/>
      <c r="W702" s="1067"/>
      <c r="X702" s="1067"/>
      <c r="Y702" s="1067"/>
      <c r="Z702" s="1067"/>
      <c r="AA702" s="1067"/>
      <c r="AB702" s="1067"/>
      <c r="AC702" s="1067"/>
      <c r="AD702" s="1067"/>
      <c r="AE702" s="1067"/>
    </row>
    <row r="703" spans="1:31">
      <c r="A703" s="1067"/>
      <c r="B703" s="1067"/>
      <c r="C703" s="1067"/>
      <c r="D703" s="1067"/>
      <c r="E703" s="1067"/>
      <c r="F703" s="1067"/>
      <c r="G703" s="1067"/>
      <c r="H703" s="1067"/>
      <c r="I703" s="1067"/>
      <c r="J703" s="1067"/>
      <c r="K703" s="1067"/>
      <c r="L703" s="1067"/>
      <c r="M703" s="1067"/>
      <c r="N703" s="1067"/>
      <c r="O703" s="1067"/>
      <c r="P703" s="1067"/>
      <c r="Q703" s="1067"/>
      <c r="R703" s="1067"/>
      <c r="S703" s="1067"/>
      <c r="T703" s="1067"/>
      <c r="U703" s="1067"/>
      <c r="V703" s="1067"/>
      <c r="W703" s="1067"/>
      <c r="X703" s="1067"/>
      <c r="Y703" s="1067"/>
      <c r="Z703" s="1067"/>
      <c r="AA703" s="1067"/>
      <c r="AB703" s="1067"/>
      <c r="AC703" s="1067"/>
      <c r="AD703" s="1067"/>
      <c r="AE703" s="1067"/>
    </row>
    <row r="704" spans="1:31">
      <c r="A704" s="1067"/>
      <c r="B704" s="1067"/>
      <c r="C704" s="1067"/>
      <c r="D704" s="1067"/>
      <c r="E704" s="1067"/>
      <c r="F704" s="1067"/>
      <c r="G704" s="1067"/>
      <c r="H704" s="1067"/>
      <c r="I704" s="1067"/>
      <c r="J704" s="1067"/>
      <c r="K704" s="1067"/>
      <c r="L704" s="1067"/>
      <c r="M704" s="1067"/>
      <c r="N704" s="1067"/>
      <c r="O704" s="1067"/>
      <c r="P704" s="1067"/>
      <c r="Q704" s="1067"/>
      <c r="R704" s="1067"/>
      <c r="S704" s="1067"/>
      <c r="T704" s="1067"/>
      <c r="U704" s="1067"/>
      <c r="V704" s="1067"/>
      <c r="W704" s="1067"/>
      <c r="X704" s="1067"/>
      <c r="Y704" s="1067"/>
      <c r="Z704" s="1067"/>
      <c r="AA704" s="1067"/>
      <c r="AB704" s="1067"/>
      <c r="AC704" s="1067"/>
      <c r="AD704" s="1067"/>
      <c r="AE704" s="1067"/>
    </row>
    <row r="705" spans="1:31">
      <c r="A705" s="1067"/>
      <c r="B705" s="1067"/>
      <c r="C705" s="1067"/>
      <c r="D705" s="1067"/>
      <c r="E705" s="1067"/>
      <c r="F705" s="1067"/>
      <c r="G705" s="1067"/>
      <c r="H705" s="1067"/>
      <c r="I705" s="1067"/>
      <c r="J705" s="1067"/>
      <c r="K705" s="1067"/>
      <c r="L705" s="1067"/>
      <c r="M705" s="1067"/>
      <c r="N705" s="1067"/>
      <c r="O705" s="1067"/>
      <c r="P705" s="1067"/>
      <c r="Q705" s="1067"/>
      <c r="R705" s="1067"/>
      <c r="S705" s="1067"/>
      <c r="T705" s="1067"/>
      <c r="U705" s="1067"/>
      <c r="V705" s="1067"/>
      <c r="W705" s="1067"/>
      <c r="X705" s="1067"/>
      <c r="Y705" s="1067"/>
      <c r="Z705" s="1067"/>
      <c r="AA705" s="1067"/>
      <c r="AB705" s="1067"/>
      <c r="AC705" s="1067"/>
      <c r="AD705" s="1067"/>
      <c r="AE705" s="1067"/>
    </row>
    <row r="706" spans="1:31">
      <c r="A706" s="1067"/>
      <c r="B706" s="1067"/>
      <c r="C706" s="1067"/>
      <c r="D706" s="1067"/>
      <c r="E706" s="1067"/>
      <c r="F706" s="1067"/>
      <c r="G706" s="1067"/>
      <c r="H706" s="1067"/>
      <c r="I706" s="1067"/>
      <c r="J706" s="1067"/>
      <c r="K706" s="1067"/>
      <c r="L706" s="1067"/>
      <c r="M706" s="1067"/>
      <c r="N706" s="1067"/>
      <c r="O706" s="1067"/>
      <c r="P706" s="1067"/>
      <c r="Q706" s="1067"/>
      <c r="R706" s="1067"/>
      <c r="S706" s="1067"/>
      <c r="T706" s="1067"/>
      <c r="U706" s="1067"/>
      <c r="V706" s="1067"/>
      <c r="W706" s="1067"/>
      <c r="X706" s="1067"/>
      <c r="Y706" s="1067"/>
      <c r="Z706" s="1067"/>
      <c r="AA706" s="1067"/>
      <c r="AB706" s="1067"/>
      <c r="AC706" s="1067"/>
      <c r="AD706" s="1067"/>
      <c r="AE706" s="1067"/>
    </row>
    <row r="707" spans="1:31">
      <c r="A707" s="1067"/>
      <c r="B707" s="1067"/>
      <c r="C707" s="1067"/>
      <c r="D707" s="1067"/>
      <c r="E707" s="1067"/>
      <c r="F707" s="1067"/>
      <c r="G707" s="1067"/>
      <c r="H707" s="1067"/>
      <c r="I707" s="1067"/>
      <c r="J707" s="1067"/>
      <c r="K707" s="1067"/>
      <c r="L707" s="1067"/>
      <c r="M707" s="1067"/>
      <c r="N707" s="1067"/>
      <c r="O707" s="1067"/>
      <c r="P707" s="1067"/>
      <c r="Q707" s="1067"/>
      <c r="R707" s="1067"/>
      <c r="S707" s="1067"/>
      <c r="T707" s="1067"/>
      <c r="U707" s="1067"/>
      <c r="V707" s="1067"/>
      <c r="W707" s="1067"/>
      <c r="X707" s="1067"/>
      <c r="Y707" s="1067"/>
      <c r="Z707" s="1067"/>
      <c r="AA707" s="1067"/>
      <c r="AB707" s="1067"/>
      <c r="AC707" s="1067"/>
      <c r="AD707" s="1067"/>
      <c r="AE707" s="1067"/>
    </row>
    <row r="708" spans="1:31">
      <c r="A708" s="1067"/>
      <c r="B708" s="1067"/>
      <c r="C708" s="1067"/>
      <c r="D708" s="1067"/>
      <c r="E708" s="1067"/>
      <c r="F708" s="1067"/>
      <c r="G708" s="1067"/>
      <c r="H708" s="1067"/>
      <c r="I708" s="1067"/>
      <c r="J708" s="1067"/>
      <c r="K708" s="1067"/>
      <c r="L708" s="1067"/>
      <c r="M708" s="1067"/>
      <c r="N708" s="1067"/>
      <c r="O708" s="1067"/>
      <c r="P708" s="1067"/>
      <c r="Q708" s="1067"/>
      <c r="R708" s="1067"/>
      <c r="S708" s="1067"/>
      <c r="T708" s="1067"/>
      <c r="U708" s="1067"/>
      <c r="V708" s="1067"/>
      <c r="W708" s="1067"/>
      <c r="X708" s="1067"/>
      <c r="Y708" s="1067"/>
      <c r="Z708" s="1067"/>
      <c r="AA708" s="1067"/>
      <c r="AB708" s="1067"/>
      <c r="AC708" s="1067"/>
      <c r="AD708" s="1067"/>
      <c r="AE708" s="1067"/>
    </row>
    <row r="709" spans="1:31">
      <c r="A709" s="1067"/>
      <c r="B709" s="1067"/>
      <c r="C709" s="1067"/>
      <c r="D709" s="1067"/>
      <c r="E709" s="1067"/>
      <c r="F709" s="1067"/>
      <c r="G709" s="1067"/>
      <c r="H709" s="1067"/>
      <c r="I709" s="1067"/>
      <c r="J709" s="1067"/>
      <c r="K709" s="1067"/>
      <c r="L709" s="1067"/>
      <c r="M709" s="1067"/>
      <c r="N709" s="1067"/>
      <c r="O709" s="1067"/>
      <c r="P709" s="1067"/>
      <c r="Q709" s="1067"/>
      <c r="R709" s="1067"/>
      <c r="S709" s="1067"/>
      <c r="T709" s="1067"/>
      <c r="U709" s="1067"/>
      <c r="V709" s="1067"/>
      <c r="W709" s="1067"/>
      <c r="X709" s="1067"/>
      <c r="Y709" s="1067"/>
      <c r="Z709" s="1067"/>
      <c r="AA709" s="1067"/>
      <c r="AB709" s="1067"/>
      <c r="AC709" s="1067"/>
      <c r="AD709" s="1067"/>
      <c r="AE709" s="1067"/>
    </row>
    <row r="710" spans="1:31">
      <c r="A710" s="1067"/>
      <c r="B710" s="1067"/>
      <c r="C710" s="1067"/>
      <c r="D710" s="1067"/>
      <c r="E710" s="1067"/>
      <c r="F710" s="1067"/>
      <c r="G710" s="1067"/>
      <c r="H710" s="1067"/>
      <c r="I710" s="1067"/>
      <c r="J710" s="1067"/>
      <c r="K710" s="1067"/>
      <c r="L710" s="1067"/>
      <c r="M710" s="1067"/>
      <c r="N710" s="1067"/>
      <c r="O710" s="1067"/>
      <c r="P710" s="1067"/>
      <c r="Q710" s="1067"/>
      <c r="R710" s="1067"/>
      <c r="S710" s="1067"/>
      <c r="T710" s="1067"/>
      <c r="U710" s="1067"/>
      <c r="V710" s="1067"/>
      <c r="W710" s="1067"/>
      <c r="X710" s="1067"/>
      <c r="Y710" s="1067"/>
      <c r="Z710" s="1067"/>
      <c r="AA710" s="1067"/>
      <c r="AB710" s="1067"/>
      <c r="AC710" s="1067"/>
      <c r="AD710" s="1067"/>
      <c r="AE710" s="1067"/>
    </row>
    <row r="711" spans="1:31">
      <c r="A711" s="1067"/>
      <c r="B711" s="1067"/>
      <c r="C711" s="1067"/>
      <c r="D711" s="1067"/>
      <c r="E711" s="1067"/>
      <c r="F711" s="1067"/>
      <c r="G711" s="1067"/>
      <c r="H711" s="1067"/>
      <c r="I711" s="1067"/>
      <c r="J711" s="1067"/>
      <c r="K711" s="1067"/>
      <c r="L711" s="1067"/>
      <c r="M711" s="1067"/>
      <c r="N711" s="1067"/>
      <c r="O711" s="1067"/>
      <c r="P711" s="1067"/>
      <c r="Q711" s="1067"/>
      <c r="R711" s="1067"/>
      <c r="S711" s="1067"/>
      <c r="T711" s="1067"/>
      <c r="U711" s="1067"/>
      <c r="V711" s="1067"/>
      <c r="W711" s="1067"/>
      <c r="X711" s="1067"/>
      <c r="Y711" s="1067"/>
      <c r="Z711" s="1067"/>
      <c r="AA711" s="1067"/>
      <c r="AB711" s="1067"/>
      <c r="AC711" s="1067"/>
      <c r="AD711" s="1067"/>
      <c r="AE711" s="1067"/>
    </row>
    <row r="712" spans="1:31">
      <c r="A712" s="1067"/>
      <c r="B712" s="1067"/>
      <c r="C712" s="1067"/>
      <c r="D712" s="1067"/>
      <c r="E712" s="1067"/>
      <c r="F712" s="1067"/>
      <c r="G712" s="1067"/>
      <c r="H712" s="1067"/>
      <c r="I712" s="1067"/>
      <c r="J712" s="1067"/>
      <c r="K712" s="1067"/>
      <c r="L712" s="1067"/>
      <c r="M712" s="1067"/>
      <c r="N712" s="1067"/>
      <c r="O712" s="1067"/>
      <c r="P712" s="1067"/>
      <c r="Q712" s="1067"/>
      <c r="R712" s="1067"/>
      <c r="S712" s="1067"/>
      <c r="T712" s="1067"/>
      <c r="U712" s="1067"/>
      <c r="V712" s="1067"/>
      <c r="W712" s="1067"/>
      <c r="X712" s="1067"/>
      <c r="Y712" s="1067"/>
      <c r="Z712" s="1067"/>
      <c r="AA712" s="1067"/>
      <c r="AB712" s="1067"/>
      <c r="AC712" s="1067"/>
      <c r="AD712" s="1067"/>
      <c r="AE712" s="1067"/>
    </row>
    <row r="713" spans="1:31">
      <c r="A713" s="1067"/>
      <c r="B713" s="1067"/>
      <c r="C713" s="1067"/>
      <c r="D713" s="1067"/>
      <c r="E713" s="1067"/>
      <c r="F713" s="1067"/>
      <c r="G713" s="1067"/>
      <c r="H713" s="1067"/>
      <c r="I713" s="1067"/>
      <c r="J713" s="1067"/>
      <c r="K713" s="1067"/>
      <c r="L713" s="1067"/>
      <c r="M713" s="1067"/>
      <c r="N713" s="1067"/>
      <c r="O713" s="1067"/>
      <c r="P713" s="1067"/>
      <c r="Q713" s="1067"/>
      <c r="R713" s="1067"/>
      <c r="S713" s="1067"/>
      <c r="T713" s="1067"/>
      <c r="U713" s="1067"/>
      <c r="V713" s="1067"/>
      <c r="W713" s="1067"/>
      <c r="X713" s="1067"/>
      <c r="Y713" s="1067"/>
      <c r="Z713" s="1067"/>
      <c r="AA713" s="1067"/>
      <c r="AB713" s="1067"/>
      <c r="AC713" s="1067"/>
      <c r="AD713" s="1067"/>
      <c r="AE713" s="1067"/>
    </row>
    <row r="714" spans="1:31">
      <c r="A714" s="1067"/>
      <c r="B714" s="1067"/>
      <c r="C714" s="1067"/>
      <c r="D714" s="1067"/>
      <c r="E714" s="1067"/>
      <c r="F714" s="1067"/>
      <c r="G714" s="1067"/>
      <c r="H714" s="1067"/>
      <c r="I714" s="1067"/>
      <c r="J714" s="1067"/>
      <c r="K714" s="1067"/>
      <c r="L714" s="1067"/>
      <c r="M714" s="1067"/>
      <c r="N714" s="1067"/>
      <c r="O714" s="1067"/>
      <c r="P714" s="1067"/>
      <c r="Q714" s="1067"/>
      <c r="R714" s="1067"/>
      <c r="S714" s="1067"/>
      <c r="T714" s="1067"/>
      <c r="U714" s="1067"/>
      <c r="V714" s="1067"/>
      <c r="W714" s="1067"/>
      <c r="X714" s="1067"/>
      <c r="Y714" s="1067"/>
      <c r="Z714" s="1067"/>
      <c r="AA714" s="1067"/>
      <c r="AB714" s="1067"/>
      <c r="AC714" s="1067"/>
      <c r="AD714" s="1067"/>
      <c r="AE714" s="1067"/>
    </row>
    <row r="715" spans="1:31">
      <c r="A715" s="1067"/>
      <c r="B715" s="1067"/>
      <c r="C715" s="1067"/>
      <c r="D715" s="1067"/>
      <c r="E715" s="1067"/>
      <c r="F715" s="1067"/>
      <c r="G715" s="1067"/>
      <c r="H715" s="1067"/>
      <c r="I715" s="1067"/>
      <c r="J715" s="1067"/>
      <c r="K715" s="1067"/>
      <c r="L715" s="1067"/>
      <c r="M715" s="1067"/>
      <c r="N715" s="1067"/>
      <c r="O715" s="1067"/>
      <c r="P715" s="1067"/>
      <c r="Q715" s="1067"/>
      <c r="R715" s="1067"/>
      <c r="S715" s="1067"/>
      <c r="T715" s="1067"/>
      <c r="U715" s="1067"/>
      <c r="V715" s="1067"/>
      <c r="W715" s="1067"/>
      <c r="X715" s="1067"/>
      <c r="Y715" s="1067"/>
      <c r="Z715" s="1067"/>
      <c r="AA715" s="1067"/>
      <c r="AB715" s="1067"/>
      <c r="AC715" s="1067"/>
      <c r="AD715" s="1067"/>
      <c r="AE715" s="1067"/>
    </row>
    <row r="716" spans="1:31">
      <c r="A716" s="1067"/>
      <c r="B716" s="1067"/>
      <c r="C716" s="1067"/>
      <c r="D716" s="1067"/>
      <c r="E716" s="1067"/>
      <c r="F716" s="1067"/>
      <c r="G716" s="1067"/>
      <c r="H716" s="1067"/>
      <c r="I716" s="1067"/>
      <c r="J716" s="1067"/>
      <c r="K716" s="1067"/>
      <c r="L716" s="1067"/>
      <c r="M716" s="1067"/>
      <c r="N716" s="1067"/>
      <c r="O716" s="1067"/>
      <c r="P716" s="1067"/>
      <c r="Q716" s="1067"/>
      <c r="R716" s="1067"/>
      <c r="S716" s="1067"/>
      <c r="T716" s="1067"/>
      <c r="U716" s="1067"/>
      <c r="V716" s="1067"/>
      <c r="W716" s="1067"/>
      <c r="X716" s="1067"/>
      <c r="Y716" s="1067"/>
      <c r="Z716" s="1067"/>
      <c r="AA716" s="1067"/>
      <c r="AB716" s="1067"/>
      <c r="AC716" s="1067"/>
      <c r="AD716" s="1067"/>
      <c r="AE716" s="1067"/>
    </row>
    <row r="717" spans="1:31">
      <c r="A717" s="1067"/>
      <c r="B717" s="1067"/>
      <c r="C717" s="1067"/>
      <c r="D717" s="1067"/>
      <c r="E717" s="1067"/>
      <c r="F717" s="1067"/>
      <c r="G717" s="1067"/>
      <c r="H717" s="1067"/>
      <c r="I717" s="1067"/>
      <c r="J717" s="1067"/>
      <c r="K717" s="1067"/>
      <c r="L717" s="1067"/>
      <c r="M717" s="1067"/>
      <c r="N717" s="1067"/>
      <c r="O717" s="1067"/>
      <c r="P717" s="1067"/>
      <c r="Q717" s="1067"/>
      <c r="R717" s="1067"/>
      <c r="S717" s="1067"/>
      <c r="T717" s="1067"/>
      <c r="U717" s="1067"/>
      <c r="V717" s="1067"/>
      <c r="W717" s="1067"/>
      <c r="X717" s="1067"/>
      <c r="Y717" s="1067"/>
      <c r="Z717" s="1067"/>
      <c r="AA717" s="1067"/>
      <c r="AB717" s="1067"/>
      <c r="AC717" s="1067"/>
      <c r="AD717" s="1067"/>
      <c r="AE717" s="1067"/>
    </row>
    <row r="718" spans="1:31">
      <c r="A718" s="1067"/>
      <c r="B718" s="1067"/>
      <c r="C718" s="1067"/>
      <c r="D718" s="1067"/>
      <c r="E718" s="1067"/>
      <c r="F718" s="1067"/>
      <c r="G718" s="1067"/>
      <c r="H718" s="1067"/>
      <c r="I718" s="1067"/>
      <c r="J718" s="1067"/>
      <c r="K718" s="1067"/>
      <c r="L718" s="1067"/>
      <c r="M718" s="1067"/>
      <c r="N718" s="1067"/>
      <c r="O718" s="1067"/>
      <c r="P718" s="1067"/>
      <c r="Q718" s="1067"/>
      <c r="R718" s="1067"/>
      <c r="S718" s="1067"/>
      <c r="T718" s="1067"/>
      <c r="U718" s="1067"/>
      <c r="V718" s="1067"/>
      <c r="W718" s="1067"/>
      <c r="X718" s="1067"/>
      <c r="Y718" s="1067"/>
      <c r="Z718" s="1067"/>
      <c r="AA718" s="1067"/>
      <c r="AB718" s="1067"/>
      <c r="AC718" s="1067"/>
      <c r="AD718" s="1067"/>
      <c r="AE718" s="1067"/>
    </row>
    <row r="719" spans="1:31">
      <c r="A719" s="1067"/>
      <c r="B719" s="1067"/>
      <c r="C719" s="1067"/>
      <c r="D719" s="1067"/>
      <c r="E719" s="1067"/>
      <c r="F719" s="1067"/>
      <c r="G719" s="1067"/>
      <c r="H719" s="1067"/>
      <c r="I719" s="1067"/>
      <c r="J719" s="1067"/>
      <c r="K719" s="1067"/>
      <c r="L719" s="1067"/>
      <c r="M719" s="1067"/>
      <c r="N719" s="1067"/>
      <c r="O719" s="1067"/>
      <c r="P719" s="1067"/>
      <c r="Q719" s="1067"/>
      <c r="R719" s="1067"/>
      <c r="S719" s="1067"/>
      <c r="T719" s="1067"/>
      <c r="U719" s="1067"/>
      <c r="V719" s="1067"/>
      <c r="W719" s="1067"/>
      <c r="X719" s="1067"/>
      <c r="Y719" s="1067"/>
      <c r="Z719" s="1067"/>
      <c r="AA719" s="1067"/>
      <c r="AB719" s="1067"/>
      <c r="AC719" s="1067"/>
      <c r="AD719" s="1067"/>
      <c r="AE719" s="1067"/>
    </row>
    <row r="720" spans="1:31">
      <c r="A720" s="1067"/>
      <c r="B720" s="1067"/>
      <c r="C720" s="1067"/>
      <c r="D720" s="1067"/>
      <c r="E720" s="1067"/>
      <c r="F720" s="1067"/>
      <c r="G720" s="1067"/>
      <c r="H720" s="1067"/>
      <c r="I720" s="1067"/>
      <c r="J720" s="1067"/>
      <c r="K720" s="1067"/>
      <c r="L720" s="1067"/>
      <c r="M720" s="1067"/>
      <c r="N720" s="1067"/>
      <c r="O720" s="1067"/>
      <c r="P720" s="1067"/>
      <c r="Q720" s="1067"/>
      <c r="R720" s="1067"/>
      <c r="S720" s="1067"/>
      <c r="T720" s="1067"/>
      <c r="U720" s="1067"/>
      <c r="V720" s="1067"/>
      <c r="W720" s="1067"/>
      <c r="X720" s="1067"/>
      <c r="Y720" s="1067"/>
      <c r="Z720" s="1067"/>
      <c r="AA720" s="1067"/>
      <c r="AB720" s="1067"/>
      <c r="AC720" s="1067"/>
      <c r="AD720" s="1067"/>
      <c r="AE720" s="1067"/>
    </row>
    <row r="721" spans="1:31">
      <c r="A721" s="1067"/>
      <c r="B721" s="1067"/>
      <c r="C721" s="1067"/>
      <c r="D721" s="1067"/>
      <c r="E721" s="1067"/>
      <c r="F721" s="1067"/>
      <c r="G721" s="1067"/>
      <c r="H721" s="1067"/>
      <c r="I721" s="1067"/>
      <c r="J721" s="1067"/>
      <c r="K721" s="1067"/>
      <c r="L721" s="1067"/>
      <c r="M721" s="1067"/>
      <c r="N721" s="1067"/>
      <c r="O721" s="1067"/>
      <c r="P721" s="1067"/>
      <c r="Q721" s="1067"/>
      <c r="R721" s="1067"/>
      <c r="S721" s="1067"/>
      <c r="T721" s="1067"/>
      <c r="U721" s="1067"/>
      <c r="V721" s="1067"/>
      <c r="W721" s="1067"/>
      <c r="X721" s="1067"/>
      <c r="Y721" s="1067"/>
      <c r="Z721" s="1067"/>
      <c r="AA721" s="1067"/>
      <c r="AB721" s="1067"/>
      <c r="AC721" s="1067"/>
      <c r="AD721" s="1067"/>
      <c r="AE721" s="1067"/>
    </row>
    <row r="722" spans="1:31">
      <c r="A722" s="1067"/>
      <c r="B722" s="1067"/>
      <c r="C722" s="1067"/>
      <c r="D722" s="1067"/>
      <c r="E722" s="1067"/>
      <c r="F722" s="1067"/>
      <c r="G722" s="1067"/>
      <c r="H722" s="1067"/>
      <c r="I722" s="1067"/>
      <c r="J722" s="1067"/>
      <c r="K722" s="1067"/>
      <c r="L722" s="1067"/>
      <c r="M722" s="1067"/>
      <c r="N722" s="1067"/>
      <c r="O722" s="1067"/>
      <c r="P722" s="1067"/>
      <c r="Q722" s="1067"/>
      <c r="R722" s="1067"/>
      <c r="S722" s="1067"/>
      <c r="T722" s="1067"/>
      <c r="U722" s="1067"/>
      <c r="V722" s="1067"/>
      <c r="W722" s="1067"/>
      <c r="X722" s="1067"/>
      <c r="Y722" s="1067"/>
      <c r="Z722" s="1067"/>
      <c r="AA722" s="1067"/>
      <c r="AB722" s="1067"/>
      <c r="AC722" s="1067"/>
      <c r="AD722" s="1067"/>
      <c r="AE722" s="1067"/>
    </row>
    <row r="723" spans="1:31">
      <c r="A723" s="1067"/>
      <c r="B723" s="1067"/>
      <c r="C723" s="1067"/>
      <c r="D723" s="1067"/>
      <c r="E723" s="1067"/>
      <c r="F723" s="1067"/>
      <c r="G723" s="1067"/>
      <c r="H723" s="1067"/>
      <c r="I723" s="1067"/>
      <c r="J723" s="1067"/>
      <c r="K723" s="1067"/>
      <c r="L723" s="1067"/>
      <c r="M723" s="1067"/>
      <c r="N723" s="1067"/>
      <c r="O723" s="1067"/>
      <c r="P723" s="1067"/>
      <c r="Q723" s="1067"/>
      <c r="R723" s="1067"/>
      <c r="S723" s="1067"/>
      <c r="T723" s="1067"/>
      <c r="U723" s="1067"/>
      <c r="V723" s="1067"/>
      <c r="W723" s="1067"/>
      <c r="X723" s="1067"/>
      <c r="Y723" s="1067"/>
      <c r="Z723" s="1067"/>
      <c r="AA723" s="1067"/>
      <c r="AB723" s="1067"/>
      <c r="AC723" s="1067"/>
      <c r="AD723" s="1067"/>
      <c r="AE723" s="1067"/>
    </row>
    <row r="724" spans="1:31">
      <c r="A724" s="1067"/>
      <c r="B724" s="1067"/>
      <c r="C724" s="1067"/>
      <c r="D724" s="1067"/>
      <c r="E724" s="1067"/>
      <c r="F724" s="1067"/>
      <c r="G724" s="1067"/>
      <c r="H724" s="1067"/>
      <c r="I724" s="1067"/>
      <c r="J724" s="1067"/>
      <c r="K724" s="1067"/>
      <c r="L724" s="1067"/>
      <c r="M724" s="1067"/>
      <c r="N724" s="1067"/>
      <c r="O724" s="1067"/>
      <c r="P724" s="1067"/>
      <c r="Q724" s="1067"/>
      <c r="R724" s="1067"/>
      <c r="S724" s="1067"/>
      <c r="T724" s="1067"/>
      <c r="U724" s="1067"/>
      <c r="V724" s="1067"/>
      <c r="W724" s="1067"/>
      <c r="X724" s="1067"/>
      <c r="Y724" s="1067"/>
      <c r="Z724" s="1067"/>
      <c r="AA724" s="1067"/>
      <c r="AB724" s="1067"/>
      <c r="AC724" s="1067"/>
      <c r="AD724" s="1067"/>
      <c r="AE724" s="1067"/>
    </row>
    <row r="725" spans="1:31">
      <c r="A725" s="1067"/>
      <c r="B725" s="1067"/>
      <c r="C725" s="1067"/>
      <c r="D725" s="1067"/>
      <c r="E725" s="1067"/>
      <c r="F725" s="1067"/>
      <c r="G725" s="1067"/>
      <c r="H725" s="1067"/>
      <c r="I725" s="1067"/>
      <c r="J725" s="1067"/>
      <c r="K725" s="1067"/>
      <c r="L725" s="1067"/>
      <c r="M725" s="1067"/>
      <c r="N725" s="1067"/>
      <c r="O725" s="1067"/>
      <c r="P725" s="1067"/>
      <c r="Q725" s="1067"/>
      <c r="R725" s="1067"/>
      <c r="S725" s="1067"/>
      <c r="T725" s="1067"/>
      <c r="U725" s="1067"/>
      <c r="V725" s="1067"/>
      <c r="W725" s="1067"/>
      <c r="X725" s="1067"/>
      <c r="Y725" s="1067"/>
      <c r="Z725" s="1067"/>
      <c r="AA725" s="1067"/>
      <c r="AB725" s="1067"/>
      <c r="AC725" s="1067"/>
      <c r="AD725" s="1067"/>
      <c r="AE725" s="1067"/>
    </row>
    <row r="726" spans="1:31">
      <c r="A726" s="1067"/>
      <c r="B726" s="1067"/>
      <c r="C726" s="1067"/>
      <c r="D726" s="1067"/>
      <c r="E726" s="1067"/>
      <c r="F726" s="1067"/>
      <c r="G726" s="1067"/>
      <c r="H726" s="1067"/>
      <c r="I726" s="1067"/>
      <c r="J726" s="1067"/>
      <c r="K726" s="1067"/>
      <c r="L726" s="1067"/>
      <c r="M726" s="1067"/>
      <c r="N726" s="1067"/>
      <c r="O726" s="1067"/>
      <c r="P726" s="1067"/>
      <c r="Q726" s="1067"/>
      <c r="R726" s="1067"/>
      <c r="S726" s="1067"/>
      <c r="T726" s="1067"/>
      <c r="U726" s="1067"/>
      <c r="V726" s="1067"/>
      <c r="W726" s="1067"/>
      <c r="X726" s="1067"/>
      <c r="Y726" s="1067"/>
      <c r="Z726" s="1067"/>
      <c r="AA726" s="1067"/>
      <c r="AB726" s="1067"/>
      <c r="AC726" s="1067"/>
      <c r="AD726" s="1067"/>
      <c r="AE726" s="1067"/>
    </row>
    <row r="727" spans="1:31">
      <c r="A727" s="1067"/>
      <c r="B727" s="1067"/>
      <c r="C727" s="1067"/>
      <c r="D727" s="1067"/>
      <c r="E727" s="1067"/>
      <c r="F727" s="1067"/>
      <c r="G727" s="1067"/>
      <c r="H727" s="1067"/>
      <c r="I727" s="1067"/>
      <c r="J727" s="1067"/>
      <c r="K727" s="1067"/>
      <c r="L727" s="1067"/>
      <c r="M727" s="1067"/>
      <c r="N727" s="1067"/>
      <c r="O727" s="1067"/>
      <c r="P727" s="1067"/>
      <c r="Q727" s="1067"/>
      <c r="R727" s="1067"/>
      <c r="S727" s="1067"/>
      <c r="T727" s="1067"/>
      <c r="U727" s="1067"/>
      <c r="V727" s="1067"/>
      <c r="W727" s="1067"/>
      <c r="X727" s="1067"/>
      <c r="Y727" s="1067"/>
      <c r="Z727" s="1067"/>
      <c r="AA727" s="1067"/>
      <c r="AB727" s="1067"/>
      <c r="AC727" s="1067"/>
      <c r="AD727" s="1067"/>
      <c r="AE727" s="1067"/>
    </row>
    <row r="728" spans="1:31">
      <c r="A728" s="1067"/>
      <c r="B728" s="1067"/>
      <c r="C728" s="1067"/>
      <c r="D728" s="1067"/>
      <c r="E728" s="1067"/>
      <c r="F728" s="1067"/>
      <c r="G728" s="1067"/>
      <c r="H728" s="1067"/>
      <c r="I728" s="1067"/>
      <c r="J728" s="1067"/>
      <c r="K728" s="1067"/>
      <c r="L728" s="1067"/>
      <c r="M728" s="1067"/>
      <c r="N728" s="1067"/>
      <c r="O728" s="1067"/>
      <c r="P728" s="1067"/>
      <c r="Q728" s="1067"/>
      <c r="R728" s="1067"/>
      <c r="S728" s="1067"/>
      <c r="T728" s="1067"/>
      <c r="U728" s="1067"/>
      <c r="V728" s="1067"/>
      <c r="W728" s="1067"/>
      <c r="X728" s="1067"/>
      <c r="Y728" s="1067"/>
      <c r="Z728" s="1067"/>
      <c r="AA728" s="1067"/>
      <c r="AB728" s="1067"/>
      <c r="AC728" s="1067"/>
      <c r="AD728" s="1067"/>
      <c r="AE728" s="1067"/>
    </row>
    <row r="729" spans="1:31">
      <c r="A729" s="1067"/>
      <c r="B729" s="1067"/>
      <c r="C729" s="1067"/>
      <c r="D729" s="1067"/>
      <c r="E729" s="1067"/>
      <c r="F729" s="1067"/>
      <c r="G729" s="1067"/>
      <c r="H729" s="1067"/>
      <c r="I729" s="1067"/>
      <c r="J729" s="1067"/>
      <c r="K729" s="1067"/>
      <c r="L729" s="1067"/>
      <c r="M729" s="1067"/>
      <c r="N729" s="1067"/>
      <c r="O729" s="1067"/>
      <c r="P729" s="1067"/>
      <c r="Q729" s="1067"/>
      <c r="R729" s="1067"/>
      <c r="S729" s="1067"/>
      <c r="T729" s="1067"/>
      <c r="U729" s="1067"/>
      <c r="V729" s="1067"/>
      <c r="W729" s="1067"/>
      <c r="X729" s="1067"/>
      <c r="Y729" s="1067"/>
      <c r="Z729" s="1067"/>
      <c r="AA729" s="1067"/>
      <c r="AB729" s="1067"/>
      <c r="AC729" s="1067"/>
      <c r="AD729" s="1067"/>
      <c r="AE729" s="1067"/>
    </row>
    <row r="730" spans="1:31">
      <c r="A730" s="1067"/>
      <c r="B730" s="1067"/>
      <c r="C730" s="1067"/>
      <c r="D730" s="1067"/>
      <c r="E730" s="1067"/>
      <c r="F730" s="1067"/>
      <c r="G730" s="1067"/>
      <c r="H730" s="1067"/>
      <c r="I730" s="1067"/>
      <c r="J730" s="1067"/>
      <c r="K730" s="1067"/>
      <c r="L730" s="1067"/>
      <c r="M730" s="1067"/>
      <c r="N730" s="1067"/>
      <c r="O730" s="1067"/>
      <c r="P730" s="1067"/>
      <c r="Q730" s="1067"/>
      <c r="R730" s="1067"/>
      <c r="S730" s="1067"/>
      <c r="T730" s="1067"/>
      <c r="U730" s="1067"/>
      <c r="V730" s="1067"/>
      <c r="W730" s="1067"/>
      <c r="X730" s="1067"/>
      <c r="Y730" s="1067"/>
      <c r="Z730" s="1067"/>
      <c r="AA730" s="1067"/>
      <c r="AB730" s="1067"/>
      <c r="AC730" s="1067"/>
      <c r="AD730" s="1067"/>
      <c r="AE730" s="1067"/>
    </row>
    <row r="731" spans="1:31">
      <c r="A731" s="1067"/>
      <c r="B731" s="1067"/>
      <c r="C731" s="1067"/>
      <c r="D731" s="1067"/>
      <c r="E731" s="1067"/>
      <c r="F731" s="1067"/>
      <c r="G731" s="1067"/>
      <c r="H731" s="1067"/>
      <c r="I731" s="1067"/>
      <c r="J731" s="1067"/>
      <c r="K731" s="1067"/>
      <c r="L731" s="1067"/>
      <c r="M731" s="1067"/>
      <c r="N731" s="1067"/>
      <c r="O731" s="1067"/>
      <c r="P731" s="1067"/>
      <c r="Q731" s="1067"/>
      <c r="R731" s="1067"/>
      <c r="S731" s="1067"/>
      <c r="T731" s="1067"/>
      <c r="U731" s="1067"/>
      <c r="V731" s="1067"/>
      <c r="W731" s="1067"/>
      <c r="X731" s="1067"/>
      <c r="Y731" s="1067"/>
      <c r="Z731" s="1067"/>
      <c r="AA731" s="1067"/>
      <c r="AB731" s="1067"/>
      <c r="AC731" s="1067"/>
      <c r="AD731" s="1067"/>
      <c r="AE731" s="1067"/>
    </row>
    <row r="732" spans="1:31">
      <c r="A732" s="1067"/>
      <c r="B732" s="1067"/>
      <c r="C732" s="1067"/>
      <c r="D732" s="1067"/>
      <c r="E732" s="1067"/>
      <c r="F732" s="1067"/>
      <c r="G732" s="1067"/>
      <c r="H732" s="1067"/>
      <c r="I732" s="1067"/>
      <c r="J732" s="1067"/>
      <c r="K732" s="1067"/>
      <c r="L732" s="1067"/>
      <c r="M732" s="1067"/>
      <c r="N732" s="1067"/>
      <c r="O732" s="1067"/>
      <c r="P732" s="1067"/>
      <c r="Q732" s="1067"/>
      <c r="R732" s="1067"/>
      <c r="S732" s="1067"/>
      <c r="T732" s="1067"/>
      <c r="U732" s="1067"/>
      <c r="V732" s="1067"/>
      <c r="W732" s="1067"/>
      <c r="X732" s="1067"/>
      <c r="Y732" s="1067"/>
      <c r="Z732" s="1067"/>
      <c r="AA732" s="1067"/>
      <c r="AB732" s="1067"/>
      <c r="AC732" s="1067"/>
      <c r="AD732" s="1067"/>
      <c r="AE732" s="1067"/>
    </row>
    <row r="733" spans="1:31">
      <c r="A733" s="1067"/>
      <c r="B733" s="1067"/>
      <c r="C733" s="1067"/>
      <c r="D733" s="1067"/>
      <c r="E733" s="1067"/>
      <c r="F733" s="1067"/>
      <c r="G733" s="1067"/>
      <c r="H733" s="1067"/>
      <c r="I733" s="1067"/>
      <c r="J733" s="1067"/>
      <c r="K733" s="1067"/>
      <c r="L733" s="1067"/>
      <c r="M733" s="1067"/>
      <c r="N733" s="1067"/>
      <c r="O733" s="1067"/>
      <c r="P733" s="1067"/>
      <c r="Q733" s="1067"/>
      <c r="R733" s="1067"/>
      <c r="S733" s="1067"/>
      <c r="T733" s="1067"/>
      <c r="U733" s="1067"/>
      <c r="V733" s="1067"/>
      <c r="W733" s="1067"/>
      <c r="X733" s="1067"/>
      <c r="Y733" s="1067"/>
      <c r="Z733" s="1067"/>
      <c r="AA733" s="1067"/>
      <c r="AB733" s="1067"/>
      <c r="AC733" s="1067"/>
      <c r="AD733" s="1067"/>
      <c r="AE733" s="1067"/>
    </row>
    <row r="734" spans="1:31">
      <c r="A734" s="1067"/>
      <c r="B734" s="1067"/>
      <c r="C734" s="1067"/>
      <c r="D734" s="1067"/>
      <c r="E734" s="1067"/>
      <c r="F734" s="1067"/>
      <c r="G734" s="1067"/>
      <c r="H734" s="1067"/>
      <c r="I734" s="1067"/>
      <c r="J734" s="1067"/>
      <c r="K734" s="1067"/>
      <c r="L734" s="1067"/>
      <c r="M734" s="1067"/>
      <c r="N734" s="1067"/>
      <c r="O734" s="1067"/>
      <c r="P734" s="1067"/>
      <c r="Q734" s="1067"/>
      <c r="R734" s="1067"/>
      <c r="S734" s="1067"/>
      <c r="T734" s="1067"/>
      <c r="U734" s="1067"/>
      <c r="V734" s="1067"/>
      <c r="W734" s="1067"/>
      <c r="X734" s="1067"/>
      <c r="Y734" s="1067"/>
      <c r="Z734" s="1067"/>
      <c r="AA734" s="1067"/>
      <c r="AB734" s="1067"/>
      <c r="AC734" s="1067"/>
      <c r="AD734" s="1067"/>
      <c r="AE734" s="1067"/>
    </row>
    <row r="735" spans="1:31">
      <c r="A735" s="1067"/>
      <c r="B735" s="1067"/>
      <c r="C735" s="1067"/>
      <c r="D735" s="1067"/>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067"/>
      <c r="AD735" s="1067"/>
      <c r="AE735" s="1067"/>
    </row>
    <row r="736" spans="1:31">
      <c r="A736" s="1067"/>
      <c r="B736" s="1067"/>
      <c r="C736" s="1067"/>
      <c r="D736" s="1067"/>
      <c r="E736" s="1067"/>
      <c r="F736" s="1067"/>
      <c r="G736" s="1067"/>
      <c r="H736" s="1067"/>
      <c r="I736" s="1067"/>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067"/>
      <c r="AD736" s="1067"/>
      <c r="AE736" s="1067"/>
    </row>
    <row r="737" spans="1:31">
      <c r="A737" s="1067"/>
      <c r="B737" s="1067"/>
      <c r="C737" s="1067"/>
      <c r="D737" s="1067"/>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067"/>
      <c r="AD737" s="1067"/>
      <c r="AE737" s="1067"/>
    </row>
    <row r="738" spans="1:31">
      <c r="A738" s="1067"/>
      <c r="B738" s="1067"/>
      <c r="C738" s="1067"/>
      <c r="D738" s="1067"/>
      <c r="E738" s="1067"/>
      <c r="F738" s="1067"/>
      <c r="G738" s="1067"/>
      <c r="H738" s="1067"/>
      <c r="I738" s="1067"/>
      <c r="J738" s="1067"/>
      <c r="K738" s="1067"/>
      <c r="L738" s="1067"/>
      <c r="M738" s="1067"/>
      <c r="N738" s="1067"/>
      <c r="O738" s="1067"/>
      <c r="P738" s="1067"/>
      <c r="Q738" s="1067"/>
      <c r="R738" s="1067"/>
      <c r="S738" s="1067"/>
      <c r="T738" s="1067"/>
      <c r="U738" s="1067"/>
      <c r="V738" s="1067"/>
      <c r="W738" s="1067"/>
      <c r="X738" s="1067"/>
      <c r="Y738" s="1067"/>
      <c r="Z738" s="1067"/>
      <c r="AA738" s="1067"/>
      <c r="AB738" s="1067"/>
      <c r="AC738" s="1067"/>
      <c r="AD738" s="1067"/>
      <c r="AE738" s="1067"/>
    </row>
    <row r="739" spans="1:31">
      <c r="A739" s="1067"/>
      <c r="B739" s="1067"/>
      <c r="C739" s="1067"/>
      <c r="D739" s="1067"/>
      <c r="E739" s="1067"/>
      <c r="F739" s="1067"/>
      <c r="G739" s="1067"/>
      <c r="H739" s="1067"/>
      <c r="I739" s="1067"/>
      <c r="J739" s="1067"/>
      <c r="K739" s="1067"/>
      <c r="L739" s="1067"/>
      <c r="M739" s="1067"/>
      <c r="N739" s="1067"/>
      <c r="O739" s="1067"/>
      <c r="P739" s="1067"/>
      <c r="Q739" s="1067"/>
      <c r="R739" s="1067"/>
      <c r="S739" s="1067"/>
      <c r="T739" s="1067"/>
      <c r="U739" s="1067"/>
      <c r="V739" s="1067"/>
      <c r="W739" s="1067"/>
      <c r="X739" s="1067"/>
      <c r="Y739" s="1067"/>
      <c r="Z739" s="1067"/>
      <c r="AA739" s="1067"/>
      <c r="AB739" s="1067"/>
      <c r="AC739" s="1067"/>
      <c r="AD739" s="1067"/>
      <c r="AE739" s="1067"/>
    </row>
    <row r="740" spans="1:31">
      <c r="A740" s="1067"/>
      <c r="B740" s="1067"/>
      <c r="C740" s="1067"/>
      <c r="D740" s="1067"/>
      <c r="E740" s="1067"/>
      <c r="F740" s="1067"/>
      <c r="G740" s="1067"/>
      <c r="H740" s="1067"/>
      <c r="I740" s="1067"/>
      <c r="J740" s="1067"/>
      <c r="K740" s="1067"/>
      <c r="L740" s="1067"/>
      <c r="M740" s="1067"/>
      <c r="N740" s="1067"/>
      <c r="O740" s="1067"/>
      <c r="P740" s="1067"/>
      <c r="Q740" s="1067"/>
      <c r="R740" s="1067"/>
      <c r="S740" s="1067"/>
      <c r="T740" s="1067"/>
      <c r="U740" s="1067"/>
      <c r="V740" s="1067"/>
      <c r="W740" s="1067"/>
      <c r="X740" s="1067"/>
      <c r="Y740" s="1067"/>
      <c r="Z740" s="1067"/>
      <c r="AA740" s="1067"/>
      <c r="AB740" s="1067"/>
      <c r="AC740" s="1067"/>
      <c r="AD740" s="1067"/>
      <c r="AE740" s="1067"/>
    </row>
    <row r="741" spans="1:31">
      <c r="A741" s="1067"/>
      <c r="B741" s="1067"/>
      <c r="C741" s="1067"/>
      <c r="D741" s="1067"/>
      <c r="E741" s="1067"/>
      <c r="F741" s="1067"/>
      <c r="G741" s="1067"/>
      <c r="H741" s="1067"/>
      <c r="I741" s="1067"/>
      <c r="J741" s="1067"/>
      <c r="K741" s="1067"/>
      <c r="L741" s="1067"/>
      <c r="M741" s="1067"/>
      <c r="N741" s="1067"/>
      <c r="O741" s="1067"/>
      <c r="P741" s="1067"/>
      <c r="Q741" s="1067"/>
      <c r="R741" s="1067"/>
      <c r="S741" s="1067"/>
      <c r="T741" s="1067"/>
      <c r="U741" s="1067"/>
      <c r="V741" s="1067"/>
      <c r="W741" s="1067"/>
      <c r="X741" s="1067"/>
      <c r="Y741" s="1067"/>
      <c r="Z741" s="1067"/>
      <c r="AA741" s="1067"/>
      <c r="AB741" s="1067"/>
      <c r="AC741" s="1067"/>
      <c r="AD741" s="1067"/>
      <c r="AE741" s="1067"/>
    </row>
    <row r="742" spans="1:31">
      <c r="A742" s="1067"/>
      <c r="B742" s="1067"/>
      <c r="C742" s="1067"/>
      <c r="D742" s="1067"/>
      <c r="E742" s="1067"/>
      <c r="F742" s="1067"/>
      <c r="G742" s="1067"/>
      <c r="H742" s="1067"/>
      <c r="I742" s="1067"/>
      <c r="J742" s="1067"/>
      <c r="K742" s="1067"/>
      <c r="L742" s="1067"/>
      <c r="M742" s="1067"/>
      <c r="N742" s="1067"/>
      <c r="O742" s="1067"/>
      <c r="P742" s="1067"/>
      <c r="Q742" s="1067"/>
      <c r="R742" s="1067"/>
      <c r="S742" s="1067"/>
      <c r="T742" s="1067"/>
      <c r="U742" s="1067"/>
      <c r="V742" s="1067"/>
      <c r="W742" s="1067"/>
      <c r="X742" s="1067"/>
      <c r="Y742" s="1067"/>
      <c r="Z742" s="1067"/>
      <c r="AA742" s="1067"/>
      <c r="AB742" s="1067"/>
      <c r="AC742" s="1067"/>
      <c r="AD742" s="1067"/>
      <c r="AE742" s="1067"/>
    </row>
    <row r="743" spans="1:31">
      <c r="A743" s="1067"/>
      <c r="B743" s="1067"/>
      <c r="C743" s="1067"/>
      <c r="D743" s="1067"/>
      <c r="E743" s="1067"/>
      <c r="F743" s="1067"/>
      <c r="G743" s="1067"/>
      <c r="H743" s="1067"/>
      <c r="I743" s="1067"/>
      <c r="J743" s="1067"/>
      <c r="K743" s="1067"/>
      <c r="L743" s="1067"/>
      <c r="M743" s="1067"/>
      <c r="N743" s="1067"/>
      <c r="O743" s="1067"/>
      <c r="P743" s="1067"/>
      <c r="Q743" s="1067"/>
      <c r="R743" s="1067"/>
      <c r="S743" s="1067"/>
      <c r="T743" s="1067"/>
      <c r="U743" s="1067"/>
      <c r="V743" s="1067"/>
      <c r="W743" s="1067"/>
      <c r="X743" s="1067"/>
      <c r="Y743" s="1067"/>
      <c r="Z743" s="1067"/>
      <c r="AA743" s="1067"/>
      <c r="AB743" s="1067"/>
      <c r="AC743" s="1067"/>
      <c r="AD743" s="1067"/>
      <c r="AE743" s="1067"/>
    </row>
    <row r="744" spans="1:31">
      <c r="A744" s="1067"/>
      <c r="B744" s="1067"/>
      <c r="C744" s="1067"/>
      <c r="D744" s="1067"/>
      <c r="E744" s="1067"/>
      <c r="F744" s="1067"/>
      <c r="G744" s="1067"/>
      <c r="H744" s="1067"/>
      <c r="I744" s="1067"/>
      <c r="J744" s="1067"/>
      <c r="K744" s="1067"/>
      <c r="L744" s="1067"/>
      <c r="M744" s="1067"/>
      <c r="N744" s="1067"/>
      <c r="O744" s="1067"/>
      <c r="P744" s="1067"/>
      <c r="Q744" s="1067"/>
      <c r="R744" s="1067"/>
      <c r="S744" s="1067"/>
      <c r="T744" s="1067"/>
      <c r="U744" s="1067"/>
      <c r="V744" s="1067"/>
      <c r="W744" s="1067"/>
      <c r="X744" s="1067"/>
      <c r="Y744" s="1067"/>
      <c r="Z744" s="1067"/>
      <c r="AA744" s="1067"/>
      <c r="AB744" s="1067"/>
      <c r="AC744" s="1067"/>
      <c r="AD744" s="1067"/>
      <c r="AE744" s="1067"/>
    </row>
    <row r="745" spans="1:31">
      <c r="A745" s="1067"/>
      <c r="B745" s="1067"/>
      <c r="C745" s="1067"/>
      <c r="D745" s="1067"/>
      <c r="E745" s="1067"/>
      <c r="F745" s="1067"/>
      <c r="G745" s="1067"/>
      <c r="H745" s="1067"/>
      <c r="I745" s="1067"/>
      <c r="J745" s="1067"/>
      <c r="K745" s="1067"/>
      <c r="L745" s="1067"/>
      <c r="M745" s="1067"/>
      <c r="N745" s="1067"/>
      <c r="O745" s="1067"/>
      <c r="P745" s="1067"/>
      <c r="Q745" s="1067"/>
      <c r="R745" s="1067"/>
      <c r="S745" s="1067"/>
      <c r="T745" s="1067"/>
      <c r="U745" s="1067"/>
      <c r="V745" s="1067"/>
      <c r="W745" s="1067"/>
      <c r="X745" s="1067"/>
      <c r="Y745" s="1067"/>
      <c r="Z745" s="1067"/>
      <c r="AA745" s="1067"/>
      <c r="AB745" s="1067"/>
      <c r="AC745" s="1067"/>
      <c r="AD745" s="1067"/>
      <c r="AE745" s="1067"/>
    </row>
    <row r="746" spans="1:31">
      <c r="A746" s="1067"/>
      <c r="B746" s="1067"/>
      <c r="C746" s="1067"/>
      <c r="D746" s="1067"/>
      <c r="E746" s="1067"/>
      <c r="F746" s="1067"/>
      <c r="G746" s="1067"/>
      <c r="H746" s="1067"/>
      <c r="I746" s="1067"/>
      <c r="J746" s="1067"/>
      <c r="K746" s="1067"/>
      <c r="L746" s="1067"/>
      <c r="M746" s="1067"/>
      <c r="N746" s="1067"/>
      <c r="O746" s="1067"/>
      <c r="P746" s="1067"/>
      <c r="Q746" s="1067"/>
      <c r="R746" s="1067"/>
      <c r="S746" s="1067"/>
      <c r="T746" s="1067"/>
      <c r="U746" s="1067"/>
      <c r="V746" s="1067"/>
      <c r="W746" s="1067"/>
      <c r="X746" s="1067"/>
      <c r="Y746" s="1067"/>
      <c r="Z746" s="1067"/>
      <c r="AA746" s="1067"/>
      <c r="AB746" s="1067"/>
      <c r="AC746" s="1067"/>
      <c r="AD746" s="1067"/>
      <c r="AE746" s="1067"/>
    </row>
    <row r="747" spans="1:31">
      <c r="A747" s="1067"/>
      <c r="B747" s="1067"/>
      <c r="C747" s="1067"/>
      <c r="D747" s="1067"/>
      <c r="E747" s="1067"/>
      <c r="F747" s="1067"/>
      <c r="G747" s="1067"/>
      <c r="H747" s="1067"/>
      <c r="I747" s="1067"/>
      <c r="J747" s="1067"/>
      <c r="K747" s="1067"/>
      <c r="L747" s="1067"/>
      <c r="M747" s="1067"/>
      <c r="N747" s="1067"/>
      <c r="O747" s="1067"/>
      <c r="P747" s="1067"/>
      <c r="Q747" s="1067"/>
      <c r="R747" s="1067"/>
      <c r="S747" s="1067"/>
      <c r="T747" s="1067"/>
      <c r="U747" s="1067"/>
      <c r="V747" s="1067"/>
      <c r="W747" s="1067"/>
      <c r="X747" s="1067"/>
      <c r="Y747" s="1067"/>
      <c r="Z747" s="1067"/>
      <c r="AA747" s="1067"/>
      <c r="AB747" s="1067"/>
      <c r="AC747" s="1067"/>
      <c r="AD747" s="1067"/>
      <c r="AE747" s="1067"/>
    </row>
    <row r="748" spans="1:31">
      <c r="A748" s="1067"/>
      <c r="B748" s="1067"/>
      <c r="C748" s="1067"/>
      <c r="D748" s="1067"/>
      <c r="E748" s="1067"/>
      <c r="F748" s="1067"/>
      <c r="G748" s="1067"/>
      <c r="H748" s="1067"/>
      <c r="I748" s="1067"/>
      <c r="J748" s="1067"/>
      <c r="K748" s="1067"/>
      <c r="L748" s="1067"/>
      <c r="M748" s="1067"/>
      <c r="N748" s="1067"/>
      <c r="O748" s="1067"/>
      <c r="P748" s="1067"/>
      <c r="Q748" s="1067"/>
      <c r="R748" s="1067"/>
      <c r="S748" s="1067"/>
      <c r="T748" s="1067"/>
      <c r="U748" s="1067"/>
      <c r="V748" s="1067"/>
      <c r="W748" s="1067"/>
      <c r="X748" s="1067"/>
      <c r="Y748" s="1067"/>
      <c r="Z748" s="1067"/>
      <c r="AA748" s="1067"/>
      <c r="AB748" s="1067"/>
      <c r="AC748" s="1067"/>
      <c r="AD748" s="1067"/>
      <c r="AE748" s="1067"/>
    </row>
    <row r="749" spans="1:31">
      <c r="A749" s="1067"/>
      <c r="B749" s="1067"/>
      <c r="C749" s="1067"/>
      <c r="D749" s="1067"/>
      <c r="E749" s="1067"/>
      <c r="F749" s="1067"/>
      <c r="G749" s="1067"/>
      <c r="H749" s="1067"/>
      <c r="I749" s="1067"/>
      <c r="J749" s="1067"/>
      <c r="K749" s="1067"/>
      <c r="L749" s="1067"/>
      <c r="M749" s="1067"/>
      <c r="N749" s="1067"/>
      <c r="O749" s="1067"/>
      <c r="P749" s="1067"/>
      <c r="Q749" s="1067"/>
      <c r="R749" s="1067"/>
      <c r="S749" s="1067"/>
      <c r="T749" s="1067"/>
      <c r="U749" s="1067"/>
      <c r="V749" s="1067"/>
      <c r="W749" s="1067"/>
      <c r="X749" s="1067"/>
      <c r="Y749" s="1067"/>
      <c r="Z749" s="1067"/>
      <c r="AA749" s="1067"/>
      <c r="AB749" s="1067"/>
      <c r="AC749" s="1067"/>
      <c r="AD749" s="1067"/>
      <c r="AE749" s="1067"/>
    </row>
    <row r="750" spans="1:31">
      <c r="A750" s="1067"/>
      <c r="B750" s="1067"/>
      <c r="C750" s="1067"/>
      <c r="D750" s="1067"/>
      <c r="E750" s="1067"/>
      <c r="F750" s="1067"/>
      <c r="G750" s="1067"/>
      <c r="H750" s="1067"/>
      <c r="I750" s="1067"/>
      <c r="J750" s="1067"/>
      <c r="K750" s="1067"/>
      <c r="L750" s="1067"/>
      <c r="M750" s="1067"/>
      <c r="N750" s="1067"/>
      <c r="O750" s="1067"/>
      <c r="P750" s="1067"/>
      <c r="Q750" s="1067"/>
      <c r="R750" s="1067"/>
      <c r="S750" s="1067"/>
      <c r="T750" s="1067"/>
      <c r="U750" s="1067"/>
      <c r="V750" s="1067"/>
      <c r="W750" s="1067"/>
      <c r="X750" s="1067"/>
      <c r="Y750" s="1067"/>
      <c r="Z750" s="1067"/>
      <c r="AA750" s="1067"/>
      <c r="AB750" s="1067"/>
      <c r="AC750" s="1067"/>
      <c r="AD750" s="1067"/>
      <c r="AE750" s="1067"/>
    </row>
    <row r="751" spans="1:31">
      <c r="A751" s="1067"/>
      <c r="B751" s="1067"/>
      <c r="C751" s="1067"/>
      <c r="D751" s="1067"/>
      <c r="E751" s="1067"/>
      <c r="F751" s="1067"/>
      <c r="G751" s="1067"/>
      <c r="H751" s="1067"/>
      <c r="I751" s="1067"/>
      <c r="J751" s="1067"/>
      <c r="K751" s="1067"/>
      <c r="L751" s="1067"/>
      <c r="M751" s="1067"/>
      <c r="N751" s="1067"/>
      <c r="O751" s="1067"/>
      <c r="P751" s="1067"/>
      <c r="Q751" s="1067"/>
      <c r="R751" s="1067"/>
      <c r="S751" s="1067"/>
      <c r="T751" s="1067"/>
      <c r="U751" s="1067"/>
      <c r="V751" s="1067"/>
      <c r="W751" s="1067"/>
      <c r="X751" s="1067"/>
      <c r="Y751" s="1067"/>
      <c r="Z751" s="1067"/>
      <c r="AA751" s="1067"/>
      <c r="AB751" s="1067"/>
      <c r="AC751" s="1067"/>
      <c r="AD751" s="1067"/>
      <c r="AE751" s="1067"/>
    </row>
    <row r="752" spans="1:31">
      <c r="A752" s="1067"/>
      <c r="B752" s="1067"/>
      <c r="C752" s="1067"/>
      <c r="D752" s="1067"/>
      <c r="E752" s="1067"/>
      <c r="F752" s="1067"/>
      <c r="G752" s="1067"/>
      <c r="H752" s="1067"/>
      <c r="I752" s="1067"/>
      <c r="J752" s="1067"/>
      <c r="K752" s="1067"/>
      <c r="L752" s="1067"/>
      <c r="M752" s="1067"/>
      <c r="N752" s="1067"/>
      <c r="O752" s="1067"/>
      <c r="P752" s="1067"/>
      <c r="Q752" s="1067"/>
      <c r="R752" s="1067"/>
      <c r="S752" s="1067"/>
      <c r="T752" s="1067"/>
      <c r="U752" s="1067"/>
      <c r="V752" s="1067"/>
      <c r="W752" s="1067"/>
      <c r="X752" s="1067"/>
      <c r="Y752" s="1067"/>
      <c r="Z752" s="1067"/>
      <c r="AA752" s="1067"/>
      <c r="AB752" s="1067"/>
      <c r="AC752" s="1067"/>
      <c r="AD752" s="1067"/>
      <c r="AE752" s="1067"/>
    </row>
    <row r="753" spans="1:31">
      <c r="A753" s="1067"/>
      <c r="B753" s="1067"/>
      <c r="C753" s="1067"/>
      <c r="D753" s="1067"/>
      <c r="E753" s="1067"/>
      <c r="F753" s="1067"/>
      <c r="G753" s="1067"/>
      <c r="H753" s="1067"/>
      <c r="I753" s="1067"/>
      <c r="J753" s="1067"/>
      <c r="K753" s="1067"/>
      <c r="L753" s="1067"/>
      <c r="M753" s="1067"/>
      <c r="N753" s="1067"/>
      <c r="O753" s="1067"/>
      <c r="P753" s="1067"/>
      <c r="Q753" s="1067"/>
      <c r="R753" s="1067"/>
      <c r="S753" s="1067"/>
      <c r="T753" s="1067"/>
      <c r="U753" s="1067"/>
      <c r="V753" s="1067"/>
      <c r="W753" s="1067"/>
      <c r="X753" s="1067"/>
      <c r="Y753" s="1067"/>
      <c r="Z753" s="1067"/>
      <c r="AA753" s="1067"/>
      <c r="AB753" s="1067"/>
      <c r="AC753" s="1067"/>
      <c r="AD753" s="1067"/>
      <c r="AE753" s="1067"/>
    </row>
    <row r="754" spans="1:31">
      <c r="A754" s="1067"/>
      <c r="B754" s="1067"/>
      <c r="C754" s="1067"/>
      <c r="D754" s="1067"/>
      <c r="E754" s="1067"/>
      <c r="F754" s="1067"/>
      <c r="G754" s="1067"/>
      <c r="H754" s="1067"/>
      <c r="I754" s="1067"/>
      <c r="J754" s="1067"/>
      <c r="K754" s="1067"/>
      <c r="L754" s="1067"/>
      <c r="M754" s="1067"/>
      <c r="N754" s="1067"/>
      <c r="O754" s="1067"/>
      <c r="P754" s="1067"/>
      <c r="Q754" s="1067"/>
      <c r="R754" s="1067"/>
      <c r="S754" s="1067"/>
      <c r="T754" s="1067"/>
      <c r="U754" s="1067"/>
      <c r="V754" s="1067"/>
      <c r="W754" s="1067"/>
      <c r="X754" s="1067"/>
      <c r="Y754" s="1067"/>
      <c r="Z754" s="1067"/>
      <c r="AA754" s="1067"/>
      <c r="AB754" s="1067"/>
      <c r="AC754" s="1067"/>
      <c r="AD754" s="1067"/>
      <c r="AE754" s="1067"/>
    </row>
    <row r="755" spans="1:31">
      <c r="A755" s="1067"/>
      <c r="B755" s="1067"/>
      <c r="C755" s="1067"/>
      <c r="D755" s="1067"/>
      <c r="E755" s="1067"/>
      <c r="F755" s="1067"/>
      <c r="G755" s="1067"/>
      <c r="H755" s="1067"/>
      <c r="I755" s="1067"/>
      <c r="J755" s="1067"/>
      <c r="K755" s="1067"/>
      <c r="L755" s="1067"/>
      <c r="M755" s="1067"/>
      <c r="N755" s="1067"/>
      <c r="O755" s="1067"/>
      <c r="P755" s="1067"/>
      <c r="Q755" s="1067"/>
      <c r="R755" s="1067"/>
      <c r="S755" s="1067"/>
      <c r="T755" s="1067"/>
      <c r="U755" s="1067"/>
      <c r="V755" s="1067"/>
      <c r="W755" s="1067"/>
      <c r="X755" s="1067"/>
      <c r="Y755" s="1067"/>
      <c r="Z755" s="1067"/>
      <c r="AA755" s="1067"/>
      <c r="AB755" s="1067"/>
      <c r="AC755" s="1067"/>
      <c r="AD755" s="1067"/>
      <c r="AE755" s="1067"/>
    </row>
    <row r="756" spans="1:31">
      <c r="A756" s="1067"/>
      <c r="B756" s="1067"/>
      <c r="C756" s="1067"/>
      <c r="D756" s="1067"/>
      <c r="E756" s="1067"/>
      <c r="F756" s="1067"/>
      <c r="G756" s="1067"/>
      <c r="H756" s="1067"/>
      <c r="I756" s="1067"/>
      <c r="J756" s="1067"/>
      <c r="K756" s="1067"/>
      <c r="L756" s="1067"/>
      <c r="M756" s="1067"/>
      <c r="N756" s="1067"/>
      <c r="O756" s="1067"/>
      <c r="P756" s="1067"/>
      <c r="Q756" s="1067"/>
      <c r="R756" s="1067"/>
      <c r="S756" s="1067"/>
      <c r="T756" s="1067"/>
      <c r="U756" s="1067"/>
      <c r="V756" s="1067"/>
      <c r="W756" s="1067"/>
      <c r="X756" s="1067"/>
      <c r="Y756" s="1067"/>
      <c r="Z756" s="1067"/>
      <c r="AA756" s="1067"/>
      <c r="AB756" s="1067"/>
      <c r="AC756" s="1067"/>
      <c r="AD756" s="1067"/>
      <c r="AE756" s="1067"/>
    </row>
    <row r="757" spans="1:31">
      <c r="A757" s="1067"/>
      <c r="B757" s="1067"/>
      <c r="C757" s="1067"/>
      <c r="D757" s="1067"/>
      <c r="E757" s="1067"/>
      <c r="F757" s="1067"/>
      <c r="G757" s="1067"/>
      <c r="H757" s="1067"/>
      <c r="I757" s="1067"/>
      <c r="J757" s="1067"/>
      <c r="K757" s="1067"/>
      <c r="L757" s="1067"/>
      <c r="M757" s="1067"/>
      <c r="N757" s="1067"/>
      <c r="O757" s="1067"/>
      <c r="P757" s="1067"/>
      <c r="Q757" s="1067"/>
      <c r="R757" s="1067"/>
      <c r="S757" s="1067"/>
      <c r="T757" s="1067"/>
      <c r="U757" s="1067"/>
      <c r="V757" s="1067"/>
      <c r="W757" s="1067"/>
      <c r="X757" s="1067"/>
      <c r="Y757" s="1067"/>
      <c r="Z757" s="1067"/>
      <c r="AA757" s="1067"/>
      <c r="AB757" s="1067"/>
      <c r="AC757" s="1067"/>
      <c r="AD757" s="1067"/>
      <c r="AE757" s="1067"/>
    </row>
    <row r="758" spans="1:31">
      <c r="A758" s="1067"/>
      <c r="B758" s="1067"/>
      <c r="C758" s="1067"/>
      <c r="D758" s="1067"/>
      <c r="E758" s="1067"/>
      <c r="F758" s="1067"/>
      <c r="G758" s="1067"/>
      <c r="H758" s="1067"/>
      <c r="I758" s="1067"/>
      <c r="J758" s="1067"/>
      <c r="K758" s="1067"/>
      <c r="L758" s="1067"/>
      <c r="M758" s="1067"/>
      <c r="N758" s="1067"/>
      <c r="O758" s="1067"/>
      <c r="P758" s="1067"/>
      <c r="Q758" s="1067"/>
      <c r="R758" s="1067"/>
      <c r="S758" s="1067"/>
      <c r="T758" s="1067"/>
      <c r="U758" s="1067"/>
      <c r="V758" s="1067"/>
      <c r="W758" s="1067"/>
      <c r="X758" s="1067"/>
      <c r="Y758" s="1067"/>
      <c r="Z758" s="1067"/>
      <c r="AA758" s="1067"/>
      <c r="AB758" s="1067"/>
      <c r="AC758" s="1067"/>
      <c r="AD758" s="1067"/>
      <c r="AE758" s="1067"/>
    </row>
    <row r="759" spans="1:31">
      <c r="A759" s="1067"/>
      <c r="B759" s="1067"/>
      <c r="C759" s="1067"/>
      <c r="D759" s="1067"/>
      <c r="E759" s="1067"/>
      <c r="F759" s="1067"/>
      <c r="G759" s="1067"/>
      <c r="H759" s="1067"/>
      <c r="I759" s="1067"/>
      <c r="J759" s="1067"/>
      <c r="K759" s="1067"/>
      <c r="L759" s="1067"/>
      <c r="M759" s="1067"/>
      <c r="N759" s="1067"/>
      <c r="O759" s="1067"/>
      <c r="P759" s="1067"/>
      <c r="Q759" s="1067"/>
      <c r="R759" s="1067"/>
      <c r="S759" s="1067"/>
      <c r="T759" s="1067"/>
      <c r="U759" s="1067"/>
      <c r="V759" s="1067"/>
      <c r="W759" s="1067"/>
      <c r="X759" s="1067"/>
      <c r="Y759" s="1067"/>
      <c r="Z759" s="1067"/>
      <c r="AA759" s="1067"/>
      <c r="AB759" s="1067"/>
      <c r="AC759" s="1067"/>
      <c r="AD759" s="1067"/>
      <c r="AE759" s="1067"/>
    </row>
    <row r="760" spans="1:31">
      <c r="A760" s="1067"/>
      <c r="B760" s="1067"/>
      <c r="C760" s="1067"/>
      <c r="D760" s="1067"/>
      <c r="E760" s="1067"/>
      <c r="F760" s="1067"/>
      <c r="G760" s="1067"/>
      <c r="H760" s="1067"/>
      <c r="I760" s="1067"/>
      <c r="J760" s="1067"/>
      <c r="K760" s="1067"/>
      <c r="L760" s="1067"/>
      <c r="M760" s="1067"/>
      <c r="N760" s="1067"/>
      <c r="O760" s="1067"/>
      <c r="P760" s="1067"/>
      <c r="Q760" s="1067"/>
      <c r="R760" s="1067"/>
      <c r="S760" s="1067"/>
      <c r="T760" s="1067"/>
      <c r="U760" s="1067"/>
      <c r="V760" s="1067"/>
      <c r="W760" s="1067"/>
      <c r="X760" s="1067"/>
      <c r="Y760" s="1067"/>
      <c r="Z760" s="1067"/>
      <c r="AA760" s="1067"/>
      <c r="AB760" s="1067"/>
      <c r="AC760" s="1067"/>
      <c r="AD760" s="1067"/>
      <c r="AE760" s="1067"/>
    </row>
    <row r="761" spans="1:31">
      <c r="A761" s="1067"/>
      <c r="B761" s="1067"/>
      <c r="C761" s="1067"/>
      <c r="D761" s="1067"/>
      <c r="E761" s="1067"/>
      <c r="F761" s="1067"/>
      <c r="G761" s="1067"/>
      <c r="H761" s="1067"/>
      <c r="I761" s="1067"/>
      <c r="J761" s="1067"/>
      <c r="K761" s="1067"/>
      <c r="L761" s="1067"/>
      <c r="M761" s="1067"/>
      <c r="N761" s="1067"/>
      <c r="O761" s="1067"/>
      <c r="P761" s="1067"/>
      <c r="Q761" s="1067"/>
      <c r="R761" s="1067"/>
      <c r="S761" s="1067"/>
      <c r="T761" s="1067"/>
      <c r="U761" s="1067"/>
      <c r="V761" s="1067"/>
      <c r="W761" s="1067"/>
      <c r="X761" s="1067"/>
      <c r="Y761" s="1067"/>
      <c r="Z761" s="1067"/>
      <c r="AA761" s="1067"/>
      <c r="AB761" s="1067"/>
      <c r="AC761" s="1067"/>
      <c r="AD761" s="1067"/>
      <c r="AE761" s="1067"/>
    </row>
    <row r="762" spans="1:31">
      <c r="A762" s="1067"/>
      <c r="B762" s="1067"/>
      <c r="C762" s="1067"/>
      <c r="D762" s="1067"/>
      <c r="E762" s="1067"/>
      <c r="F762" s="1067"/>
      <c r="G762" s="1067"/>
      <c r="H762" s="1067"/>
      <c r="I762" s="1067"/>
      <c r="J762" s="1067"/>
      <c r="K762" s="1067"/>
      <c r="L762" s="1067"/>
      <c r="M762" s="1067"/>
      <c r="N762" s="1067"/>
      <c r="O762" s="1067"/>
      <c r="P762" s="1067"/>
      <c r="Q762" s="1067"/>
      <c r="R762" s="1067"/>
      <c r="S762" s="1067"/>
      <c r="T762" s="1067"/>
      <c r="U762" s="1067"/>
      <c r="V762" s="1067"/>
      <c r="W762" s="1067"/>
      <c r="X762" s="1067"/>
      <c r="Y762" s="1067"/>
      <c r="Z762" s="1067"/>
      <c r="AA762" s="1067"/>
      <c r="AB762" s="1067"/>
      <c r="AC762" s="1067"/>
      <c r="AD762" s="1067"/>
      <c r="AE762" s="1067"/>
    </row>
    <row r="763" spans="1:31">
      <c r="A763" s="1067"/>
      <c r="B763" s="1067"/>
      <c r="C763" s="1067"/>
      <c r="D763" s="1067"/>
      <c r="E763" s="1067"/>
      <c r="F763" s="1067"/>
      <c r="G763" s="1067"/>
      <c r="H763" s="1067"/>
      <c r="I763" s="1067"/>
      <c r="J763" s="1067"/>
      <c r="K763" s="1067"/>
      <c r="L763" s="1067"/>
      <c r="M763" s="1067"/>
      <c r="N763" s="1067"/>
      <c r="O763" s="1067"/>
      <c r="P763" s="1067"/>
      <c r="Q763" s="1067"/>
      <c r="R763" s="1067"/>
      <c r="S763" s="1067"/>
      <c r="T763" s="1067"/>
      <c r="U763" s="1067"/>
      <c r="V763" s="1067"/>
      <c r="W763" s="1067"/>
      <c r="X763" s="1067"/>
      <c r="Y763" s="1067"/>
      <c r="Z763" s="1067"/>
      <c r="AA763" s="1067"/>
      <c r="AB763" s="1067"/>
      <c r="AC763" s="1067"/>
      <c r="AD763" s="1067"/>
      <c r="AE763" s="1067"/>
    </row>
    <row r="764" spans="1:31">
      <c r="A764" s="1067"/>
      <c r="B764" s="1067"/>
      <c r="C764" s="1067"/>
      <c r="D764" s="1067"/>
      <c r="E764" s="1067"/>
      <c r="F764" s="1067"/>
      <c r="G764" s="1067"/>
      <c r="H764" s="1067"/>
      <c r="I764" s="1067"/>
      <c r="J764" s="1067"/>
      <c r="K764" s="1067"/>
      <c r="L764" s="1067"/>
      <c r="M764" s="1067"/>
      <c r="N764" s="1067"/>
      <c r="O764" s="1067"/>
      <c r="P764" s="1067"/>
      <c r="Q764" s="1067"/>
      <c r="R764" s="1067"/>
      <c r="S764" s="1067"/>
      <c r="T764" s="1067"/>
      <c r="U764" s="1067"/>
      <c r="V764" s="1067"/>
      <c r="W764" s="1067"/>
      <c r="X764" s="1067"/>
      <c r="Y764" s="1067"/>
      <c r="Z764" s="1067"/>
      <c r="AA764" s="1067"/>
      <c r="AB764" s="1067"/>
      <c r="AC764" s="1067"/>
      <c r="AD764" s="1067"/>
      <c r="AE764" s="1067"/>
    </row>
    <row r="765" spans="1:31">
      <c r="A765" s="1067"/>
      <c r="B765" s="1067"/>
      <c r="C765" s="1067"/>
      <c r="D765" s="1067"/>
      <c r="E765" s="1067"/>
      <c r="F765" s="1067"/>
      <c r="G765" s="1067"/>
      <c r="H765" s="1067"/>
      <c r="I765" s="1067"/>
      <c r="J765" s="1067"/>
      <c r="K765" s="1067"/>
      <c r="L765" s="1067"/>
      <c r="M765" s="1067"/>
      <c r="N765" s="1067"/>
      <c r="O765" s="1067"/>
      <c r="P765" s="1067"/>
      <c r="Q765" s="1067"/>
      <c r="R765" s="1067"/>
      <c r="S765" s="1067"/>
      <c r="T765" s="1067"/>
      <c r="U765" s="1067"/>
      <c r="V765" s="1067"/>
      <c r="W765" s="1067"/>
      <c r="X765" s="1067"/>
      <c r="Y765" s="1067"/>
      <c r="Z765" s="1067"/>
      <c r="AA765" s="1067"/>
      <c r="AB765" s="1067"/>
      <c r="AC765" s="1067"/>
      <c r="AD765" s="1067"/>
      <c r="AE765" s="1067"/>
    </row>
    <row r="766" spans="1:31">
      <c r="A766" s="1067"/>
      <c r="B766" s="1067"/>
      <c r="C766" s="1067"/>
      <c r="D766" s="1067"/>
      <c r="E766" s="1067"/>
      <c r="F766" s="1067"/>
      <c r="G766" s="1067"/>
      <c r="H766" s="1067"/>
      <c r="I766" s="1067"/>
      <c r="J766" s="1067"/>
      <c r="K766" s="1067"/>
      <c r="L766" s="1067"/>
      <c r="M766" s="1067"/>
      <c r="N766" s="1067"/>
      <c r="O766" s="1067"/>
      <c r="P766" s="1067"/>
      <c r="Q766" s="1067"/>
      <c r="R766" s="1067"/>
      <c r="S766" s="1067"/>
      <c r="T766" s="1067"/>
      <c r="U766" s="1067"/>
      <c r="V766" s="1067"/>
      <c r="W766" s="1067"/>
      <c r="X766" s="1067"/>
      <c r="Y766" s="1067"/>
      <c r="Z766" s="1067"/>
      <c r="AA766" s="1067"/>
      <c r="AB766" s="1067"/>
      <c r="AC766" s="1067"/>
      <c r="AD766" s="1067"/>
      <c r="AE766" s="1067"/>
    </row>
    <row r="767" spans="1:31">
      <c r="A767" s="1067"/>
      <c r="B767" s="1067"/>
      <c r="C767" s="1067"/>
      <c r="D767" s="1067"/>
      <c r="E767" s="1067"/>
      <c r="F767" s="1067"/>
      <c r="G767" s="1067"/>
      <c r="H767" s="1067"/>
      <c r="I767" s="1067"/>
      <c r="J767" s="1067"/>
      <c r="K767" s="1067"/>
      <c r="L767" s="1067"/>
      <c r="M767" s="1067"/>
      <c r="N767" s="1067"/>
      <c r="O767" s="1067"/>
      <c r="P767" s="1067"/>
      <c r="Q767" s="1067"/>
      <c r="R767" s="1067"/>
      <c r="S767" s="1067"/>
      <c r="T767" s="1067"/>
      <c r="U767" s="1067"/>
      <c r="V767" s="1067"/>
      <c r="W767" s="1067"/>
      <c r="X767" s="1067"/>
      <c r="Y767" s="1067"/>
      <c r="Z767" s="1067"/>
      <c r="AA767" s="1067"/>
      <c r="AB767" s="1067"/>
      <c r="AC767" s="1067"/>
      <c r="AD767" s="1067"/>
      <c r="AE767" s="1067"/>
    </row>
    <row r="768" spans="1:31">
      <c r="A768" s="1067"/>
      <c r="B768" s="1067"/>
      <c r="C768" s="1067"/>
      <c r="D768" s="1067"/>
      <c r="E768" s="1067"/>
      <c r="F768" s="1067"/>
      <c r="G768" s="1067"/>
      <c r="H768" s="1067"/>
      <c r="I768" s="1067"/>
      <c r="J768" s="1067"/>
      <c r="K768" s="1067"/>
      <c r="L768" s="1067"/>
      <c r="M768" s="1067"/>
      <c r="N768" s="1067"/>
      <c r="O768" s="1067"/>
      <c r="P768" s="1067"/>
      <c r="Q768" s="1067"/>
      <c r="R768" s="1067"/>
      <c r="S768" s="1067"/>
      <c r="T768" s="1067"/>
      <c r="U768" s="1067"/>
      <c r="V768" s="1067"/>
      <c r="W768" s="1067"/>
      <c r="X768" s="1067"/>
      <c r="Y768" s="1067"/>
      <c r="Z768" s="1067"/>
      <c r="AA768" s="1067"/>
      <c r="AB768" s="1067"/>
      <c r="AC768" s="1067"/>
      <c r="AD768" s="1067"/>
      <c r="AE768" s="1067"/>
    </row>
    <row r="769" spans="1:31">
      <c r="A769" s="1067"/>
      <c r="B769" s="1067"/>
      <c r="C769" s="1067"/>
      <c r="D769" s="1067"/>
      <c r="E769" s="1067"/>
      <c r="F769" s="1067"/>
      <c r="G769" s="1067"/>
      <c r="H769" s="1067"/>
      <c r="I769" s="1067"/>
      <c r="J769" s="1067"/>
      <c r="K769" s="1067"/>
      <c r="L769" s="1067"/>
      <c r="M769" s="1067"/>
      <c r="N769" s="1067"/>
      <c r="O769" s="1067"/>
      <c r="P769" s="1067"/>
      <c r="Q769" s="1067"/>
      <c r="R769" s="1067"/>
      <c r="S769" s="1067"/>
      <c r="T769" s="1067"/>
      <c r="U769" s="1067"/>
      <c r="V769" s="1067"/>
      <c r="W769" s="1067"/>
      <c r="X769" s="1067"/>
      <c r="Y769" s="1067"/>
      <c r="Z769" s="1067"/>
      <c r="AA769" s="1067"/>
      <c r="AB769" s="1067"/>
      <c r="AC769" s="1067"/>
      <c r="AD769" s="1067"/>
      <c r="AE769" s="1067"/>
    </row>
    <row r="770" spans="1:31">
      <c r="A770" s="1067"/>
      <c r="B770" s="1067"/>
      <c r="C770" s="1067"/>
      <c r="D770" s="1067"/>
      <c r="E770" s="1067"/>
      <c r="F770" s="1067"/>
      <c r="G770" s="1067"/>
      <c r="H770" s="1067"/>
      <c r="I770" s="1067"/>
      <c r="J770" s="1067"/>
      <c r="K770" s="1067"/>
      <c r="L770" s="1067"/>
      <c r="M770" s="1067"/>
      <c r="N770" s="1067"/>
      <c r="O770" s="1067"/>
      <c r="P770" s="1067"/>
      <c r="Q770" s="1067"/>
      <c r="R770" s="1067"/>
      <c r="S770" s="1067"/>
      <c r="T770" s="1067"/>
      <c r="U770" s="1067"/>
      <c r="V770" s="1067"/>
      <c r="W770" s="1067"/>
      <c r="X770" s="1067"/>
      <c r="Y770" s="1067"/>
      <c r="Z770" s="1067"/>
      <c r="AA770" s="1067"/>
      <c r="AB770" s="1067"/>
      <c r="AC770" s="1067"/>
      <c r="AD770" s="1067"/>
      <c r="AE770" s="1067"/>
    </row>
    <row r="771" spans="1:31">
      <c r="A771" s="1067"/>
      <c r="B771" s="1067"/>
      <c r="C771" s="1067"/>
      <c r="D771" s="1067"/>
      <c r="E771" s="1067"/>
      <c r="F771" s="1067"/>
      <c r="G771" s="1067"/>
      <c r="H771" s="1067"/>
      <c r="I771" s="1067"/>
      <c r="J771" s="1067"/>
      <c r="K771" s="1067"/>
      <c r="L771" s="1067"/>
      <c r="M771" s="1067"/>
      <c r="N771" s="1067"/>
      <c r="O771" s="1067"/>
      <c r="P771" s="1067"/>
      <c r="Q771" s="1067"/>
      <c r="R771" s="1067"/>
      <c r="S771" s="1067"/>
      <c r="T771" s="1067"/>
      <c r="U771" s="1067"/>
      <c r="V771" s="1067"/>
      <c r="W771" s="1067"/>
      <c r="X771" s="1067"/>
      <c r="Y771" s="1067"/>
      <c r="Z771" s="1067"/>
      <c r="AA771" s="1067"/>
      <c r="AB771" s="1067"/>
      <c r="AC771" s="1067"/>
      <c r="AD771" s="1067"/>
      <c r="AE771" s="1067"/>
    </row>
    <row r="772" spans="1:31">
      <c r="A772" s="1067"/>
      <c r="B772" s="1067"/>
      <c r="C772" s="1067"/>
      <c r="D772" s="1067"/>
      <c r="E772" s="1067"/>
      <c r="F772" s="1067"/>
      <c r="G772" s="1067"/>
      <c r="H772" s="1067"/>
      <c r="I772" s="1067"/>
      <c r="J772" s="1067"/>
      <c r="K772" s="1067"/>
      <c r="L772" s="1067"/>
      <c r="M772" s="1067"/>
      <c r="N772" s="1067"/>
      <c r="O772" s="1067"/>
      <c r="P772" s="1067"/>
      <c r="Q772" s="1067"/>
      <c r="R772" s="1067"/>
      <c r="S772" s="1067"/>
      <c r="T772" s="1067"/>
      <c r="U772" s="1067"/>
      <c r="V772" s="1067"/>
      <c r="W772" s="1067"/>
      <c r="X772" s="1067"/>
      <c r="Y772" s="1067"/>
      <c r="Z772" s="1067"/>
      <c r="AA772" s="1067"/>
      <c r="AB772" s="1067"/>
      <c r="AC772" s="1067"/>
      <c r="AD772" s="1067"/>
      <c r="AE772" s="1067"/>
    </row>
    <row r="773" spans="1:31">
      <c r="A773" s="1067"/>
      <c r="B773" s="1067"/>
      <c r="C773" s="1067"/>
      <c r="D773" s="1067"/>
      <c r="E773" s="1067"/>
      <c r="F773" s="1067"/>
      <c r="G773" s="1067"/>
      <c r="H773" s="1067"/>
      <c r="I773" s="1067"/>
      <c r="J773" s="1067"/>
      <c r="K773" s="1067"/>
      <c r="L773" s="1067"/>
      <c r="M773" s="1067"/>
      <c r="N773" s="1067"/>
      <c r="O773" s="1067"/>
      <c r="P773" s="1067"/>
      <c r="Q773" s="1067"/>
      <c r="R773" s="1067"/>
      <c r="S773" s="1067"/>
      <c r="T773" s="1067"/>
      <c r="U773" s="1067"/>
      <c r="V773" s="1067"/>
      <c r="W773" s="1067"/>
      <c r="X773" s="1067"/>
      <c r="Y773" s="1067"/>
      <c r="Z773" s="1067"/>
      <c r="AA773" s="1067"/>
      <c r="AB773" s="1067"/>
      <c r="AC773" s="1067"/>
      <c r="AD773" s="1067"/>
      <c r="AE773" s="1067"/>
    </row>
    <row r="774" spans="1:31">
      <c r="A774" s="1067"/>
      <c r="B774" s="1067"/>
      <c r="C774" s="1067"/>
      <c r="D774" s="1067"/>
      <c r="E774" s="1067"/>
      <c r="F774" s="1067"/>
      <c r="G774" s="1067"/>
      <c r="H774" s="1067"/>
      <c r="I774" s="1067"/>
      <c r="J774" s="1067"/>
      <c r="K774" s="1067"/>
      <c r="L774" s="1067"/>
      <c r="M774" s="1067"/>
      <c r="N774" s="1067"/>
      <c r="O774" s="1067"/>
      <c r="P774" s="1067"/>
      <c r="Q774" s="1067"/>
      <c r="R774" s="1067"/>
      <c r="S774" s="1067"/>
      <c r="T774" s="1067"/>
      <c r="U774" s="1067"/>
      <c r="V774" s="1067"/>
      <c r="W774" s="1067"/>
      <c r="X774" s="1067"/>
      <c r="Y774" s="1067"/>
      <c r="Z774" s="1067"/>
      <c r="AA774" s="1067"/>
      <c r="AB774" s="1067"/>
      <c r="AC774" s="1067"/>
      <c r="AD774" s="1067"/>
      <c r="AE774" s="1067"/>
    </row>
    <row r="775" spans="1:31">
      <c r="A775" s="1067"/>
      <c r="B775" s="1067"/>
      <c r="C775" s="1067"/>
      <c r="D775" s="1067"/>
      <c r="E775" s="1067"/>
      <c r="F775" s="1067"/>
      <c r="G775" s="1067"/>
      <c r="H775" s="1067"/>
      <c r="I775" s="1067"/>
      <c r="J775" s="1067"/>
      <c r="K775" s="1067"/>
      <c r="L775" s="1067"/>
      <c r="M775" s="1067"/>
      <c r="N775" s="1067"/>
      <c r="O775" s="1067"/>
      <c r="P775" s="1067"/>
      <c r="Q775" s="1067"/>
      <c r="R775" s="1067"/>
      <c r="S775" s="1067"/>
      <c r="T775" s="1067"/>
      <c r="U775" s="1067"/>
      <c r="V775" s="1067"/>
      <c r="W775" s="1067"/>
      <c r="X775" s="1067"/>
      <c r="Y775" s="1067"/>
      <c r="Z775" s="1067"/>
      <c r="AA775" s="1067"/>
      <c r="AB775" s="1067"/>
      <c r="AC775" s="1067"/>
      <c r="AD775" s="1067"/>
      <c r="AE775" s="1067"/>
    </row>
    <row r="776" spans="1:31">
      <c r="A776" s="1067"/>
      <c r="B776" s="1067"/>
      <c r="C776" s="1067"/>
      <c r="D776" s="1067"/>
      <c r="E776" s="1067"/>
      <c r="F776" s="1067"/>
      <c r="G776" s="1067"/>
      <c r="H776" s="1067"/>
      <c r="I776" s="1067"/>
      <c r="J776" s="1067"/>
      <c r="K776" s="1067"/>
      <c r="L776" s="1067"/>
      <c r="M776" s="1067"/>
      <c r="N776" s="1067"/>
      <c r="O776" s="1067"/>
      <c r="P776" s="1067"/>
      <c r="Q776" s="1067"/>
      <c r="R776" s="1067"/>
      <c r="S776" s="1067"/>
      <c r="T776" s="1067"/>
      <c r="U776" s="1067"/>
      <c r="V776" s="1067"/>
      <c r="W776" s="1067"/>
      <c r="X776" s="1067"/>
      <c r="Y776" s="1067"/>
      <c r="Z776" s="1067"/>
      <c r="AA776" s="1067"/>
      <c r="AB776" s="1067"/>
      <c r="AC776" s="1067"/>
      <c r="AD776" s="1067"/>
      <c r="AE776" s="1067"/>
    </row>
    <row r="777" spans="1:31">
      <c r="A777" s="1067"/>
      <c r="B777" s="1067"/>
      <c r="C777" s="1067"/>
      <c r="D777" s="1067"/>
      <c r="E777" s="1067"/>
      <c r="F777" s="1067"/>
      <c r="G777" s="1067"/>
      <c r="H777" s="1067"/>
      <c r="I777" s="1067"/>
      <c r="J777" s="1067"/>
      <c r="K777" s="1067"/>
      <c r="L777" s="1067"/>
      <c r="M777" s="1067"/>
      <c r="N777" s="1067"/>
      <c r="O777" s="1067"/>
      <c r="P777" s="1067"/>
      <c r="Q777" s="1067"/>
      <c r="R777" s="1067"/>
      <c r="S777" s="1067"/>
      <c r="T777" s="1067"/>
      <c r="U777" s="1067"/>
      <c r="V777" s="1067"/>
      <c r="W777" s="1067"/>
      <c r="X777" s="1067"/>
      <c r="Y777" s="1067"/>
      <c r="Z777" s="1067"/>
      <c r="AA777" s="1067"/>
      <c r="AB777" s="1067"/>
      <c r="AC777" s="1067"/>
      <c r="AD777" s="1067"/>
      <c r="AE777" s="1067"/>
    </row>
    <row r="778" spans="1:31">
      <c r="A778" s="1067"/>
      <c r="B778" s="1067"/>
      <c r="C778" s="1067"/>
      <c r="D778" s="1067"/>
      <c r="E778" s="1067"/>
      <c r="F778" s="1067"/>
      <c r="G778" s="1067"/>
      <c r="H778" s="1067"/>
      <c r="I778" s="1067"/>
      <c r="J778" s="1067"/>
      <c r="K778" s="1067"/>
      <c r="L778" s="1067"/>
      <c r="M778" s="1067"/>
      <c r="N778" s="1067"/>
      <c r="O778" s="1067"/>
      <c r="P778" s="1067"/>
      <c r="Q778" s="1067"/>
      <c r="R778" s="1067"/>
      <c r="S778" s="1067"/>
      <c r="T778" s="1067"/>
      <c r="U778" s="1067"/>
      <c r="V778" s="1067"/>
      <c r="W778" s="1067"/>
      <c r="X778" s="1067"/>
      <c r="Y778" s="1067"/>
      <c r="Z778" s="1067"/>
      <c r="AA778" s="1067"/>
      <c r="AB778" s="1067"/>
      <c r="AC778" s="1067"/>
      <c r="AD778" s="1067"/>
      <c r="AE778" s="1067"/>
    </row>
    <row r="779" spans="1:31">
      <c r="A779" s="1067"/>
      <c r="B779" s="1067"/>
      <c r="C779" s="1067"/>
      <c r="D779" s="1067"/>
      <c r="E779" s="1067"/>
      <c r="F779" s="1067"/>
      <c r="G779" s="1067"/>
      <c r="H779" s="1067"/>
      <c r="I779" s="1067"/>
      <c r="J779" s="1067"/>
      <c r="K779" s="1067"/>
      <c r="L779" s="1067"/>
      <c r="M779" s="1067"/>
      <c r="N779" s="1067"/>
      <c r="O779" s="1067"/>
      <c r="P779" s="1067"/>
      <c r="Q779" s="1067"/>
      <c r="R779" s="1067"/>
      <c r="S779" s="1067"/>
      <c r="T779" s="1067"/>
      <c r="U779" s="1067"/>
      <c r="V779" s="1067"/>
      <c r="W779" s="1067"/>
      <c r="X779" s="1067"/>
      <c r="Y779" s="1067"/>
      <c r="Z779" s="1067"/>
      <c r="AA779" s="1067"/>
      <c r="AB779" s="1067"/>
      <c r="AC779" s="1067"/>
      <c r="AD779" s="1067"/>
      <c r="AE779" s="1067"/>
    </row>
    <row r="780" spans="1:31">
      <c r="A780" s="1067"/>
      <c r="B780" s="1067"/>
      <c r="C780" s="1067"/>
      <c r="D780" s="1067"/>
      <c r="E780" s="1067"/>
      <c r="F780" s="1067"/>
      <c r="G780" s="1067"/>
      <c r="H780" s="1067"/>
      <c r="I780" s="1067"/>
      <c r="J780" s="1067"/>
      <c r="K780" s="1067"/>
      <c r="L780" s="1067"/>
      <c r="M780" s="1067"/>
      <c r="N780" s="1067"/>
      <c r="O780" s="1067"/>
      <c r="P780" s="1067"/>
      <c r="Q780" s="1067"/>
      <c r="R780" s="1067"/>
      <c r="S780" s="1067"/>
      <c r="T780" s="1067"/>
      <c r="U780" s="1067"/>
      <c r="V780" s="1067"/>
      <c r="W780" s="1067"/>
      <c r="X780" s="1067"/>
      <c r="Y780" s="1067"/>
      <c r="Z780" s="1067"/>
      <c r="AA780" s="1067"/>
      <c r="AB780" s="1067"/>
      <c r="AC780" s="1067"/>
      <c r="AD780" s="1067"/>
      <c r="AE780" s="1067"/>
    </row>
    <row r="781" spans="1:31">
      <c r="A781" s="1067"/>
      <c r="B781" s="1067"/>
      <c r="C781" s="1067"/>
      <c r="D781" s="1067"/>
      <c r="E781" s="1067"/>
      <c r="F781" s="1067"/>
      <c r="G781" s="1067"/>
      <c r="H781" s="1067"/>
      <c r="I781" s="1067"/>
      <c r="J781" s="1067"/>
      <c r="K781" s="1067"/>
      <c r="L781" s="1067"/>
      <c r="M781" s="1067"/>
      <c r="N781" s="1067"/>
      <c r="O781" s="1067"/>
      <c r="P781" s="1067"/>
      <c r="Q781" s="1067"/>
      <c r="R781" s="1067"/>
      <c r="S781" s="1067"/>
      <c r="T781" s="1067"/>
      <c r="U781" s="1067"/>
      <c r="V781" s="1067"/>
      <c r="W781" s="1067"/>
      <c r="X781" s="1067"/>
      <c r="Y781" s="1067"/>
      <c r="Z781" s="1067"/>
      <c r="AA781" s="1067"/>
      <c r="AB781" s="1067"/>
      <c r="AC781" s="1067"/>
      <c r="AD781" s="1067"/>
      <c r="AE781" s="1067"/>
    </row>
    <row r="782" spans="1:31">
      <c r="A782" s="1067"/>
      <c r="B782" s="1067"/>
      <c r="C782" s="1067"/>
      <c r="D782" s="1067"/>
      <c r="E782" s="1067"/>
      <c r="F782" s="1067"/>
      <c r="G782" s="1067"/>
      <c r="H782" s="1067"/>
      <c r="I782" s="1067"/>
      <c r="J782" s="1067"/>
      <c r="K782" s="1067"/>
      <c r="L782" s="1067"/>
      <c r="M782" s="1067"/>
      <c r="N782" s="1067"/>
      <c r="O782" s="1067"/>
      <c r="P782" s="1067"/>
      <c r="Q782" s="1067"/>
      <c r="R782" s="1067"/>
      <c r="S782" s="1067"/>
      <c r="T782" s="1067"/>
      <c r="U782" s="1067"/>
      <c r="V782" s="1067"/>
      <c r="W782" s="1067"/>
      <c r="X782" s="1067"/>
      <c r="Y782" s="1067"/>
      <c r="Z782" s="1067"/>
      <c r="AA782" s="1067"/>
      <c r="AB782" s="1067"/>
      <c r="AC782" s="1067"/>
      <c r="AD782" s="1067"/>
      <c r="AE782" s="1067"/>
    </row>
    <row r="783" spans="1:31">
      <c r="A783" s="1067"/>
      <c r="B783" s="1067"/>
      <c r="C783" s="1067"/>
      <c r="D783" s="1067"/>
      <c r="E783" s="1067"/>
      <c r="F783" s="1067"/>
      <c r="G783" s="1067"/>
      <c r="H783" s="1067"/>
      <c r="I783" s="1067"/>
      <c r="J783" s="1067"/>
      <c r="K783" s="1067"/>
      <c r="L783" s="1067"/>
      <c r="M783" s="1067"/>
      <c r="N783" s="1067"/>
      <c r="O783" s="1067"/>
      <c r="P783" s="1067"/>
      <c r="Q783" s="1067"/>
      <c r="R783" s="1067"/>
      <c r="S783" s="1067"/>
      <c r="T783" s="1067"/>
      <c r="U783" s="1067"/>
      <c r="V783" s="1067"/>
      <c r="W783" s="1067"/>
      <c r="X783" s="1067"/>
      <c r="Y783" s="1067"/>
      <c r="Z783" s="1067"/>
      <c r="AA783" s="1067"/>
      <c r="AB783" s="1067"/>
      <c r="AC783" s="1067"/>
      <c r="AD783" s="1067"/>
      <c r="AE783" s="1067"/>
    </row>
    <row r="784" spans="1:31">
      <c r="A784" s="1067"/>
      <c r="B784" s="1067"/>
      <c r="C784" s="1067"/>
      <c r="D784" s="1067"/>
      <c r="E784" s="1067"/>
      <c r="F784" s="1067"/>
      <c r="G784" s="1067"/>
      <c r="H784" s="1067"/>
      <c r="I784" s="1067"/>
      <c r="J784" s="1067"/>
      <c r="K784" s="1067"/>
      <c r="L784" s="1067"/>
      <c r="M784" s="1067"/>
      <c r="N784" s="1067"/>
      <c r="O784" s="1067"/>
      <c r="P784" s="1067"/>
      <c r="Q784" s="1067"/>
      <c r="R784" s="1067"/>
      <c r="S784" s="1067"/>
      <c r="T784" s="1067"/>
      <c r="U784" s="1067"/>
      <c r="V784" s="1067"/>
      <c r="W784" s="1067"/>
      <c r="X784" s="1067"/>
      <c r="Y784" s="1067"/>
      <c r="Z784" s="1067"/>
      <c r="AA784" s="1067"/>
      <c r="AB784" s="1067"/>
      <c r="AC784" s="1067"/>
      <c r="AD784" s="1067"/>
      <c r="AE784" s="1067"/>
    </row>
    <row r="785" spans="1:31">
      <c r="A785" s="1067"/>
      <c r="B785" s="1067"/>
      <c r="C785" s="1067"/>
      <c r="D785" s="1067"/>
      <c r="E785" s="1067"/>
      <c r="F785" s="1067"/>
      <c r="G785" s="1067"/>
      <c r="H785" s="1067"/>
      <c r="I785" s="1067"/>
      <c r="J785" s="1067"/>
      <c r="K785" s="1067"/>
      <c r="L785" s="1067"/>
      <c r="M785" s="1067"/>
      <c r="N785" s="1067"/>
      <c r="O785" s="1067"/>
      <c r="P785" s="1067"/>
      <c r="Q785" s="1067"/>
      <c r="R785" s="1067"/>
      <c r="S785" s="1067"/>
      <c r="T785" s="1067"/>
      <c r="U785" s="1067"/>
      <c r="V785" s="1067"/>
      <c r="W785" s="1067"/>
      <c r="X785" s="1067"/>
      <c r="Y785" s="1067"/>
      <c r="Z785" s="1067"/>
      <c r="AA785" s="1067"/>
      <c r="AB785" s="1067"/>
      <c r="AC785" s="1067"/>
      <c r="AD785" s="1067"/>
      <c r="AE785" s="1067"/>
    </row>
    <row r="786" spans="1:31">
      <c r="A786" s="1067"/>
      <c r="B786" s="1067"/>
      <c r="C786" s="1067"/>
      <c r="D786" s="1067"/>
      <c r="E786" s="1067"/>
      <c r="F786" s="1067"/>
      <c r="G786" s="1067"/>
      <c r="H786" s="1067"/>
      <c r="I786" s="1067"/>
      <c r="J786" s="1067"/>
      <c r="K786" s="1067"/>
      <c r="L786" s="1067"/>
      <c r="M786" s="1067"/>
      <c r="N786" s="1067"/>
      <c r="O786" s="1067"/>
      <c r="P786" s="1067"/>
      <c r="Q786" s="1067"/>
      <c r="R786" s="1067"/>
      <c r="S786" s="1067"/>
      <c r="T786" s="1067"/>
      <c r="U786" s="1067"/>
      <c r="V786" s="1067"/>
      <c r="W786" s="1067"/>
      <c r="X786" s="1067"/>
      <c r="Y786" s="1067"/>
      <c r="Z786" s="1067"/>
      <c r="AA786" s="1067"/>
      <c r="AB786" s="1067"/>
      <c r="AC786" s="1067"/>
      <c r="AD786" s="1067"/>
      <c r="AE786" s="1067"/>
    </row>
    <row r="787" spans="1:31">
      <c r="A787" s="1067"/>
      <c r="B787" s="1067"/>
      <c r="C787" s="1067"/>
      <c r="D787" s="1067"/>
      <c r="E787" s="1067"/>
      <c r="F787" s="1067"/>
      <c r="G787" s="1067"/>
      <c r="H787" s="1067"/>
      <c r="I787" s="1067"/>
      <c r="J787" s="1067"/>
      <c r="K787" s="1067"/>
      <c r="L787" s="1067"/>
      <c r="M787" s="1067"/>
      <c r="N787" s="1067"/>
      <c r="O787" s="1067"/>
      <c r="P787" s="1067"/>
      <c r="Q787" s="1067"/>
      <c r="R787" s="1067"/>
      <c r="S787" s="1067"/>
      <c r="T787" s="1067"/>
      <c r="U787" s="1067"/>
      <c r="V787" s="1067"/>
      <c r="W787" s="1067"/>
      <c r="X787" s="1067"/>
      <c r="Y787" s="1067"/>
      <c r="Z787" s="1067"/>
      <c r="AA787" s="1067"/>
      <c r="AB787" s="1067"/>
      <c r="AC787" s="1067"/>
      <c r="AD787" s="1067"/>
      <c r="AE787" s="1067"/>
    </row>
    <row r="788" spans="1:31">
      <c r="A788" s="1067"/>
      <c r="B788" s="1067"/>
      <c r="C788" s="1067"/>
      <c r="D788" s="1067"/>
      <c r="E788" s="1067"/>
      <c r="F788" s="1067"/>
      <c r="G788" s="1067"/>
      <c r="H788" s="1067"/>
      <c r="I788" s="1067"/>
      <c r="J788" s="1067"/>
      <c r="K788" s="1067"/>
      <c r="L788" s="1067"/>
      <c r="M788" s="1067"/>
      <c r="N788" s="1067"/>
      <c r="O788" s="1067"/>
      <c r="P788" s="1067"/>
      <c r="Q788" s="1067"/>
      <c r="R788" s="1067"/>
      <c r="S788" s="1067"/>
      <c r="T788" s="1067"/>
      <c r="U788" s="1067"/>
      <c r="V788" s="1067"/>
      <c r="W788" s="1067"/>
      <c r="X788" s="1067"/>
      <c r="Y788" s="1067"/>
      <c r="Z788" s="1067"/>
      <c r="AA788" s="1067"/>
      <c r="AB788" s="1067"/>
      <c r="AC788" s="1067"/>
      <c r="AD788" s="1067"/>
      <c r="AE788" s="1067"/>
    </row>
    <row r="789" spans="1:31">
      <c r="A789" s="1067"/>
      <c r="B789" s="1067"/>
      <c r="C789" s="1067"/>
      <c r="D789" s="1067"/>
      <c r="E789" s="1067"/>
      <c r="F789" s="1067"/>
      <c r="G789" s="1067"/>
      <c r="H789" s="1067"/>
      <c r="I789" s="1067"/>
      <c r="J789" s="1067"/>
      <c r="K789" s="1067"/>
      <c r="L789" s="1067"/>
      <c r="M789" s="1067"/>
      <c r="N789" s="1067"/>
      <c r="O789" s="1067"/>
      <c r="P789" s="1067"/>
      <c r="Q789" s="1067"/>
      <c r="R789" s="1067"/>
      <c r="S789" s="1067"/>
      <c r="T789" s="1067"/>
      <c r="U789" s="1067"/>
      <c r="V789" s="1067"/>
      <c r="W789" s="1067"/>
      <c r="X789" s="1067"/>
      <c r="Y789" s="1067"/>
      <c r="Z789" s="1067"/>
      <c r="AA789" s="1067"/>
      <c r="AB789" s="1067"/>
      <c r="AC789" s="1067"/>
      <c r="AD789" s="1067"/>
      <c r="AE789" s="1067"/>
    </row>
    <row r="790" spans="1:31">
      <c r="A790" s="1067"/>
      <c r="B790" s="1067"/>
      <c r="C790" s="1067"/>
      <c r="D790" s="1067"/>
      <c r="E790" s="1067"/>
      <c r="F790" s="1067"/>
      <c r="G790" s="1067"/>
      <c r="H790" s="1067"/>
      <c r="I790" s="1067"/>
      <c r="J790" s="1067"/>
      <c r="K790" s="1067"/>
      <c r="L790" s="1067"/>
      <c r="M790" s="1067"/>
      <c r="N790" s="1067"/>
      <c r="O790" s="1067"/>
      <c r="P790" s="1067"/>
      <c r="Q790" s="1067"/>
      <c r="R790" s="1067"/>
      <c r="S790" s="1067"/>
      <c r="T790" s="1067"/>
      <c r="U790" s="1067"/>
      <c r="V790" s="1067"/>
      <c r="W790" s="1067"/>
      <c r="X790" s="1067"/>
      <c r="Y790" s="1067"/>
      <c r="Z790" s="1067"/>
      <c r="AA790" s="1067"/>
      <c r="AB790" s="1067"/>
      <c r="AC790" s="1067"/>
      <c r="AD790" s="1067"/>
      <c r="AE790" s="1067"/>
    </row>
    <row r="791" spans="1:31">
      <c r="A791" s="1067"/>
      <c r="B791" s="1067"/>
      <c r="C791" s="1067"/>
      <c r="D791" s="1067"/>
      <c r="E791" s="1067"/>
      <c r="F791" s="1067"/>
      <c r="G791" s="1067"/>
      <c r="H791" s="1067"/>
      <c r="I791" s="1067"/>
      <c r="J791" s="1067"/>
      <c r="K791" s="1067"/>
      <c r="L791" s="1067"/>
      <c r="M791" s="1067"/>
      <c r="N791" s="1067"/>
      <c r="O791" s="1067"/>
      <c r="P791" s="1067"/>
      <c r="Q791" s="1067"/>
      <c r="R791" s="1067"/>
      <c r="S791" s="1067"/>
      <c r="T791" s="1067"/>
      <c r="U791" s="1067"/>
      <c r="V791" s="1067"/>
      <c r="W791" s="1067"/>
      <c r="X791" s="1067"/>
      <c r="Y791" s="1067"/>
      <c r="Z791" s="1067"/>
      <c r="AA791" s="1067"/>
      <c r="AB791" s="1067"/>
      <c r="AC791" s="1067"/>
      <c r="AD791" s="1067"/>
      <c r="AE791" s="1067"/>
    </row>
    <row r="792" spans="1:31">
      <c r="A792" s="1067"/>
      <c r="B792" s="1067"/>
      <c r="C792" s="1067"/>
      <c r="D792" s="1067"/>
      <c r="E792" s="1067"/>
      <c r="F792" s="1067"/>
      <c r="G792" s="1067"/>
      <c r="H792" s="1067"/>
      <c r="I792" s="1067"/>
      <c r="J792" s="1067"/>
      <c r="K792" s="1067"/>
      <c r="L792" s="1067"/>
      <c r="M792" s="1067"/>
      <c r="N792" s="1067"/>
      <c r="O792" s="1067"/>
      <c r="P792" s="1067"/>
      <c r="Q792" s="1067"/>
      <c r="R792" s="1067"/>
      <c r="S792" s="1067"/>
      <c r="T792" s="1067"/>
      <c r="U792" s="1067"/>
      <c r="V792" s="1067"/>
      <c r="W792" s="1067"/>
      <c r="X792" s="1067"/>
      <c r="Y792" s="1067"/>
      <c r="Z792" s="1067"/>
      <c r="AA792" s="1067"/>
      <c r="AB792" s="1067"/>
      <c r="AC792" s="1067"/>
      <c r="AD792" s="1067"/>
      <c r="AE792" s="1067"/>
    </row>
    <row r="793" spans="1:31">
      <c r="A793" s="1067"/>
      <c r="B793" s="1067"/>
      <c r="C793" s="1067"/>
      <c r="D793" s="1067"/>
      <c r="E793" s="1067"/>
      <c r="F793" s="1067"/>
      <c r="G793" s="1067"/>
      <c r="H793" s="1067"/>
      <c r="I793" s="1067"/>
      <c r="J793" s="1067"/>
      <c r="K793" s="1067"/>
      <c r="L793" s="1067"/>
      <c r="M793" s="1067"/>
      <c r="N793" s="1067"/>
      <c r="O793" s="1067"/>
      <c r="P793" s="1067"/>
      <c r="Q793" s="1067"/>
      <c r="R793" s="1067"/>
      <c r="S793" s="1067"/>
      <c r="T793" s="1067"/>
      <c r="U793" s="1067"/>
      <c r="V793" s="1067"/>
      <c r="W793" s="1067"/>
      <c r="X793" s="1067"/>
      <c r="Y793" s="1067"/>
      <c r="Z793" s="1067"/>
      <c r="AA793" s="1067"/>
      <c r="AB793" s="1067"/>
      <c r="AC793" s="1067"/>
      <c r="AD793" s="1067"/>
      <c r="AE793" s="1067"/>
    </row>
    <row r="794" spans="1:31">
      <c r="A794" s="1067"/>
      <c r="B794" s="1067"/>
      <c r="C794" s="1067"/>
      <c r="D794" s="1067"/>
      <c r="E794" s="1067"/>
      <c r="F794" s="1067"/>
      <c r="G794" s="1067"/>
      <c r="H794" s="1067"/>
      <c r="I794" s="1067"/>
      <c r="J794" s="1067"/>
      <c r="K794" s="1067"/>
      <c r="L794" s="1067"/>
      <c r="M794" s="1067"/>
      <c r="N794" s="1067"/>
      <c r="O794" s="1067"/>
      <c r="P794" s="1067"/>
      <c r="Q794" s="1067"/>
      <c r="R794" s="1067"/>
      <c r="S794" s="1067"/>
      <c r="T794" s="1067"/>
      <c r="U794" s="1067"/>
      <c r="V794" s="1067"/>
      <c r="W794" s="1067"/>
      <c r="X794" s="1067"/>
      <c r="Y794" s="1067"/>
      <c r="Z794" s="1067"/>
      <c r="AA794" s="1067"/>
      <c r="AB794" s="1067"/>
      <c r="AC794" s="1067"/>
      <c r="AD794" s="1067"/>
      <c r="AE794" s="1067"/>
    </row>
    <row r="795" spans="1:31">
      <c r="A795" s="1067"/>
      <c r="B795" s="1067"/>
      <c r="C795" s="1067"/>
      <c r="D795" s="1067"/>
      <c r="E795" s="1067"/>
      <c r="F795" s="1067"/>
      <c r="G795" s="1067"/>
      <c r="H795" s="1067"/>
      <c r="I795" s="1067"/>
      <c r="J795" s="1067"/>
      <c r="K795" s="1067"/>
      <c r="L795" s="1067"/>
      <c r="M795" s="1067"/>
      <c r="N795" s="1067"/>
      <c r="O795" s="1067"/>
      <c r="P795" s="1067"/>
      <c r="Q795" s="1067"/>
      <c r="R795" s="1067"/>
      <c r="S795" s="1067"/>
      <c r="T795" s="1067"/>
      <c r="U795" s="1067"/>
      <c r="V795" s="1067"/>
      <c r="W795" s="1067"/>
      <c r="X795" s="1067"/>
      <c r="Y795" s="1067"/>
      <c r="Z795" s="1067"/>
      <c r="AA795" s="1067"/>
      <c r="AB795" s="1067"/>
      <c r="AC795" s="1067"/>
      <c r="AD795" s="1067"/>
      <c r="AE795" s="1067"/>
    </row>
    <row r="796" spans="1:31">
      <c r="A796" s="1067"/>
      <c r="B796" s="1067"/>
      <c r="C796" s="1067"/>
      <c r="D796" s="1067"/>
      <c r="E796" s="1067"/>
      <c r="F796" s="1067"/>
      <c r="G796" s="1067"/>
      <c r="H796" s="1067"/>
      <c r="I796" s="1067"/>
      <c r="J796" s="1067"/>
      <c r="K796" s="1067"/>
      <c r="L796" s="1067"/>
      <c r="M796" s="1067"/>
      <c r="N796" s="1067"/>
      <c r="O796" s="1067"/>
      <c r="P796" s="1067"/>
      <c r="Q796" s="1067"/>
      <c r="R796" s="1067"/>
      <c r="S796" s="1067"/>
      <c r="T796" s="1067"/>
      <c r="U796" s="1067"/>
      <c r="V796" s="1067"/>
      <c r="W796" s="1067"/>
      <c r="X796" s="1067"/>
      <c r="Y796" s="1067"/>
      <c r="Z796" s="1067"/>
      <c r="AA796" s="1067"/>
      <c r="AB796" s="1067"/>
      <c r="AC796" s="1067"/>
      <c r="AD796" s="1067"/>
      <c r="AE796" s="1067"/>
    </row>
    <row r="797" spans="1:31">
      <c r="A797" s="1067"/>
      <c r="B797" s="1067"/>
      <c r="C797" s="1067"/>
      <c r="D797" s="1067"/>
      <c r="E797" s="1067"/>
      <c r="F797" s="1067"/>
      <c r="G797" s="1067"/>
      <c r="H797" s="1067"/>
      <c r="I797" s="1067"/>
      <c r="J797" s="1067"/>
      <c r="K797" s="1067"/>
      <c r="L797" s="1067"/>
      <c r="M797" s="1067"/>
      <c r="N797" s="1067"/>
      <c r="O797" s="1067"/>
      <c r="P797" s="1067"/>
      <c r="Q797" s="1067"/>
      <c r="R797" s="1067"/>
      <c r="S797" s="1067"/>
      <c r="T797" s="1067"/>
      <c r="U797" s="1067"/>
      <c r="V797" s="1067"/>
      <c r="W797" s="1067"/>
      <c r="X797" s="1067"/>
      <c r="Y797" s="1067"/>
      <c r="Z797" s="1067"/>
      <c r="AA797" s="1067"/>
      <c r="AB797" s="1067"/>
      <c r="AC797" s="1067"/>
      <c r="AD797" s="1067"/>
      <c r="AE797" s="1067"/>
    </row>
    <row r="798" spans="1:31">
      <c r="A798" s="1067"/>
      <c r="B798" s="1067"/>
      <c r="C798" s="1067"/>
      <c r="D798" s="1067"/>
      <c r="E798" s="1067"/>
      <c r="F798" s="1067"/>
      <c r="G798" s="1067"/>
      <c r="H798" s="1067"/>
      <c r="I798" s="1067"/>
      <c r="J798" s="1067"/>
      <c r="K798" s="1067"/>
      <c r="L798" s="1067"/>
      <c r="M798" s="1067"/>
      <c r="N798" s="1067"/>
      <c r="O798" s="1067"/>
      <c r="P798" s="1067"/>
      <c r="Q798" s="1067"/>
      <c r="R798" s="1067"/>
      <c r="S798" s="1067"/>
      <c r="T798" s="1067"/>
      <c r="U798" s="1067"/>
      <c r="V798" s="1067"/>
      <c r="W798" s="1067"/>
      <c r="X798" s="1067"/>
      <c r="Y798" s="1067"/>
      <c r="Z798" s="1067"/>
      <c r="AA798" s="1067"/>
      <c r="AB798" s="1067"/>
      <c r="AC798" s="1067"/>
      <c r="AD798" s="1067"/>
      <c r="AE798" s="1067"/>
    </row>
    <row r="799" spans="1:31">
      <c r="A799" s="1067"/>
      <c r="B799" s="1067"/>
      <c r="C799" s="1067"/>
      <c r="D799" s="1067"/>
      <c r="E799" s="1067"/>
      <c r="F799" s="1067"/>
      <c r="G799" s="1067"/>
      <c r="H799" s="1067"/>
      <c r="I799" s="1067"/>
      <c r="J799" s="1067"/>
      <c r="K799" s="1067"/>
      <c r="L799" s="1067"/>
      <c r="M799" s="1067"/>
      <c r="N799" s="1067"/>
      <c r="O799" s="1067"/>
      <c r="P799" s="1067"/>
      <c r="Q799" s="1067"/>
      <c r="R799" s="1067"/>
      <c r="S799" s="1067"/>
      <c r="T799" s="1067"/>
      <c r="U799" s="1067"/>
      <c r="V799" s="1067"/>
      <c r="W799" s="1067"/>
      <c r="X799" s="1067"/>
      <c r="Y799" s="1067"/>
      <c r="Z799" s="1067"/>
      <c r="AA799" s="1067"/>
      <c r="AB799" s="1067"/>
      <c r="AC799" s="1067"/>
      <c r="AD799" s="1067"/>
      <c r="AE799" s="1067"/>
    </row>
    <row r="800" spans="1:31">
      <c r="A800" s="1067"/>
      <c r="B800" s="1067"/>
      <c r="C800" s="1067"/>
      <c r="D800" s="1067"/>
      <c r="E800" s="1067"/>
      <c r="F800" s="1067"/>
      <c r="G800" s="1067"/>
      <c r="H800" s="1067"/>
      <c r="I800" s="1067"/>
      <c r="J800" s="1067"/>
      <c r="K800" s="1067"/>
      <c r="L800" s="1067"/>
      <c r="M800" s="1067"/>
      <c r="N800" s="1067"/>
      <c r="O800" s="1067"/>
      <c r="P800" s="1067"/>
      <c r="Q800" s="1067"/>
      <c r="R800" s="1067"/>
      <c r="S800" s="1067"/>
      <c r="T800" s="1067"/>
      <c r="U800" s="1067"/>
      <c r="V800" s="1067"/>
      <c r="W800" s="1067"/>
      <c r="X800" s="1067"/>
      <c r="Y800" s="1067"/>
      <c r="Z800" s="1067"/>
      <c r="AA800" s="1067"/>
      <c r="AB800" s="1067"/>
      <c r="AC800" s="1067"/>
      <c r="AD800" s="1067"/>
      <c r="AE800" s="1067"/>
    </row>
    <row r="801" spans="1:31">
      <c r="A801" s="1067"/>
      <c r="B801" s="1067"/>
      <c r="C801" s="1067"/>
      <c r="D801" s="1067"/>
      <c r="E801" s="1067"/>
      <c r="F801" s="1067"/>
      <c r="G801" s="1067"/>
      <c r="H801" s="1067"/>
      <c r="I801" s="1067"/>
      <c r="J801" s="1067"/>
      <c r="K801" s="1067"/>
      <c r="L801" s="1067"/>
      <c r="M801" s="1067"/>
      <c r="N801" s="1067"/>
      <c r="O801" s="1067"/>
      <c r="P801" s="1067"/>
      <c r="Q801" s="1067"/>
      <c r="R801" s="1067"/>
      <c r="S801" s="1067"/>
      <c r="T801" s="1067"/>
      <c r="U801" s="1067"/>
      <c r="V801" s="1067"/>
      <c r="W801" s="1067"/>
      <c r="X801" s="1067"/>
      <c r="Y801" s="1067"/>
      <c r="Z801" s="1067"/>
      <c r="AA801" s="1067"/>
      <c r="AB801" s="1067"/>
      <c r="AC801" s="1067"/>
      <c r="AD801" s="1067"/>
      <c r="AE801" s="1067"/>
    </row>
    <row r="802" spans="1:31">
      <c r="A802" s="1067"/>
      <c r="B802" s="1067"/>
      <c r="C802" s="1067"/>
      <c r="D802" s="1067"/>
      <c r="E802" s="1067"/>
      <c r="F802" s="1067"/>
      <c r="G802" s="1067"/>
      <c r="H802" s="1067"/>
      <c r="I802" s="1067"/>
      <c r="J802" s="1067"/>
      <c r="K802" s="1067"/>
      <c r="L802" s="1067"/>
      <c r="M802" s="1067"/>
      <c r="N802" s="1067"/>
      <c r="O802" s="1067"/>
      <c r="P802" s="1067"/>
      <c r="Q802" s="1067"/>
      <c r="R802" s="1067"/>
      <c r="S802" s="1067"/>
      <c r="T802" s="1067"/>
      <c r="U802" s="1067"/>
      <c r="V802" s="1067"/>
      <c r="W802" s="1067"/>
      <c r="X802" s="1067"/>
      <c r="Y802" s="1067"/>
      <c r="Z802" s="1067"/>
      <c r="AA802" s="1067"/>
      <c r="AB802" s="1067"/>
      <c r="AC802" s="1067"/>
      <c r="AD802" s="1067"/>
      <c r="AE802" s="1067"/>
    </row>
    <row r="803" spans="1:31">
      <c r="A803" s="1067"/>
      <c r="B803" s="1067"/>
      <c r="C803" s="1067"/>
      <c r="D803" s="1067"/>
      <c r="E803" s="1067"/>
      <c r="F803" s="1067"/>
      <c r="G803" s="1067"/>
      <c r="H803" s="1067"/>
      <c r="I803" s="1067"/>
      <c r="J803" s="1067"/>
      <c r="K803" s="1067"/>
      <c r="L803" s="1067"/>
      <c r="M803" s="1067"/>
      <c r="N803" s="1067"/>
      <c r="O803" s="1067"/>
      <c r="P803" s="1067"/>
      <c r="Q803" s="1067"/>
      <c r="R803" s="1067"/>
      <c r="S803" s="1067"/>
      <c r="T803" s="1067"/>
      <c r="U803" s="1067"/>
      <c r="V803" s="1067"/>
      <c r="W803" s="1067"/>
      <c r="X803" s="1067"/>
      <c r="Y803" s="1067"/>
      <c r="Z803" s="1067"/>
      <c r="AA803" s="1067"/>
      <c r="AB803" s="1067"/>
      <c r="AC803" s="1067"/>
      <c r="AD803" s="1067"/>
      <c r="AE803" s="1067"/>
    </row>
    <row r="804" spans="1:31">
      <c r="A804" s="1067"/>
      <c r="B804" s="1067"/>
      <c r="C804" s="1067"/>
      <c r="D804" s="1067"/>
      <c r="E804" s="1067"/>
      <c r="F804" s="1067"/>
      <c r="G804" s="1067"/>
      <c r="H804" s="1067"/>
      <c r="I804" s="1067"/>
      <c r="J804" s="1067"/>
      <c r="K804" s="1067"/>
      <c r="L804" s="1067"/>
      <c r="M804" s="1067"/>
      <c r="N804" s="1067"/>
      <c r="O804" s="1067"/>
      <c r="P804" s="1067"/>
      <c r="Q804" s="1067"/>
      <c r="R804" s="1067"/>
      <c r="S804" s="1067"/>
      <c r="T804" s="1067"/>
      <c r="U804" s="1067"/>
      <c r="V804" s="1067"/>
      <c r="W804" s="1067"/>
      <c r="X804" s="1067"/>
      <c r="Y804" s="1067"/>
      <c r="Z804" s="1067"/>
      <c r="AA804" s="1067"/>
      <c r="AB804" s="1067"/>
      <c r="AC804" s="1067"/>
      <c r="AD804" s="1067"/>
      <c r="AE804" s="1067"/>
    </row>
    <row r="805" spans="1:31">
      <c r="A805" s="1067"/>
      <c r="B805" s="1067"/>
      <c r="C805" s="1067"/>
      <c r="D805" s="1067"/>
      <c r="E805" s="1067"/>
      <c r="F805" s="1067"/>
      <c r="G805" s="1067"/>
      <c r="H805" s="1067"/>
      <c r="I805" s="1067"/>
      <c r="J805" s="1067"/>
      <c r="K805" s="1067"/>
      <c r="L805" s="1067"/>
      <c r="M805" s="1067"/>
      <c r="N805" s="1067"/>
      <c r="O805" s="1067"/>
      <c r="P805" s="1067"/>
      <c r="Q805" s="1067"/>
      <c r="R805" s="1067"/>
      <c r="S805" s="1067"/>
      <c r="T805" s="1067"/>
      <c r="U805" s="1067"/>
      <c r="V805" s="1067"/>
      <c r="W805" s="1067"/>
      <c r="X805" s="1067"/>
      <c r="Y805" s="1067"/>
      <c r="Z805" s="1067"/>
      <c r="AA805" s="1067"/>
      <c r="AB805" s="1067"/>
      <c r="AC805" s="1067"/>
      <c r="AD805" s="1067"/>
      <c r="AE805" s="1067"/>
    </row>
    <row r="806" spans="1:31">
      <c r="A806" s="1067"/>
      <c r="B806" s="1067"/>
      <c r="C806" s="1067"/>
      <c r="D806" s="1067"/>
      <c r="E806" s="1067"/>
      <c r="F806" s="1067"/>
      <c r="G806" s="1067"/>
      <c r="H806" s="1067"/>
      <c r="I806" s="1067"/>
      <c r="J806" s="1067"/>
      <c r="K806" s="1067"/>
      <c r="L806" s="1067"/>
      <c r="M806" s="1067"/>
      <c r="N806" s="1067"/>
      <c r="O806" s="1067"/>
      <c r="P806" s="1067"/>
      <c r="Q806" s="1067"/>
      <c r="R806" s="1067"/>
      <c r="S806" s="1067"/>
      <c r="T806" s="1067"/>
      <c r="U806" s="1067"/>
      <c r="V806" s="1067"/>
      <c r="W806" s="1067"/>
      <c r="X806" s="1067"/>
      <c r="Y806" s="1067"/>
      <c r="Z806" s="1067"/>
      <c r="AA806" s="1067"/>
      <c r="AB806" s="1067"/>
      <c r="AC806" s="1067"/>
      <c r="AD806" s="1067"/>
      <c r="AE806" s="1067"/>
    </row>
    <row r="807" spans="1:31">
      <c r="A807" s="1067"/>
      <c r="B807" s="1067"/>
      <c r="C807" s="1067"/>
      <c r="D807" s="1067"/>
      <c r="E807" s="1067"/>
      <c r="F807" s="1067"/>
      <c r="G807" s="1067"/>
      <c r="H807" s="1067"/>
      <c r="I807" s="1067"/>
      <c r="J807" s="1067"/>
      <c r="K807" s="1067"/>
      <c r="L807" s="1067"/>
      <c r="M807" s="1067"/>
      <c r="N807" s="1067"/>
      <c r="O807" s="1067"/>
      <c r="P807" s="1067"/>
      <c r="Q807" s="1067"/>
      <c r="R807" s="1067"/>
      <c r="S807" s="1067"/>
      <c r="T807" s="1067"/>
      <c r="U807" s="1067"/>
      <c r="V807" s="1067"/>
      <c r="W807" s="1067"/>
      <c r="X807" s="1067"/>
      <c r="Y807" s="1067"/>
      <c r="Z807" s="1067"/>
      <c r="AA807" s="1067"/>
      <c r="AB807" s="1067"/>
      <c r="AC807" s="1067"/>
      <c r="AD807" s="1067"/>
      <c r="AE807" s="1067"/>
    </row>
    <row r="808" spans="1:31">
      <c r="A808" s="1067"/>
      <c r="B808" s="1067"/>
      <c r="C808" s="1067"/>
      <c r="D808" s="1067"/>
      <c r="E808" s="1067"/>
      <c r="F808" s="1067"/>
      <c r="G808" s="1067"/>
      <c r="H808" s="1067"/>
      <c r="I808" s="1067"/>
      <c r="J808" s="1067"/>
      <c r="K808" s="1067"/>
      <c r="L808" s="1067"/>
      <c r="M808" s="1067"/>
      <c r="N808" s="1067"/>
      <c r="O808" s="1067"/>
      <c r="P808" s="1067"/>
      <c r="Q808" s="1067"/>
      <c r="R808" s="1067"/>
      <c r="S808" s="1067"/>
      <c r="T808" s="1067"/>
      <c r="U808" s="1067"/>
      <c r="V808" s="1067"/>
      <c r="W808" s="1067"/>
      <c r="X808" s="1067"/>
      <c r="Y808" s="1067"/>
      <c r="Z808" s="1067"/>
      <c r="AA808" s="1067"/>
      <c r="AB808" s="1067"/>
      <c r="AC808" s="1067"/>
      <c r="AD808" s="1067"/>
      <c r="AE808" s="1067"/>
    </row>
    <row r="809" spans="1:31">
      <c r="A809" s="1067"/>
      <c r="B809" s="1067"/>
      <c r="C809" s="1067"/>
      <c r="D809" s="1067"/>
      <c r="E809" s="1067"/>
      <c r="F809" s="1067"/>
      <c r="G809" s="1067"/>
      <c r="H809" s="1067"/>
      <c r="I809" s="1067"/>
      <c r="J809" s="1067"/>
      <c r="K809" s="1067"/>
      <c r="L809" s="1067"/>
      <c r="M809" s="1067"/>
      <c r="N809" s="1067"/>
      <c r="O809" s="1067"/>
      <c r="P809" s="1067"/>
      <c r="Q809" s="1067"/>
      <c r="R809" s="1067"/>
      <c r="S809" s="1067"/>
      <c r="T809" s="1067"/>
      <c r="U809" s="1067"/>
      <c r="V809" s="1067"/>
      <c r="W809" s="1067"/>
      <c r="X809" s="1067"/>
      <c r="Y809" s="1067"/>
      <c r="Z809" s="1067"/>
      <c r="AA809" s="1067"/>
      <c r="AB809" s="1067"/>
      <c r="AC809" s="1067"/>
      <c r="AD809" s="1067"/>
      <c r="AE809" s="1067"/>
    </row>
    <row r="810" spans="1:31">
      <c r="A810" s="1067"/>
      <c r="B810" s="1067"/>
      <c r="C810" s="1067"/>
      <c r="D810" s="1067"/>
      <c r="E810" s="1067"/>
      <c r="F810" s="1067"/>
      <c r="G810" s="1067"/>
      <c r="H810" s="1067"/>
      <c r="I810" s="1067"/>
      <c r="J810" s="1067"/>
      <c r="K810" s="1067"/>
      <c r="L810" s="1067"/>
      <c r="M810" s="1067"/>
      <c r="N810" s="1067"/>
      <c r="O810" s="1067"/>
      <c r="P810" s="1067"/>
      <c r="Q810" s="1067"/>
      <c r="R810" s="1067"/>
      <c r="S810" s="1067"/>
      <c r="T810" s="1067"/>
      <c r="U810" s="1067"/>
      <c r="V810" s="1067"/>
      <c r="W810" s="1067"/>
      <c r="X810" s="1067"/>
      <c r="Y810" s="1067"/>
      <c r="Z810" s="1067"/>
      <c r="AA810" s="1067"/>
      <c r="AB810" s="1067"/>
      <c r="AC810" s="1067"/>
      <c r="AD810" s="1067"/>
      <c r="AE810" s="1067"/>
    </row>
    <row r="811" spans="1:31">
      <c r="A811" s="1067"/>
      <c r="B811" s="1067"/>
      <c r="C811" s="1067"/>
      <c r="D811" s="1067"/>
      <c r="E811" s="1067"/>
      <c r="F811" s="1067"/>
      <c r="G811" s="1067"/>
      <c r="H811" s="1067"/>
      <c r="I811" s="1067"/>
      <c r="J811" s="1067"/>
      <c r="K811" s="1067"/>
      <c r="L811" s="1067"/>
      <c r="M811" s="1067"/>
      <c r="N811" s="1067"/>
      <c r="O811" s="1067"/>
      <c r="P811" s="1067"/>
      <c r="Q811" s="1067"/>
      <c r="R811" s="1067"/>
      <c r="S811" s="1067"/>
      <c r="T811" s="1067"/>
      <c r="U811" s="1067"/>
      <c r="V811" s="1067"/>
      <c r="W811" s="1067"/>
      <c r="X811" s="1067"/>
      <c r="Y811" s="1067"/>
      <c r="Z811" s="1067"/>
      <c r="AA811" s="1067"/>
      <c r="AB811" s="1067"/>
      <c r="AC811" s="1067"/>
      <c r="AD811" s="1067"/>
      <c r="AE811" s="1067"/>
    </row>
    <row r="812" spans="1:31">
      <c r="A812" s="1067"/>
      <c r="B812" s="1067"/>
      <c r="C812" s="1067"/>
      <c r="D812" s="1067"/>
      <c r="E812" s="1067"/>
      <c r="F812" s="1067"/>
      <c r="G812" s="1067"/>
      <c r="H812" s="1067"/>
      <c r="I812" s="1067"/>
      <c r="J812" s="1067"/>
      <c r="K812" s="1067"/>
      <c r="L812" s="1067"/>
      <c r="M812" s="1067"/>
      <c r="N812" s="1067"/>
      <c r="O812" s="1067"/>
      <c r="P812" s="1067"/>
      <c r="Q812" s="1067"/>
      <c r="R812" s="1067"/>
      <c r="S812" s="1067"/>
      <c r="T812" s="1067"/>
      <c r="U812" s="1067"/>
      <c r="V812" s="1067"/>
      <c r="W812" s="1067"/>
      <c r="X812" s="1067"/>
      <c r="Y812" s="1067"/>
      <c r="Z812" s="1067"/>
      <c r="AA812" s="1067"/>
      <c r="AB812" s="1067"/>
      <c r="AC812" s="1067"/>
      <c r="AD812" s="1067"/>
      <c r="AE812" s="1067"/>
    </row>
    <row r="813" spans="1:31">
      <c r="A813" s="1067"/>
      <c r="B813" s="1067"/>
      <c r="C813" s="1067"/>
      <c r="D813" s="1067"/>
      <c r="E813" s="1067"/>
      <c r="F813" s="1067"/>
      <c r="G813" s="1067"/>
      <c r="H813" s="1067"/>
      <c r="I813" s="1067"/>
      <c r="J813" s="1067"/>
      <c r="K813" s="1067"/>
      <c r="L813" s="1067"/>
      <c r="M813" s="1067"/>
      <c r="N813" s="1067"/>
      <c r="O813" s="1067"/>
      <c r="P813" s="1067"/>
      <c r="Q813" s="1067"/>
      <c r="R813" s="1067"/>
      <c r="S813" s="1067"/>
      <c r="T813" s="1067"/>
      <c r="U813" s="1067"/>
      <c r="V813" s="1067"/>
      <c r="W813" s="1067"/>
      <c r="X813" s="1067"/>
      <c r="Y813" s="1067"/>
      <c r="Z813" s="1067"/>
      <c r="AA813" s="1067"/>
      <c r="AB813" s="1067"/>
      <c r="AC813" s="1067"/>
      <c r="AD813" s="1067"/>
      <c r="AE813" s="1067"/>
    </row>
    <row r="814" spans="1:31">
      <c r="A814" s="1067"/>
      <c r="B814" s="1067"/>
      <c r="C814" s="1067"/>
      <c r="D814" s="1067"/>
      <c r="E814" s="1067"/>
      <c r="F814" s="1067"/>
      <c r="G814" s="1067"/>
      <c r="H814" s="1067"/>
      <c r="I814" s="1067"/>
      <c r="J814" s="1067"/>
      <c r="K814" s="1067"/>
      <c r="L814" s="1067"/>
      <c r="M814" s="1067"/>
      <c r="N814" s="1067"/>
      <c r="O814" s="1067"/>
      <c r="P814" s="1067"/>
      <c r="Q814" s="1067"/>
      <c r="R814" s="1067"/>
      <c r="S814" s="1067"/>
      <c r="T814" s="1067"/>
      <c r="U814" s="1067"/>
      <c r="V814" s="1067"/>
      <c r="W814" s="1067"/>
      <c r="X814" s="1067"/>
      <c r="Y814" s="1067"/>
      <c r="Z814" s="1067"/>
      <c r="AA814" s="1067"/>
      <c r="AB814" s="1067"/>
      <c r="AC814" s="1067"/>
      <c r="AD814" s="1067"/>
      <c r="AE814" s="1067"/>
    </row>
    <row r="815" spans="1:31">
      <c r="A815" s="1067"/>
      <c r="B815" s="1067"/>
      <c r="C815" s="1067"/>
      <c r="D815" s="1067"/>
      <c r="E815" s="1067"/>
      <c r="F815" s="1067"/>
      <c r="G815" s="1067"/>
      <c r="H815" s="1067"/>
      <c r="I815" s="1067"/>
      <c r="J815" s="1067"/>
      <c r="K815" s="1067"/>
      <c r="L815" s="1067"/>
      <c r="M815" s="1067"/>
      <c r="N815" s="1067"/>
      <c r="O815" s="1067"/>
      <c r="P815" s="1067"/>
      <c r="Q815" s="1067"/>
      <c r="R815" s="1067"/>
      <c r="S815" s="1067"/>
      <c r="T815" s="1067"/>
      <c r="U815" s="1067"/>
      <c r="V815" s="1067"/>
      <c r="W815" s="1067"/>
      <c r="X815" s="1067"/>
      <c r="Y815" s="1067"/>
      <c r="Z815" s="1067"/>
      <c r="AA815" s="1067"/>
      <c r="AB815" s="1067"/>
      <c r="AC815" s="1067"/>
      <c r="AD815" s="1067"/>
      <c r="AE815" s="1067"/>
    </row>
    <row r="816" spans="1:31">
      <c r="A816" s="1067"/>
      <c r="B816" s="1067"/>
      <c r="C816" s="1067"/>
      <c r="D816" s="1067"/>
      <c r="E816" s="1067"/>
      <c r="F816" s="1067"/>
      <c r="G816" s="1067"/>
      <c r="H816" s="1067"/>
      <c r="I816" s="1067"/>
      <c r="J816" s="1067"/>
      <c r="K816" s="1067"/>
      <c r="L816" s="1067"/>
      <c r="M816" s="1067"/>
      <c r="N816" s="1067"/>
      <c r="O816" s="1067"/>
      <c r="P816" s="1067"/>
      <c r="Q816" s="1067"/>
      <c r="R816" s="1067"/>
      <c r="S816" s="1067"/>
      <c r="T816" s="1067"/>
      <c r="U816" s="1067"/>
      <c r="V816" s="1067"/>
      <c r="W816" s="1067"/>
      <c r="X816" s="1067"/>
      <c r="Y816" s="1067"/>
      <c r="Z816" s="1067"/>
      <c r="AA816" s="1067"/>
      <c r="AB816" s="1067"/>
      <c r="AC816" s="1067"/>
      <c r="AD816" s="1067"/>
      <c r="AE816" s="1067"/>
    </row>
    <row r="817" spans="1:31">
      <c r="A817" s="1067"/>
      <c r="B817" s="1067"/>
      <c r="C817" s="1067"/>
      <c r="D817" s="1067"/>
      <c r="E817" s="1067"/>
      <c r="F817" s="1067"/>
      <c r="G817" s="1067"/>
      <c r="H817" s="1067"/>
      <c r="I817" s="1067"/>
      <c r="J817" s="1067"/>
      <c r="K817" s="1067"/>
      <c r="L817" s="1067"/>
      <c r="M817" s="1067"/>
      <c r="N817" s="1067"/>
      <c r="O817" s="1067"/>
      <c r="P817" s="1067"/>
      <c r="Q817" s="1067"/>
      <c r="R817" s="1067"/>
      <c r="S817" s="1067"/>
      <c r="T817" s="1067"/>
      <c r="U817" s="1067"/>
      <c r="V817" s="1067"/>
      <c r="W817" s="1067"/>
      <c r="X817" s="1067"/>
      <c r="Y817" s="1067"/>
      <c r="Z817" s="1067"/>
      <c r="AA817" s="1067"/>
      <c r="AB817" s="1067"/>
      <c r="AC817" s="1067"/>
      <c r="AD817" s="1067"/>
      <c r="AE817" s="1067"/>
    </row>
    <row r="818" spans="1:31">
      <c r="A818" s="1067"/>
      <c r="B818" s="1067"/>
      <c r="C818" s="1067"/>
      <c r="D818" s="1067"/>
      <c r="E818" s="1067"/>
      <c r="F818" s="1067"/>
      <c r="G818" s="1067"/>
      <c r="H818" s="1067"/>
      <c r="I818" s="1067"/>
      <c r="J818" s="1067"/>
      <c r="K818" s="1067"/>
      <c r="L818" s="1067"/>
      <c r="M818" s="1067"/>
      <c r="N818" s="1067"/>
      <c r="O818" s="1067"/>
      <c r="P818" s="1067"/>
      <c r="Q818" s="1067"/>
      <c r="R818" s="1067"/>
      <c r="S818" s="1067"/>
      <c r="T818" s="1067"/>
      <c r="U818" s="1067"/>
      <c r="V818" s="1067"/>
      <c r="W818" s="1067"/>
      <c r="X818" s="1067"/>
      <c r="Y818" s="1067"/>
      <c r="Z818" s="1067"/>
      <c r="AA818" s="1067"/>
      <c r="AB818" s="1067"/>
      <c r="AC818" s="1067"/>
      <c r="AD818" s="1067"/>
      <c r="AE818" s="1067"/>
    </row>
    <row r="819" spans="1:31">
      <c r="A819" s="1067"/>
      <c r="B819" s="1067"/>
      <c r="C819" s="1067"/>
      <c r="D819" s="1067"/>
      <c r="E819" s="1067"/>
      <c r="F819" s="1067"/>
      <c r="G819" s="1067"/>
      <c r="H819" s="1067"/>
      <c r="I819" s="1067"/>
      <c r="J819" s="1067"/>
      <c r="K819" s="1067"/>
      <c r="L819" s="1067"/>
      <c r="M819" s="1067"/>
      <c r="N819" s="1067"/>
      <c r="O819" s="1067"/>
      <c r="P819" s="1067"/>
      <c r="Q819" s="1067"/>
      <c r="R819" s="1067"/>
      <c r="S819" s="1067"/>
      <c r="T819" s="1067"/>
      <c r="U819" s="1067"/>
      <c r="V819" s="1067"/>
      <c r="W819" s="1067"/>
      <c r="X819" s="1067"/>
      <c r="Y819" s="1067"/>
      <c r="Z819" s="1067"/>
      <c r="AA819" s="1067"/>
      <c r="AB819" s="1067"/>
      <c r="AC819" s="1067"/>
      <c r="AD819" s="1067"/>
      <c r="AE819" s="1067"/>
    </row>
    <row r="820" spans="1:31">
      <c r="A820" s="1067"/>
      <c r="B820" s="1067"/>
      <c r="C820" s="1067"/>
      <c r="D820" s="1067"/>
      <c r="E820" s="1067"/>
      <c r="F820" s="1067"/>
      <c r="G820" s="1067"/>
      <c r="H820" s="1067"/>
      <c r="I820" s="1067"/>
      <c r="J820" s="1067"/>
      <c r="K820" s="1067"/>
      <c r="L820" s="1067"/>
      <c r="M820" s="1067"/>
      <c r="N820" s="1067"/>
      <c r="O820" s="1067"/>
      <c r="P820" s="1067"/>
      <c r="Q820" s="1067"/>
      <c r="R820" s="1067"/>
      <c r="S820" s="1067"/>
      <c r="T820" s="1067"/>
      <c r="U820" s="1067"/>
      <c r="V820" s="1067"/>
      <c r="W820" s="1067"/>
      <c r="X820" s="1067"/>
      <c r="Y820" s="1067"/>
      <c r="Z820" s="1067"/>
      <c r="AA820" s="1067"/>
      <c r="AB820" s="1067"/>
      <c r="AC820" s="1067"/>
      <c r="AD820" s="1067"/>
      <c r="AE820" s="1067"/>
    </row>
    <row r="821" spans="1:31">
      <c r="A821" s="1067"/>
      <c r="B821" s="1067"/>
      <c r="C821" s="1067"/>
      <c r="D821" s="1067"/>
      <c r="E821" s="1067"/>
      <c r="F821" s="1067"/>
      <c r="G821" s="1067"/>
      <c r="H821" s="1067"/>
      <c r="I821" s="1067"/>
      <c r="J821" s="1067"/>
      <c r="K821" s="1067"/>
      <c r="L821" s="1067"/>
      <c r="M821" s="1067"/>
      <c r="N821" s="1067"/>
      <c r="O821" s="1067"/>
      <c r="P821" s="1067"/>
      <c r="Q821" s="1067"/>
      <c r="R821" s="1067"/>
      <c r="S821" s="1067"/>
      <c r="T821" s="1067"/>
      <c r="U821" s="1067"/>
      <c r="V821" s="1067"/>
      <c r="W821" s="1067"/>
      <c r="X821" s="1067"/>
      <c r="Y821" s="1067"/>
      <c r="Z821" s="1067"/>
      <c r="AA821" s="1067"/>
      <c r="AB821" s="1067"/>
      <c r="AC821" s="1067"/>
      <c r="AD821" s="1067"/>
      <c r="AE821" s="1067"/>
    </row>
    <row r="822" spans="1:31">
      <c r="A822" s="1067"/>
      <c r="B822" s="1067"/>
      <c r="C822" s="1067"/>
      <c r="D822" s="1067"/>
      <c r="E822" s="1067"/>
      <c r="F822" s="1067"/>
      <c r="G822" s="1067"/>
      <c r="H822" s="1067"/>
      <c r="I822" s="1067"/>
      <c r="J822" s="1067"/>
      <c r="K822" s="1067"/>
      <c r="L822" s="1067"/>
      <c r="M822" s="1067"/>
      <c r="N822" s="1067"/>
      <c r="O822" s="1067"/>
      <c r="P822" s="1067"/>
      <c r="Q822" s="1067"/>
      <c r="R822" s="1067"/>
      <c r="S822" s="1067"/>
      <c r="T822" s="1067"/>
      <c r="U822" s="1067"/>
      <c r="V822" s="1067"/>
      <c r="W822" s="1067"/>
      <c r="X822" s="1067"/>
      <c r="Y822" s="1067"/>
      <c r="Z822" s="1067"/>
      <c r="AA822" s="1067"/>
      <c r="AB822" s="1067"/>
      <c r="AC822" s="1067"/>
      <c r="AD822" s="1067"/>
      <c r="AE822" s="1067"/>
    </row>
    <row r="823" spans="1:31">
      <c r="A823" s="1067"/>
      <c r="B823" s="1067"/>
      <c r="C823" s="1067"/>
      <c r="D823" s="1067"/>
      <c r="E823" s="1067"/>
      <c r="F823" s="1067"/>
      <c r="G823" s="1067"/>
      <c r="H823" s="1067"/>
      <c r="I823" s="1067"/>
      <c r="J823" s="1067"/>
      <c r="K823" s="1067"/>
      <c r="L823" s="1067"/>
      <c r="M823" s="1067"/>
      <c r="N823" s="1067"/>
      <c r="O823" s="1067"/>
      <c r="P823" s="1067"/>
      <c r="Q823" s="1067"/>
      <c r="R823" s="1067"/>
      <c r="S823" s="1067"/>
      <c r="T823" s="1067"/>
      <c r="U823" s="1067"/>
      <c r="V823" s="1067"/>
      <c r="W823" s="1067"/>
      <c r="X823" s="1067"/>
      <c r="Y823" s="1067"/>
      <c r="Z823" s="1067"/>
      <c r="AA823" s="1067"/>
      <c r="AB823" s="1067"/>
      <c r="AC823" s="1067"/>
      <c r="AD823" s="1067"/>
      <c r="AE823" s="1067"/>
    </row>
    <row r="824" spans="1:31">
      <c r="A824" s="1067"/>
      <c r="B824" s="1067"/>
      <c r="C824" s="1067"/>
      <c r="D824" s="1067"/>
      <c r="E824" s="1067"/>
      <c r="F824" s="1067"/>
      <c r="G824" s="1067"/>
      <c r="H824" s="1067"/>
      <c r="I824" s="1067"/>
      <c r="J824" s="1067"/>
      <c r="K824" s="1067"/>
      <c r="L824" s="1067"/>
      <c r="M824" s="1067"/>
      <c r="N824" s="1067"/>
      <c r="O824" s="1067"/>
      <c r="P824" s="1067"/>
      <c r="Q824" s="1067"/>
      <c r="R824" s="1067"/>
      <c r="S824" s="1067"/>
      <c r="T824" s="1067"/>
      <c r="U824" s="1067"/>
      <c r="V824" s="1067"/>
      <c r="W824" s="1067"/>
      <c r="X824" s="1067"/>
      <c r="Y824" s="1067"/>
      <c r="Z824" s="1067"/>
      <c r="AA824" s="1067"/>
      <c r="AB824" s="1067"/>
      <c r="AC824" s="1067"/>
      <c r="AD824" s="1067"/>
      <c r="AE824" s="1067"/>
    </row>
    <row r="825" spans="1:31">
      <c r="A825" s="1067"/>
      <c r="B825" s="1067"/>
      <c r="C825" s="1067"/>
      <c r="D825" s="1067"/>
      <c r="E825" s="1067"/>
      <c r="F825" s="1067"/>
      <c r="G825" s="1067"/>
      <c r="H825" s="1067"/>
      <c r="I825" s="1067"/>
      <c r="J825" s="1067"/>
      <c r="K825" s="1067"/>
      <c r="L825" s="1067"/>
      <c r="M825" s="1067"/>
      <c r="N825" s="1067"/>
      <c r="O825" s="1067"/>
      <c r="P825" s="1067"/>
      <c r="Q825" s="1067"/>
      <c r="R825" s="1067"/>
      <c r="S825" s="1067"/>
      <c r="T825" s="1067"/>
      <c r="U825" s="1067"/>
      <c r="V825" s="1067"/>
      <c r="W825" s="1067"/>
      <c r="X825" s="1067"/>
      <c r="Y825" s="1067"/>
      <c r="Z825" s="1067"/>
      <c r="AA825" s="1067"/>
      <c r="AB825" s="1067"/>
      <c r="AC825" s="1067"/>
      <c r="AD825" s="1067"/>
      <c r="AE825" s="1067"/>
    </row>
    <row r="826" spans="1:31">
      <c r="A826" s="1067"/>
      <c r="B826" s="1067"/>
      <c r="C826" s="1067"/>
      <c r="D826" s="1067"/>
      <c r="E826" s="1067"/>
      <c r="F826" s="1067"/>
      <c r="G826" s="1067"/>
      <c r="H826" s="1067"/>
      <c r="I826" s="1067"/>
      <c r="J826" s="1067"/>
      <c r="K826" s="1067"/>
      <c r="L826" s="1067"/>
      <c r="M826" s="1067"/>
      <c r="N826" s="1067"/>
      <c r="O826" s="1067"/>
      <c r="P826" s="1067"/>
      <c r="Q826" s="1067"/>
      <c r="R826" s="1067"/>
      <c r="S826" s="1067"/>
      <c r="T826" s="1067"/>
      <c r="U826" s="1067"/>
      <c r="V826" s="1067"/>
      <c r="W826" s="1067"/>
      <c r="X826" s="1067"/>
      <c r="Y826" s="1067"/>
      <c r="Z826" s="1067"/>
      <c r="AA826" s="1067"/>
      <c r="AB826" s="1067"/>
      <c r="AC826" s="1067"/>
      <c r="AD826" s="1067"/>
      <c r="AE826" s="1067"/>
    </row>
    <row r="827" spans="1:31">
      <c r="A827" s="1067"/>
      <c r="B827" s="1067"/>
      <c r="C827" s="1067"/>
      <c r="D827" s="1067"/>
      <c r="E827" s="1067"/>
      <c r="F827" s="1067"/>
      <c r="G827" s="1067"/>
      <c r="H827" s="1067"/>
      <c r="I827" s="1067"/>
      <c r="J827" s="1067"/>
      <c r="K827" s="1067"/>
      <c r="L827" s="1067"/>
      <c r="M827" s="1067"/>
      <c r="N827" s="1067"/>
      <c r="O827" s="1067"/>
      <c r="P827" s="1067"/>
      <c r="Q827" s="1067"/>
      <c r="R827" s="1067"/>
      <c r="S827" s="1067"/>
      <c r="T827" s="1067"/>
      <c r="U827" s="1067"/>
      <c r="V827" s="1067"/>
      <c r="W827" s="1067"/>
      <c r="X827" s="1067"/>
      <c r="Y827" s="1067"/>
      <c r="Z827" s="1067"/>
      <c r="AA827" s="1067"/>
      <c r="AB827" s="1067"/>
      <c r="AC827" s="1067"/>
      <c r="AD827" s="1067"/>
      <c r="AE827" s="1067"/>
    </row>
    <row r="828" spans="1:31">
      <c r="A828" s="1067"/>
      <c r="B828" s="1067"/>
      <c r="C828" s="1067"/>
      <c r="D828" s="1067"/>
      <c r="E828" s="1067"/>
      <c r="F828" s="1067"/>
      <c r="G828" s="1067"/>
      <c r="H828" s="1067"/>
      <c r="I828" s="1067"/>
      <c r="J828" s="1067"/>
      <c r="K828" s="1067"/>
      <c r="L828" s="1067"/>
      <c r="M828" s="1067"/>
      <c r="N828" s="1067"/>
      <c r="O828" s="1067"/>
      <c r="P828" s="1067"/>
      <c r="Q828" s="1067"/>
      <c r="R828" s="1067"/>
      <c r="S828" s="1067"/>
      <c r="T828" s="1067"/>
      <c r="U828" s="1067"/>
      <c r="V828" s="1067"/>
      <c r="W828" s="1067"/>
      <c r="X828" s="1067"/>
      <c r="Y828" s="1067"/>
      <c r="Z828" s="1067"/>
      <c r="AA828" s="1067"/>
      <c r="AB828" s="1067"/>
      <c r="AC828" s="1067"/>
      <c r="AD828" s="1067"/>
      <c r="AE828" s="1067"/>
    </row>
    <row r="829" spans="1:31">
      <c r="A829" s="1067"/>
      <c r="B829" s="1067"/>
      <c r="C829" s="1067"/>
      <c r="D829" s="1067"/>
      <c r="E829" s="1067"/>
      <c r="F829" s="1067"/>
      <c r="G829" s="1067"/>
      <c r="H829" s="1067"/>
      <c r="I829" s="1067"/>
      <c r="J829" s="1067"/>
      <c r="K829" s="1067"/>
      <c r="L829" s="1067"/>
      <c r="M829" s="1067"/>
      <c r="N829" s="1067"/>
      <c r="O829" s="1067"/>
      <c r="P829" s="1067"/>
      <c r="Q829" s="1067"/>
      <c r="R829" s="1067"/>
      <c r="S829" s="1067"/>
      <c r="T829" s="1067"/>
      <c r="U829" s="1067"/>
      <c r="V829" s="1067"/>
      <c r="W829" s="1067"/>
      <c r="X829" s="1067"/>
      <c r="Y829" s="1067"/>
      <c r="Z829" s="1067"/>
      <c r="AA829" s="1067"/>
      <c r="AB829" s="1067"/>
      <c r="AC829" s="1067"/>
      <c r="AD829" s="1067"/>
      <c r="AE829" s="1067"/>
    </row>
    <row r="830" spans="1:31">
      <c r="A830" s="1067"/>
      <c r="B830" s="1067"/>
      <c r="C830" s="1067"/>
      <c r="D830" s="1067"/>
      <c r="E830" s="1067"/>
      <c r="F830" s="1067"/>
      <c r="G830" s="1067"/>
      <c r="H830" s="1067"/>
      <c r="I830" s="1067"/>
      <c r="J830" s="1067"/>
      <c r="K830" s="1067"/>
      <c r="L830" s="1067"/>
      <c r="M830" s="1067"/>
      <c r="N830" s="1067"/>
      <c r="O830" s="1067"/>
      <c r="P830" s="1067"/>
      <c r="Q830" s="1067"/>
      <c r="R830" s="1067"/>
      <c r="S830" s="1067"/>
      <c r="T830" s="1067"/>
      <c r="U830" s="1067"/>
      <c r="V830" s="1067"/>
      <c r="W830" s="1067"/>
      <c r="X830" s="1067"/>
      <c r="Y830" s="1067"/>
      <c r="Z830" s="1067"/>
      <c r="AA830" s="1067"/>
      <c r="AB830" s="1067"/>
      <c r="AC830" s="1067"/>
      <c r="AD830" s="1067"/>
      <c r="AE830" s="1067"/>
    </row>
    <row r="831" spans="1:31">
      <c r="A831" s="1067"/>
      <c r="B831" s="1067"/>
      <c r="C831" s="1067"/>
      <c r="D831" s="1067"/>
      <c r="E831" s="1067"/>
      <c r="F831" s="1067"/>
      <c r="G831" s="1067"/>
      <c r="H831" s="1067"/>
      <c r="I831" s="1067"/>
      <c r="J831" s="1067"/>
      <c r="K831" s="1067"/>
      <c r="L831" s="1067"/>
      <c r="M831" s="1067"/>
      <c r="N831" s="1067"/>
      <c r="O831" s="1067"/>
      <c r="P831" s="1067"/>
      <c r="Q831" s="1067"/>
      <c r="R831" s="1067"/>
      <c r="S831" s="1067"/>
      <c r="T831" s="1067"/>
      <c r="U831" s="1067"/>
      <c r="V831" s="1067"/>
      <c r="W831" s="1067"/>
      <c r="X831" s="1067"/>
      <c r="Y831" s="1067"/>
      <c r="Z831" s="1067"/>
      <c r="AA831" s="1067"/>
      <c r="AB831" s="1067"/>
      <c r="AC831" s="1067"/>
      <c r="AD831" s="1067"/>
      <c r="AE831" s="1067"/>
    </row>
    <row r="832" spans="1:31">
      <c r="A832" s="1067"/>
      <c r="B832" s="1067"/>
      <c r="C832" s="1067"/>
      <c r="D832" s="1067"/>
      <c r="E832" s="1067"/>
      <c r="F832" s="1067"/>
      <c r="G832" s="1067"/>
      <c r="H832" s="1067"/>
      <c r="I832" s="1067"/>
      <c r="J832" s="1067"/>
      <c r="K832" s="1067"/>
      <c r="L832" s="1067"/>
      <c r="M832" s="1067"/>
      <c r="N832" s="1067"/>
      <c r="O832" s="1067"/>
      <c r="P832" s="1067"/>
      <c r="Q832" s="1067"/>
      <c r="R832" s="1067"/>
      <c r="S832" s="1067"/>
      <c r="T832" s="1067"/>
      <c r="U832" s="1067"/>
      <c r="V832" s="1067"/>
      <c r="W832" s="1067"/>
      <c r="X832" s="1067"/>
      <c r="Y832" s="1067"/>
      <c r="Z832" s="1067"/>
      <c r="AA832" s="1067"/>
      <c r="AB832" s="1067"/>
      <c r="AC832" s="1067"/>
      <c r="AD832" s="1067"/>
      <c r="AE832" s="1067"/>
    </row>
    <row r="833" spans="1:31">
      <c r="A833" s="1067"/>
      <c r="B833" s="1067"/>
      <c r="C833" s="1067"/>
      <c r="D833" s="1067"/>
      <c r="E833" s="1067"/>
      <c r="F833" s="1067"/>
      <c r="G833" s="1067"/>
      <c r="H833" s="1067"/>
      <c r="I833" s="1067"/>
      <c r="J833" s="1067"/>
      <c r="K833" s="1067"/>
      <c r="L833" s="1067"/>
      <c r="M833" s="1067"/>
      <c r="N833" s="1067"/>
      <c r="O833" s="1067"/>
      <c r="P833" s="1067"/>
      <c r="Q833" s="1067"/>
      <c r="R833" s="1067"/>
      <c r="S833" s="1067"/>
      <c r="T833" s="1067"/>
      <c r="U833" s="1067"/>
      <c r="V833" s="1067"/>
      <c r="W833" s="1067"/>
      <c r="X833" s="1067"/>
      <c r="Y833" s="1067"/>
      <c r="Z833" s="1067"/>
      <c r="AA833" s="1067"/>
      <c r="AB833" s="1067"/>
      <c r="AC833" s="1067"/>
      <c r="AD833" s="1067"/>
      <c r="AE833" s="1067"/>
    </row>
    <row r="834" spans="1:31">
      <c r="A834" s="1067"/>
      <c r="B834" s="1067"/>
      <c r="C834" s="1067"/>
      <c r="D834" s="1067"/>
      <c r="E834" s="1067"/>
      <c r="F834" s="1067"/>
      <c r="G834" s="1067"/>
      <c r="H834" s="1067"/>
      <c r="I834" s="1067"/>
      <c r="J834" s="1067"/>
      <c r="K834" s="1067"/>
      <c r="L834" s="1067"/>
      <c r="M834" s="1067"/>
      <c r="N834" s="1067"/>
      <c r="O834" s="1067"/>
      <c r="P834" s="1067"/>
      <c r="Q834" s="1067"/>
      <c r="R834" s="1067"/>
      <c r="S834" s="1067"/>
      <c r="T834" s="1067"/>
      <c r="U834" s="1067"/>
      <c r="V834" s="1067"/>
      <c r="W834" s="1067"/>
      <c r="X834" s="1067"/>
      <c r="Y834" s="1067"/>
      <c r="Z834" s="1067"/>
      <c r="AA834" s="1067"/>
      <c r="AB834" s="1067"/>
      <c r="AC834" s="1067"/>
      <c r="AD834" s="1067"/>
      <c r="AE834" s="1067"/>
    </row>
    <row r="835" spans="1:31">
      <c r="A835" s="1067"/>
      <c r="B835" s="1067"/>
      <c r="C835" s="1067"/>
      <c r="D835" s="1067"/>
      <c r="E835" s="1067"/>
      <c r="F835" s="1067"/>
      <c r="G835" s="1067"/>
      <c r="H835" s="1067"/>
      <c r="I835" s="1067"/>
      <c r="J835" s="1067"/>
      <c r="K835" s="1067"/>
      <c r="L835" s="1067"/>
      <c r="M835" s="1067"/>
      <c r="N835" s="1067"/>
      <c r="O835" s="1067"/>
      <c r="P835" s="1067"/>
      <c r="Q835" s="1067"/>
      <c r="R835" s="1067"/>
      <c r="S835" s="1067"/>
      <c r="T835" s="1067"/>
      <c r="U835" s="1067"/>
      <c r="V835" s="1067"/>
      <c r="W835" s="1067"/>
      <c r="X835" s="1067"/>
      <c r="Y835" s="1067"/>
      <c r="Z835" s="1067"/>
      <c r="AA835" s="1067"/>
      <c r="AB835" s="1067"/>
      <c r="AC835" s="1067"/>
      <c r="AD835" s="1067"/>
      <c r="AE835" s="1067"/>
    </row>
    <row r="836" spans="1:31">
      <c r="A836" s="1067"/>
      <c r="B836" s="1067"/>
      <c r="C836" s="1067"/>
      <c r="D836" s="1067"/>
      <c r="E836" s="1067"/>
      <c r="F836" s="1067"/>
      <c r="G836" s="1067"/>
      <c r="H836" s="1067"/>
      <c r="I836" s="1067"/>
      <c r="J836" s="1067"/>
      <c r="K836" s="1067"/>
      <c r="L836" s="1067"/>
      <c r="M836" s="1067"/>
      <c r="N836" s="1067"/>
      <c r="O836" s="1067"/>
      <c r="P836" s="1067"/>
      <c r="Q836" s="1067"/>
      <c r="R836" s="1067"/>
      <c r="S836" s="1067"/>
      <c r="T836" s="1067"/>
      <c r="U836" s="1067"/>
      <c r="V836" s="1067"/>
      <c r="W836" s="1067"/>
      <c r="X836" s="1067"/>
      <c r="Y836" s="1067"/>
      <c r="Z836" s="1067"/>
      <c r="AA836" s="1067"/>
      <c r="AB836" s="1067"/>
      <c r="AC836" s="1067"/>
      <c r="AD836" s="1067"/>
      <c r="AE836" s="1067"/>
    </row>
    <row r="837" spans="1:31">
      <c r="A837" s="1067"/>
      <c r="B837" s="1067"/>
      <c r="C837" s="1067"/>
      <c r="D837" s="1067"/>
      <c r="E837" s="1067"/>
      <c r="F837" s="1067"/>
      <c r="G837" s="1067"/>
      <c r="H837" s="1067"/>
      <c r="I837" s="1067"/>
      <c r="J837" s="1067"/>
      <c r="K837" s="1067"/>
      <c r="L837" s="1067"/>
      <c r="M837" s="1067"/>
      <c r="N837" s="1067"/>
      <c r="O837" s="1067"/>
      <c r="P837" s="1067"/>
      <c r="Q837" s="1067"/>
      <c r="R837" s="1067"/>
      <c r="S837" s="1067"/>
      <c r="T837" s="1067"/>
      <c r="U837" s="1067"/>
      <c r="V837" s="1067"/>
      <c r="W837" s="1067"/>
      <c r="X837" s="1067"/>
      <c r="Y837" s="1067"/>
      <c r="Z837" s="1067"/>
      <c r="AA837" s="1067"/>
      <c r="AB837" s="1067"/>
      <c r="AC837" s="1067"/>
      <c r="AD837" s="1067"/>
      <c r="AE837" s="1067"/>
    </row>
    <row r="838" spans="1:31">
      <c r="A838" s="1067"/>
      <c r="B838" s="1067"/>
      <c r="C838" s="1067"/>
      <c r="D838" s="1067"/>
      <c r="E838" s="1067"/>
      <c r="F838" s="1067"/>
      <c r="G838" s="1067"/>
      <c r="H838" s="1067"/>
      <c r="I838" s="1067"/>
      <c r="J838" s="1067"/>
      <c r="K838" s="1067"/>
      <c r="L838" s="1067"/>
      <c r="M838" s="1067"/>
      <c r="N838" s="1067"/>
      <c r="O838" s="1067"/>
      <c r="P838" s="1067"/>
      <c r="Q838" s="1067"/>
      <c r="R838" s="1067"/>
      <c r="S838" s="1067"/>
      <c r="T838" s="1067"/>
      <c r="U838" s="1067"/>
      <c r="V838" s="1067"/>
      <c r="W838" s="1067"/>
      <c r="X838" s="1067"/>
      <c r="Y838" s="1067"/>
      <c r="Z838" s="1067"/>
      <c r="AA838" s="1067"/>
      <c r="AB838" s="1067"/>
      <c r="AC838" s="1067"/>
      <c r="AD838" s="1067"/>
      <c r="AE838" s="1067"/>
    </row>
    <row r="839" spans="1:31">
      <c r="A839" s="1067"/>
      <c r="B839" s="1067"/>
      <c r="C839" s="1067"/>
      <c r="D839" s="1067"/>
      <c r="E839" s="1067"/>
      <c r="F839" s="1067"/>
      <c r="G839" s="1067"/>
      <c r="H839" s="1067"/>
      <c r="I839" s="1067"/>
      <c r="J839" s="1067"/>
      <c r="K839" s="1067"/>
      <c r="L839" s="1067"/>
      <c r="M839" s="1067"/>
      <c r="N839" s="1067"/>
      <c r="O839" s="1067"/>
      <c r="P839" s="1067"/>
      <c r="Q839" s="1067"/>
      <c r="R839" s="1067"/>
      <c r="S839" s="1067"/>
      <c r="T839" s="1067"/>
      <c r="U839" s="1067"/>
      <c r="V839" s="1067"/>
      <c r="W839" s="1067"/>
      <c r="X839" s="1067"/>
      <c r="Y839" s="1067"/>
      <c r="Z839" s="1067"/>
      <c r="AA839" s="1067"/>
      <c r="AB839" s="1067"/>
      <c r="AC839" s="1067"/>
      <c r="AD839" s="1067"/>
      <c r="AE839" s="1067"/>
    </row>
    <row r="840" spans="1:31">
      <c r="A840" s="1067"/>
      <c r="B840" s="1067"/>
      <c r="C840" s="1067"/>
      <c r="D840" s="1067"/>
      <c r="E840" s="1067"/>
      <c r="F840" s="1067"/>
      <c r="G840" s="1067"/>
      <c r="H840" s="1067"/>
      <c r="I840" s="1067"/>
      <c r="J840" s="1067"/>
      <c r="K840" s="1067"/>
      <c r="L840" s="1067"/>
      <c r="M840" s="1067"/>
      <c r="N840" s="1067"/>
      <c r="O840" s="1067"/>
      <c r="P840" s="1067"/>
      <c r="Q840" s="1067"/>
      <c r="R840" s="1067"/>
      <c r="S840" s="1067"/>
      <c r="T840" s="1067"/>
      <c r="U840" s="1067"/>
      <c r="V840" s="1067"/>
      <c r="W840" s="1067"/>
      <c r="X840" s="1067"/>
      <c r="Y840" s="1067"/>
      <c r="Z840" s="1067"/>
      <c r="AA840" s="1067"/>
      <c r="AB840" s="1067"/>
      <c r="AC840" s="1067"/>
      <c r="AD840" s="1067"/>
      <c r="AE840" s="1067"/>
    </row>
    <row r="841" spans="1:31">
      <c r="A841" s="1067"/>
      <c r="B841" s="1067"/>
      <c r="C841" s="1067"/>
      <c r="D841" s="1067"/>
      <c r="E841" s="1067"/>
      <c r="F841" s="1067"/>
      <c r="G841" s="1067"/>
      <c r="H841" s="1067"/>
      <c r="I841" s="1067"/>
      <c r="J841" s="1067"/>
      <c r="K841" s="1067"/>
      <c r="L841" s="1067"/>
      <c r="M841" s="1067"/>
      <c r="N841" s="1067"/>
      <c r="O841" s="1067"/>
      <c r="P841" s="1067"/>
      <c r="Q841" s="1067"/>
      <c r="R841" s="1067"/>
      <c r="S841" s="1067"/>
      <c r="T841" s="1067"/>
      <c r="U841" s="1067"/>
      <c r="V841" s="1067"/>
      <c r="W841" s="1067"/>
      <c r="X841" s="1067"/>
      <c r="Y841" s="1067"/>
      <c r="Z841" s="1067"/>
      <c r="AA841" s="1067"/>
      <c r="AB841" s="1067"/>
      <c r="AC841" s="1067"/>
      <c r="AD841" s="1067"/>
      <c r="AE841" s="1067"/>
    </row>
    <row r="842" spans="1:31">
      <c r="A842" s="1067"/>
      <c r="B842" s="1067"/>
      <c r="C842" s="1067"/>
      <c r="D842" s="1067"/>
      <c r="E842" s="1067"/>
      <c r="F842" s="1067"/>
      <c r="G842" s="1067"/>
      <c r="H842" s="1067"/>
      <c r="I842" s="1067"/>
      <c r="J842" s="1067"/>
      <c r="K842" s="1067"/>
      <c r="L842" s="1067"/>
      <c r="M842" s="1067"/>
      <c r="N842" s="1067"/>
      <c r="O842" s="1067"/>
      <c r="P842" s="1067"/>
      <c r="Q842" s="1067"/>
      <c r="R842" s="1067"/>
      <c r="S842" s="1067"/>
      <c r="T842" s="1067"/>
      <c r="U842" s="1067"/>
      <c r="V842" s="1067"/>
      <c r="W842" s="1067"/>
      <c r="X842" s="1067"/>
      <c r="Y842" s="1067"/>
      <c r="Z842" s="1067"/>
      <c r="AA842" s="1067"/>
      <c r="AB842" s="1067"/>
      <c r="AC842" s="1067"/>
      <c r="AD842" s="1067"/>
      <c r="AE842" s="1067"/>
    </row>
    <row r="843" spans="1:31">
      <c r="A843" s="1067"/>
      <c r="B843" s="1067"/>
      <c r="C843" s="1067"/>
      <c r="D843" s="1067"/>
      <c r="E843" s="1067"/>
      <c r="F843" s="1067"/>
      <c r="G843" s="1067"/>
      <c r="H843" s="1067"/>
      <c r="I843" s="1067"/>
      <c r="J843" s="1067"/>
      <c r="K843" s="1067"/>
      <c r="L843" s="1067"/>
      <c r="M843" s="1067"/>
      <c r="N843" s="1067"/>
      <c r="O843" s="1067"/>
      <c r="P843" s="1067"/>
      <c r="Q843" s="1067"/>
      <c r="R843" s="1067"/>
      <c r="S843" s="1067"/>
      <c r="T843" s="1067"/>
      <c r="U843" s="1067"/>
      <c r="V843" s="1067"/>
      <c r="W843" s="1067"/>
      <c r="X843" s="1067"/>
      <c r="Y843" s="1067"/>
      <c r="Z843" s="1067"/>
      <c r="AA843" s="1067"/>
      <c r="AB843" s="1067"/>
      <c r="AC843" s="1067"/>
      <c r="AD843" s="1067"/>
      <c r="AE843" s="1067"/>
    </row>
    <row r="844" spans="1:31">
      <c r="A844" s="1067"/>
      <c r="B844" s="1067"/>
      <c r="C844" s="1067"/>
      <c r="D844" s="1067"/>
      <c r="E844" s="1067"/>
      <c r="F844" s="1067"/>
      <c r="G844" s="1067"/>
      <c r="H844" s="1067"/>
      <c r="I844" s="1067"/>
      <c r="J844" s="1067"/>
      <c r="K844" s="1067"/>
      <c r="L844" s="1067"/>
      <c r="M844" s="1067"/>
      <c r="N844" s="1067"/>
      <c r="O844" s="1067"/>
      <c r="P844" s="1067"/>
      <c r="Q844" s="1067"/>
      <c r="R844" s="1067"/>
      <c r="S844" s="1067"/>
      <c r="T844" s="1067"/>
      <c r="U844" s="1067"/>
      <c r="V844" s="1067"/>
      <c r="W844" s="1067"/>
      <c r="X844" s="1067"/>
      <c r="Y844" s="1067"/>
      <c r="Z844" s="1067"/>
      <c r="AA844" s="1067"/>
      <c r="AB844" s="1067"/>
      <c r="AC844" s="1067"/>
      <c r="AD844" s="1067"/>
      <c r="AE844" s="1067"/>
    </row>
    <row r="845" spans="1:31">
      <c r="A845" s="1067"/>
      <c r="B845" s="1067"/>
      <c r="C845" s="1067"/>
      <c r="D845" s="1067"/>
      <c r="E845" s="1067"/>
      <c r="F845" s="1067"/>
      <c r="G845" s="1067"/>
      <c r="H845" s="1067"/>
      <c r="I845" s="1067"/>
      <c r="J845" s="1067"/>
      <c r="K845" s="1067"/>
      <c r="L845" s="1067"/>
      <c r="M845" s="1067"/>
      <c r="N845" s="1067"/>
      <c r="O845" s="1067"/>
      <c r="P845" s="1067"/>
      <c r="Q845" s="1067"/>
      <c r="R845" s="1067"/>
      <c r="S845" s="1067"/>
      <c r="T845" s="1067"/>
      <c r="U845" s="1067"/>
      <c r="V845" s="1067"/>
      <c r="W845" s="1067"/>
      <c r="X845" s="1067"/>
      <c r="Y845" s="1067"/>
      <c r="Z845" s="1067"/>
      <c r="AA845" s="1067"/>
      <c r="AB845" s="1067"/>
      <c r="AC845" s="1067"/>
      <c r="AD845" s="1067"/>
      <c r="AE845" s="1067"/>
    </row>
    <row r="846" spans="1:31">
      <c r="A846" s="1067"/>
      <c r="B846" s="1067"/>
      <c r="C846" s="1067"/>
      <c r="D846" s="1067"/>
      <c r="E846" s="1067"/>
      <c r="F846" s="1067"/>
      <c r="G846" s="1067"/>
      <c r="H846" s="1067"/>
      <c r="I846" s="1067"/>
      <c r="J846" s="1067"/>
      <c r="K846" s="1067"/>
      <c r="L846" s="1067"/>
      <c r="M846" s="1067"/>
      <c r="N846" s="1067"/>
      <c r="O846" s="1067"/>
      <c r="P846" s="1067"/>
      <c r="Q846" s="1067"/>
      <c r="R846" s="1067"/>
      <c r="S846" s="1067"/>
      <c r="T846" s="1067"/>
      <c r="U846" s="1067"/>
      <c r="V846" s="1067"/>
      <c r="W846" s="1067"/>
      <c r="X846" s="1067"/>
      <c r="Y846" s="1067"/>
      <c r="Z846" s="1067"/>
      <c r="AA846" s="1067"/>
      <c r="AB846" s="1067"/>
      <c r="AC846" s="1067"/>
      <c r="AD846" s="1067"/>
      <c r="AE846" s="1067"/>
    </row>
    <row r="847" spans="1:31">
      <c r="A847" s="1067"/>
      <c r="B847" s="1067"/>
      <c r="C847" s="1067"/>
      <c r="D847" s="1067"/>
      <c r="E847" s="1067"/>
      <c r="F847" s="1067"/>
      <c r="G847" s="1067"/>
      <c r="H847" s="1067"/>
      <c r="I847" s="1067"/>
      <c r="J847" s="1067"/>
      <c r="K847" s="1067"/>
      <c r="L847" s="1067"/>
      <c r="M847" s="1067"/>
      <c r="N847" s="1067"/>
      <c r="O847" s="1067"/>
      <c r="P847" s="1067"/>
      <c r="Q847" s="1067"/>
      <c r="R847" s="1067"/>
      <c r="S847" s="1067"/>
      <c r="T847" s="1067"/>
      <c r="U847" s="1067"/>
      <c r="V847" s="1067"/>
      <c r="W847" s="1067"/>
      <c r="X847" s="1067"/>
      <c r="Y847" s="1067"/>
      <c r="Z847" s="1067"/>
      <c r="AA847" s="1067"/>
      <c r="AB847" s="1067"/>
      <c r="AC847" s="1067"/>
      <c r="AD847" s="1067"/>
      <c r="AE847" s="1067"/>
    </row>
    <row r="848" spans="1:31">
      <c r="A848" s="1067"/>
      <c r="B848" s="1067"/>
      <c r="C848" s="1067"/>
      <c r="D848" s="1067"/>
      <c r="E848" s="1067"/>
      <c r="F848" s="1067"/>
      <c r="G848" s="1067"/>
      <c r="H848" s="1067"/>
      <c r="I848" s="1067"/>
      <c r="J848" s="1067"/>
      <c r="K848" s="1067"/>
      <c r="L848" s="1067"/>
      <c r="M848" s="1067"/>
      <c r="N848" s="1067"/>
      <c r="O848" s="1067"/>
      <c r="P848" s="1067"/>
      <c r="Q848" s="1067"/>
      <c r="R848" s="1067"/>
      <c r="S848" s="1067"/>
      <c r="T848" s="1067"/>
      <c r="U848" s="1067"/>
      <c r="V848" s="1067"/>
      <c r="W848" s="1067"/>
      <c r="X848" s="1067"/>
      <c r="Y848" s="1067"/>
      <c r="Z848" s="1067"/>
      <c r="AA848" s="1067"/>
      <c r="AB848" s="1067"/>
      <c r="AC848" s="1067"/>
      <c r="AD848" s="1067"/>
      <c r="AE848" s="1067"/>
    </row>
    <row r="849" spans="1:31">
      <c r="A849" s="1067"/>
      <c r="B849" s="1067"/>
      <c r="C849" s="1067"/>
      <c r="D849" s="1067"/>
      <c r="E849" s="1067"/>
      <c r="F849" s="1067"/>
      <c r="G849" s="1067"/>
      <c r="H849" s="1067"/>
      <c r="I849" s="1067"/>
      <c r="J849" s="1067"/>
      <c r="K849" s="1067"/>
      <c r="L849" s="1067"/>
      <c r="M849" s="1067"/>
      <c r="N849" s="1067"/>
      <c r="O849" s="1067"/>
      <c r="P849" s="1067"/>
      <c r="Q849" s="1067"/>
      <c r="R849" s="1067"/>
      <c r="S849" s="1067"/>
      <c r="T849" s="1067"/>
      <c r="U849" s="1067"/>
      <c r="V849" s="1067"/>
      <c r="W849" s="1067"/>
      <c r="X849" s="1067"/>
      <c r="Y849" s="1067"/>
      <c r="Z849" s="1067"/>
      <c r="AA849" s="1067"/>
      <c r="AB849" s="1067"/>
      <c r="AC849" s="1067"/>
      <c r="AD849" s="1067"/>
      <c r="AE849" s="1067"/>
    </row>
    <row r="850" spans="1:31">
      <c r="A850" s="1067"/>
      <c r="B850" s="1067"/>
      <c r="C850" s="1067"/>
      <c r="D850" s="1067"/>
      <c r="E850" s="1067"/>
      <c r="F850" s="1067"/>
      <c r="G850" s="1067"/>
      <c r="H850" s="1067"/>
      <c r="I850" s="1067"/>
      <c r="J850" s="1067"/>
      <c r="K850" s="1067"/>
      <c r="L850" s="1067"/>
      <c r="M850" s="1067"/>
      <c r="N850" s="1067"/>
      <c r="O850" s="1067"/>
      <c r="P850" s="1067"/>
      <c r="Q850" s="1067"/>
      <c r="R850" s="1067"/>
      <c r="S850" s="1067"/>
      <c r="T850" s="1067"/>
      <c r="U850" s="1067"/>
      <c r="V850" s="1067"/>
      <c r="W850" s="1067"/>
      <c r="X850" s="1067"/>
      <c r="Y850" s="1067"/>
      <c r="Z850" s="1067"/>
      <c r="AA850" s="1067"/>
      <c r="AB850" s="1067"/>
      <c r="AC850" s="1067"/>
      <c r="AD850" s="1067"/>
      <c r="AE850" s="1067"/>
    </row>
    <row r="851" spans="1:31">
      <c r="A851" s="1067"/>
      <c r="B851" s="1067"/>
      <c r="C851" s="1067"/>
      <c r="D851" s="1067"/>
      <c r="E851" s="1067"/>
      <c r="F851" s="1067"/>
      <c r="G851" s="1067"/>
      <c r="H851" s="1067"/>
      <c r="I851" s="1067"/>
      <c r="J851" s="1067"/>
      <c r="K851" s="1067"/>
      <c r="L851" s="1067"/>
      <c r="M851" s="1067"/>
      <c r="N851" s="1067"/>
      <c r="O851" s="1067"/>
      <c r="P851" s="1067"/>
      <c r="Q851" s="1067"/>
      <c r="R851" s="1067"/>
      <c r="S851" s="1067"/>
      <c r="T851" s="1067"/>
      <c r="U851" s="1067"/>
      <c r="V851" s="1067"/>
      <c r="W851" s="1067"/>
      <c r="X851" s="1067"/>
      <c r="Y851" s="1067"/>
      <c r="Z851" s="1067"/>
      <c r="AA851" s="1067"/>
      <c r="AB851" s="1067"/>
      <c r="AC851" s="1067"/>
      <c r="AD851" s="1067"/>
      <c r="AE851" s="1067"/>
    </row>
    <row r="852" spans="1:31">
      <c r="A852" s="1067"/>
      <c r="B852" s="1067"/>
      <c r="C852" s="1067"/>
      <c r="D852" s="1067"/>
      <c r="E852" s="1067"/>
      <c r="F852" s="1067"/>
      <c r="G852" s="1067"/>
      <c r="H852" s="1067"/>
      <c r="I852" s="1067"/>
      <c r="J852" s="1067"/>
      <c r="K852" s="1067"/>
      <c r="L852" s="1067"/>
      <c r="M852" s="1067"/>
      <c r="N852" s="1067"/>
      <c r="O852" s="1067"/>
      <c r="P852" s="1067"/>
      <c r="Q852" s="1067"/>
      <c r="R852" s="1067"/>
      <c r="S852" s="1067"/>
      <c r="T852" s="1067"/>
      <c r="U852" s="1067"/>
      <c r="V852" s="1067"/>
      <c r="W852" s="1067"/>
      <c r="X852" s="1067"/>
      <c r="Y852" s="1067"/>
      <c r="Z852" s="1067"/>
      <c r="AA852" s="1067"/>
      <c r="AB852" s="1067"/>
      <c r="AC852" s="1067"/>
      <c r="AD852" s="1067"/>
      <c r="AE852" s="1067"/>
    </row>
    <row r="853" spans="1:31">
      <c r="A853" s="1067"/>
      <c r="B853" s="1067"/>
      <c r="C853" s="1067"/>
      <c r="D853" s="1067"/>
      <c r="E853" s="1067"/>
      <c r="F853" s="1067"/>
      <c r="G853" s="1067"/>
      <c r="H853" s="1067"/>
      <c r="I853" s="1067"/>
      <c r="J853" s="1067"/>
      <c r="K853" s="1067"/>
      <c r="L853" s="1067"/>
      <c r="M853" s="1067"/>
      <c r="N853" s="1067"/>
      <c r="O853" s="1067"/>
      <c r="P853" s="1067"/>
      <c r="Q853" s="1067"/>
      <c r="R853" s="1067"/>
      <c r="S853" s="1067"/>
      <c r="T853" s="1067"/>
      <c r="U853" s="1067"/>
      <c r="V853" s="1067"/>
      <c r="W853" s="1067"/>
      <c r="X853" s="1067"/>
      <c r="Y853" s="1067"/>
      <c r="Z853" s="1067"/>
      <c r="AA853" s="1067"/>
      <c r="AB853" s="1067"/>
      <c r="AC853" s="1067"/>
      <c r="AD853" s="1067"/>
      <c r="AE853" s="1067"/>
    </row>
    <row r="854" spans="1:31">
      <c r="A854" s="1067"/>
      <c r="B854" s="1067"/>
      <c r="C854" s="1067"/>
      <c r="D854" s="1067"/>
      <c r="E854" s="1067"/>
      <c r="F854" s="1067"/>
      <c r="G854" s="1067"/>
      <c r="H854" s="1067"/>
      <c r="I854" s="1067"/>
      <c r="J854" s="1067"/>
      <c r="K854" s="1067"/>
      <c r="L854" s="1067"/>
      <c r="M854" s="1067"/>
      <c r="N854" s="1067"/>
      <c r="O854" s="1067"/>
      <c r="P854" s="1067"/>
      <c r="Q854" s="1067"/>
      <c r="R854" s="1067"/>
      <c r="S854" s="1067"/>
      <c r="T854" s="1067"/>
      <c r="U854" s="1067"/>
      <c r="V854" s="1067"/>
      <c r="W854" s="1067"/>
      <c r="X854" s="1067"/>
      <c r="Y854" s="1067"/>
      <c r="Z854" s="1067"/>
      <c r="AA854" s="1067"/>
      <c r="AB854" s="1067"/>
      <c r="AC854" s="1067"/>
      <c r="AD854" s="1067"/>
      <c r="AE854" s="1067"/>
    </row>
    <row r="855" spans="1:31">
      <c r="A855" s="1067"/>
      <c r="B855" s="1067"/>
      <c r="C855" s="1067"/>
      <c r="D855" s="1067"/>
      <c r="E855" s="1067"/>
      <c r="F855" s="1067"/>
      <c r="G855" s="1067"/>
      <c r="H855" s="1067"/>
      <c r="I855" s="1067"/>
      <c r="J855" s="1067"/>
      <c r="K855" s="1067"/>
      <c r="L855" s="1067"/>
      <c r="M855" s="1067"/>
      <c r="N855" s="1067"/>
      <c r="O855" s="1067"/>
      <c r="P855" s="1067"/>
      <c r="Q855" s="1067"/>
      <c r="R855" s="1067"/>
      <c r="S855" s="1067"/>
      <c r="T855" s="1067"/>
      <c r="U855" s="1067"/>
      <c r="V855" s="1067"/>
      <c r="W855" s="1067"/>
      <c r="X855" s="1067"/>
      <c r="Y855" s="1067"/>
      <c r="Z855" s="1067"/>
      <c r="AA855" s="1067"/>
      <c r="AB855" s="1067"/>
      <c r="AC855" s="1067"/>
      <c r="AD855" s="1067"/>
      <c r="AE855" s="1067"/>
    </row>
    <row r="856" spans="1:31">
      <c r="A856" s="1067"/>
      <c r="B856" s="1067"/>
      <c r="C856" s="1067"/>
      <c r="D856" s="1067"/>
      <c r="E856" s="1067"/>
      <c r="F856" s="1067"/>
      <c r="G856" s="1067"/>
      <c r="H856" s="1067"/>
      <c r="I856" s="1067"/>
      <c r="J856" s="1067"/>
      <c r="K856" s="1067"/>
      <c r="L856" s="1067"/>
      <c r="M856" s="1067"/>
      <c r="N856" s="1067"/>
      <c r="O856" s="1067"/>
      <c r="P856" s="1067"/>
      <c r="Q856" s="1067"/>
      <c r="R856" s="1067"/>
      <c r="S856" s="1067"/>
      <c r="T856" s="1067"/>
      <c r="U856" s="1067"/>
      <c r="V856" s="1067"/>
      <c r="W856" s="1067"/>
      <c r="X856" s="1067"/>
      <c r="Y856" s="1067"/>
      <c r="Z856" s="1067"/>
      <c r="AA856" s="1067"/>
      <c r="AB856" s="1067"/>
      <c r="AC856" s="1067"/>
      <c r="AD856" s="1067"/>
      <c r="AE856" s="1067"/>
    </row>
    <row r="857" spans="1:31">
      <c r="A857" s="1067"/>
      <c r="B857" s="1067"/>
      <c r="C857" s="1067"/>
      <c r="D857" s="1067"/>
      <c r="E857" s="1067"/>
      <c r="F857" s="1067"/>
      <c r="G857" s="1067"/>
      <c r="H857" s="1067"/>
      <c r="I857" s="1067"/>
      <c r="J857" s="1067"/>
      <c r="K857" s="1067"/>
      <c r="L857" s="1067"/>
      <c r="M857" s="1067"/>
      <c r="N857" s="1067"/>
      <c r="O857" s="1067"/>
      <c r="P857" s="1067"/>
      <c r="Q857" s="1067"/>
      <c r="R857" s="1067"/>
      <c r="S857" s="1067"/>
      <c r="T857" s="1067"/>
      <c r="U857" s="1067"/>
      <c r="V857" s="1067"/>
      <c r="W857" s="1067"/>
      <c r="X857" s="1067"/>
      <c r="Y857" s="1067"/>
      <c r="Z857" s="1067"/>
      <c r="AA857" s="1067"/>
      <c r="AB857" s="1067"/>
      <c r="AC857" s="1067"/>
      <c r="AD857" s="1067"/>
      <c r="AE857" s="1067"/>
    </row>
    <row r="858" spans="1:31">
      <c r="A858" s="1067"/>
      <c r="B858" s="1067"/>
      <c r="C858" s="1067"/>
      <c r="D858" s="1067"/>
      <c r="E858" s="1067"/>
      <c r="F858" s="1067"/>
      <c r="G858" s="1067"/>
      <c r="H858" s="1067"/>
      <c r="I858" s="1067"/>
      <c r="J858" s="1067"/>
      <c r="K858" s="1067"/>
      <c r="L858" s="1067"/>
      <c r="M858" s="1067"/>
      <c r="N858" s="1067"/>
      <c r="O858" s="1067"/>
      <c r="P858" s="1067"/>
      <c r="Q858" s="1067"/>
      <c r="R858" s="1067"/>
      <c r="S858" s="1067"/>
      <c r="T858" s="1067"/>
      <c r="U858" s="1067"/>
      <c r="V858" s="1067"/>
      <c r="W858" s="1067"/>
      <c r="X858" s="1067"/>
      <c r="Y858" s="1067"/>
      <c r="Z858" s="1067"/>
      <c r="AA858" s="1067"/>
      <c r="AB858" s="1067"/>
      <c r="AC858" s="1067"/>
      <c r="AD858" s="1067"/>
      <c r="AE858" s="1067"/>
    </row>
    <row r="859" spans="1:31">
      <c r="A859" s="1067"/>
      <c r="B859" s="1067"/>
      <c r="C859" s="1067"/>
      <c r="D859" s="1067"/>
      <c r="E859" s="1067"/>
      <c r="F859" s="1067"/>
      <c r="G859" s="1067"/>
      <c r="H859" s="1067"/>
      <c r="I859" s="1067"/>
      <c r="J859" s="1067"/>
      <c r="K859" s="1067"/>
      <c r="L859" s="1067"/>
      <c r="M859" s="1067"/>
      <c r="N859" s="1067"/>
      <c r="O859" s="1067"/>
      <c r="P859" s="1067"/>
      <c r="Q859" s="1067"/>
      <c r="R859" s="1067"/>
      <c r="S859" s="1067"/>
      <c r="T859" s="1067"/>
      <c r="U859" s="1067"/>
      <c r="V859" s="1067"/>
      <c r="W859" s="1067"/>
      <c r="X859" s="1067"/>
      <c r="Y859" s="1067"/>
      <c r="Z859" s="1067"/>
      <c r="AA859" s="1067"/>
      <c r="AB859" s="1067"/>
      <c r="AC859" s="1067"/>
      <c r="AD859" s="1067"/>
      <c r="AE859" s="1067"/>
    </row>
    <row r="860" spans="1:31">
      <c r="A860" s="1067"/>
      <c r="B860" s="1067"/>
      <c r="C860" s="1067"/>
      <c r="D860" s="1067"/>
      <c r="E860" s="1067"/>
      <c r="F860" s="1067"/>
      <c r="G860" s="1067"/>
      <c r="H860" s="1067"/>
      <c r="I860" s="1067"/>
      <c r="J860" s="1067"/>
      <c r="K860" s="1067"/>
      <c r="L860" s="1067"/>
      <c r="M860" s="1067"/>
      <c r="N860" s="1067"/>
      <c r="O860" s="1067"/>
      <c r="P860" s="1067"/>
      <c r="Q860" s="1067"/>
      <c r="R860" s="1067"/>
      <c r="S860" s="1067"/>
      <c r="T860" s="1067"/>
      <c r="U860" s="1067"/>
      <c r="V860" s="1067"/>
      <c r="W860" s="1067"/>
      <c r="X860" s="1067"/>
      <c r="Y860" s="1067"/>
      <c r="Z860" s="1067"/>
      <c r="AA860" s="1067"/>
      <c r="AB860" s="1067"/>
      <c r="AC860" s="1067"/>
      <c r="AD860" s="1067"/>
      <c r="AE860" s="1067"/>
    </row>
    <row r="861" spans="1:31">
      <c r="A861" s="1067"/>
      <c r="B861" s="1067"/>
      <c r="C861" s="1067"/>
      <c r="D861" s="1067"/>
      <c r="E861" s="1067"/>
      <c r="F861" s="1067"/>
      <c r="G861" s="1067"/>
      <c r="H861" s="1067"/>
      <c r="I861" s="1067"/>
      <c r="J861" s="1067"/>
      <c r="K861" s="1067"/>
      <c r="L861" s="1067"/>
      <c r="M861" s="1067"/>
      <c r="N861" s="1067"/>
      <c r="O861" s="1067"/>
      <c r="P861" s="1067"/>
      <c r="Q861" s="1067"/>
      <c r="R861" s="1067"/>
      <c r="S861" s="1067"/>
      <c r="T861" s="1067"/>
      <c r="U861" s="1067"/>
      <c r="V861" s="1067"/>
      <c r="W861" s="1067"/>
      <c r="X861" s="1067"/>
      <c r="Y861" s="1067"/>
      <c r="Z861" s="1067"/>
      <c r="AA861" s="1067"/>
      <c r="AB861" s="1067"/>
      <c r="AC861" s="1067"/>
      <c r="AD861" s="1067"/>
      <c r="AE861" s="1067"/>
    </row>
    <row r="862" spans="1:31">
      <c r="A862" s="1067"/>
      <c r="B862" s="1067"/>
      <c r="C862" s="1067"/>
      <c r="D862" s="1067"/>
      <c r="E862" s="1067"/>
      <c r="F862" s="1067"/>
      <c r="G862" s="1067"/>
      <c r="H862" s="1067"/>
      <c r="I862" s="1067"/>
      <c r="J862" s="1067"/>
      <c r="K862" s="1067"/>
      <c r="L862" s="1067"/>
      <c r="M862" s="1067"/>
      <c r="N862" s="1067"/>
      <c r="O862" s="1067"/>
      <c r="P862" s="1067"/>
      <c r="Q862" s="1067"/>
      <c r="R862" s="1067"/>
      <c r="S862" s="1067"/>
      <c r="T862" s="1067"/>
      <c r="U862" s="1067"/>
      <c r="V862" s="1067"/>
      <c r="W862" s="1067"/>
      <c r="X862" s="1067"/>
      <c r="Y862" s="1067"/>
      <c r="Z862" s="1067"/>
      <c r="AA862" s="1067"/>
      <c r="AB862" s="1067"/>
      <c r="AC862" s="1067"/>
      <c r="AD862" s="1067"/>
      <c r="AE862" s="1067"/>
    </row>
    <row r="863" spans="1:31">
      <c r="A863" s="1067"/>
      <c r="B863" s="1067"/>
      <c r="C863" s="1067"/>
      <c r="D863" s="1067"/>
      <c r="E863" s="1067"/>
      <c r="F863" s="1067"/>
      <c r="G863" s="1067"/>
      <c r="H863" s="1067"/>
      <c r="I863" s="1067"/>
      <c r="J863" s="1067"/>
      <c r="K863" s="1067"/>
      <c r="L863" s="1067"/>
      <c r="M863" s="1067"/>
      <c r="N863" s="1067"/>
      <c r="O863" s="1067"/>
      <c r="P863" s="1067"/>
      <c r="Q863" s="1067"/>
      <c r="R863" s="1067"/>
      <c r="S863" s="1067"/>
      <c r="T863" s="1067"/>
      <c r="U863" s="1067"/>
      <c r="V863" s="1067"/>
      <c r="W863" s="1067"/>
      <c r="X863" s="1067"/>
      <c r="Y863" s="1067"/>
      <c r="Z863" s="1067"/>
      <c r="AA863" s="1067"/>
      <c r="AB863" s="1067"/>
      <c r="AC863" s="1067"/>
      <c r="AD863" s="1067"/>
      <c r="AE863" s="1067"/>
    </row>
    <row r="864" spans="1:31">
      <c r="A864" s="1067"/>
      <c r="B864" s="1067"/>
      <c r="C864" s="1067"/>
      <c r="D864" s="1067"/>
      <c r="E864" s="1067"/>
      <c r="F864" s="1067"/>
      <c r="G864" s="1067"/>
      <c r="H864" s="1067"/>
      <c r="I864" s="1067"/>
      <c r="J864" s="1067"/>
      <c r="K864" s="1067"/>
      <c r="L864" s="1067"/>
      <c r="M864" s="1067"/>
      <c r="N864" s="1067"/>
      <c r="O864" s="1067"/>
      <c r="P864" s="1067"/>
      <c r="Q864" s="1067"/>
      <c r="R864" s="1067"/>
      <c r="S864" s="1067"/>
      <c r="T864" s="1067"/>
      <c r="U864" s="1067"/>
      <c r="V864" s="1067"/>
      <c r="W864" s="1067"/>
      <c r="X864" s="1067"/>
      <c r="Y864" s="1067"/>
      <c r="Z864" s="1067"/>
      <c r="AA864" s="1067"/>
      <c r="AB864" s="1067"/>
      <c r="AC864" s="1067"/>
      <c r="AD864" s="1067"/>
      <c r="AE864" s="1067"/>
    </row>
    <row r="865" spans="1:31">
      <c r="A865" s="1067"/>
      <c r="B865" s="1067"/>
      <c r="C865" s="1067"/>
      <c r="D865" s="1067"/>
      <c r="E865" s="1067"/>
      <c r="F865" s="1067"/>
      <c r="G865" s="1067"/>
      <c r="H865" s="1067"/>
      <c r="I865" s="1067"/>
      <c r="J865" s="1067"/>
      <c r="K865" s="1067"/>
      <c r="L865" s="1067"/>
      <c r="M865" s="1067"/>
      <c r="N865" s="1067"/>
      <c r="O865" s="1067"/>
      <c r="P865" s="1067"/>
      <c r="Q865" s="1067"/>
      <c r="R865" s="1067"/>
      <c r="S865" s="1067"/>
      <c r="T865" s="1067"/>
      <c r="U865" s="1067"/>
      <c r="V865" s="1067"/>
      <c r="W865" s="1067"/>
      <c r="X865" s="1067"/>
      <c r="Y865" s="1067"/>
      <c r="Z865" s="1067"/>
      <c r="AA865" s="1067"/>
      <c r="AB865" s="1067"/>
      <c r="AC865" s="1067"/>
      <c r="AD865" s="1067"/>
      <c r="AE865" s="1067"/>
    </row>
    <row r="866" spans="1:31">
      <c r="A866" s="1067"/>
      <c r="B866" s="1067"/>
      <c r="C866" s="1067"/>
      <c r="D866" s="1067"/>
      <c r="E866" s="1067"/>
      <c r="F866" s="1067"/>
      <c r="G866" s="1067"/>
      <c r="H866" s="1067"/>
      <c r="I866" s="1067"/>
      <c r="J866" s="1067"/>
      <c r="K866" s="1067"/>
      <c r="L866" s="1067"/>
      <c r="M866" s="1067"/>
      <c r="N866" s="1067"/>
      <c r="O866" s="1067"/>
      <c r="P866" s="1067"/>
      <c r="Q866" s="1067"/>
      <c r="R866" s="1067"/>
      <c r="S866" s="1067"/>
      <c r="T866" s="1067"/>
      <c r="U866" s="1067"/>
      <c r="V866" s="1067"/>
      <c r="W866" s="1067"/>
      <c r="X866" s="1067"/>
      <c r="Y866" s="1067"/>
      <c r="Z866" s="1067"/>
      <c r="AA866" s="1067"/>
      <c r="AB866" s="1067"/>
      <c r="AC866" s="1067"/>
      <c r="AD866" s="1067"/>
      <c r="AE866" s="1067"/>
    </row>
    <row r="867" spans="1:31">
      <c r="A867" s="1067"/>
      <c r="B867" s="1067"/>
      <c r="C867" s="1067"/>
      <c r="D867" s="1067"/>
      <c r="E867" s="1067"/>
      <c r="F867" s="1067"/>
      <c r="G867" s="1067"/>
      <c r="H867" s="1067"/>
      <c r="I867" s="1067"/>
      <c r="J867" s="1067"/>
      <c r="K867" s="1067"/>
      <c r="L867" s="1067"/>
      <c r="M867" s="1067"/>
      <c r="N867" s="1067"/>
      <c r="O867" s="1067"/>
      <c r="P867" s="1067"/>
      <c r="Q867" s="1067"/>
      <c r="R867" s="1067"/>
      <c r="S867" s="1067"/>
      <c r="T867" s="1067"/>
      <c r="U867" s="1067"/>
      <c r="V867" s="1067"/>
      <c r="W867" s="1067"/>
      <c r="X867" s="1067"/>
      <c r="Y867" s="1067"/>
      <c r="Z867" s="1067"/>
      <c r="AA867" s="1067"/>
      <c r="AB867" s="1067"/>
      <c r="AC867" s="1067"/>
      <c r="AD867" s="1067"/>
      <c r="AE867" s="1067"/>
    </row>
    <row r="868" spans="1:31">
      <c r="A868" s="1067"/>
      <c r="B868" s="1067"/>
      <c r="C868" s="1067"/>
      <c r="D868" s="1067"/>
      <c r="E868" s="1067"/>
      <c r="F868" s="1067"/>
      <c r="G868" s="1067"/>
      <c r="H868" s="1067"/>
      <c r="I868" s="1067"/>
      <c r="J868" s="1067"/>
      <c r="K868" s="1067"/>
      <c r="L868" s="1067"/>
      <c r="M868" s="1067"/>
      <c r="N868" s="1067"/>
      <c r="O868" s="1067"/>
      <c r="P868" s="1067"/>
      <c r="Q868" s="1067"/>
      <c r="R868" s="1067"/>
      <c r="S868" s="1067"/>
      <c r="T868" s="1067"/>
      <c r="U868" s="1067"/>
      <c r="V868" s="1067"/>
      <c r="W868" s="1067"/>
      <c r="X868" s="1067"/>
      <c r="Y868" s="1067"/>
      <c r="Z868" s="1067"/>
      <c r="AA868" s="1067"/>
      <c r="AB868" s="1067"/>
      <c r="AC868" s="1067"/>
      <c r="AD868" s="1067"/>
      <c r="AE868" s="1067"/>
    </row>
    <row r="869" spans="1:31">
      <c r="A869" s="1067"/>
      <c r="B869" s="1067"/>
      <c r="C869" s="1067"/>
      <c r="D869" s="1067"/>
      <c r="E869" s="1067"/>
      <c r="F869" s="1067"/>
      <c r="G869" s="1067"/>
      <c r="H869" s="1067"/>
      <c r="I869" s="1067"/>
      <c r="J869" s="1067"/>
      <c r="K869" s="1067"/>
      <c r="L869" s="1067"/>
      <c r="M869" s="1067"/>
      <c r="N869" s="1067"/>
      <c r="O869" s="1067"/>
      <c r="P869" s="1067"/>
      <c r="Q869" s="1067"/>
      <c r="R869" s="1067"/>
      <c r="S869" s="1067"/>
      <c r="T869" s="1067"/>
      <c r="U869" s="1067"/>
      <c r="V869" s="1067"/>
      <c r="W869" s="1067"/>
      <c r="X869" s="1067"/>
      <c r="Y869" s="1067"/>
      <c r="Z869" s="1067"/>
      <c r="AA869" s="1067"/>
      <c r="AB869" s="1067"/>
      <c r="AC869" s="1067"/>
      <c r="AD869" s="1067"/>
      <c r="AE869" s="1067"/>
    </row>
    <row r="870" spans="1:31">
      <c r="A870" s="1067"/>
      <c r="B870" s="1067"/>
      <c r="C870" s="1067"/>
      <c r="D870" s="1067"/>
      <c r="E870" s="1067"/>
      <c r="F870" s="1067"/>
      <c r="G870" s="1067"/>
      <c r="H870" s="1067"/>
      <c r="I870" s="1067"/>
      <c r="J870" s="1067"/>
      <c r="K870" s="1067"/>
      <c r="L870" s="1067"/>
      <c r="M870" s="1067"/>
      <c r="N870" s="1067"/>
      <c r="O870" s="1067"/>
      <c r="P870" s="1067"/>
      <c r="Q870" s="1067"/>
      <c r="R870" s="1067"/>
      <c r="S870" s="1067"/>
      <c r="T870" s="1067"/>
      <c r="U870" s="1067"/>
      <c r="V870" s="1067"/>
      <c r="W870" s="1067"/>
      <c r="X870" s="1067"/>
      <c r="Y870" s="1067"/>
      <c r="Z870" s="1067"/>
      <c r="AA870" s="1067"/>
      <c r="AB870" s="1067"/>
      <c r="AC870" s="1067"/>
      <c r="AD870" s="1067"/>
      <c r="AE870" s="1067"/>
    </row>
    <row r="871" spans="1:31">
      <c r="A871" s="1067"/>
      <c r="B871" s="1067"/>
      <c r="C871" s="1067"/>
      <c r="D871" s="1067"/>
      <c r="E871" s="1067"/>
      <c r="F871" s="1067"/>
      <c r="G871" s="1067"/>
      <c r="H871" s="1067"/>
      <c r="I871" s="1067"/>
      <c r="J871" s="1067"/>
      <c r="K871" s="1067"/>
      <c r="L871" s="1067"/>
      <c r="M871" s="1067"/>
      <c r="N871" s="1067"/>
      <c r="O871" s="1067"/>
      <c r="P871" s="1067"/>
      <c r="Q871" s="1067"/>
      <c r="R871" s="1067"/>
      <c r="S871" s="1067"/>
      <c r="T871" s="1067"/>
      <c r="U871" s="1067"/>
      <c r="V871" s="1067"/>
      <c r="W871" s="1067"/>
      <c r="X871" s="1067"/>
      <c r="Y871" s="1067"/>
      <c r="Z871" s="1067"/>
      <c r="AA871" s="1067"/>
      <c r="AB871" s="1067"/>
      <c r="AC871" s="1067"/>
      <c r="AD871" s="1067"/>
      <c r="AE871" s="1067"/>
    </row>
    <row r="872" spans="1:31">
      <c r="A872" s="1067"/>
      <c r="B872" s="1067"/>
      <c r="C872" s="1067"/>
      <c r="D872" s="1067"/>
      <c r="E872" s="1067"/>
      <c r="F872" s="1067"/>
      <c r="G872" s="1067"/>
      <c r="H872" s="1067"/>
      <c r="I872" s="1067"/>
      <c r="J872" s="1067"/>
      <c r="K872" s="1067"/>
      <c r="L872" s="1067"/>
      <c r="M872" s="1067"/>
      <c r="N872" s="1067"/>
      <c r="O872" s="1067"/>
      <c r="P872" s="1067"/>
      <c r="Q872" s="1067"/>
      <c r="R872" s="1067"/>
      <c r="S872" s="1067"/>
      <c r="T872" s="1067"/>
      <c r="U872" s="1067"/>
      <c r="V872" s="1067"/>
      <c r="W872" s="1067"/>
      <c r="X872" s="1067"/>
      <c r="Y872" s="1067"/>
      <c r="Z872" s="1067"/>
      <c r="AA872" s="1067"/>
      <c r="AB872" s="1067"/>
      <c r="AC872" s="1067"/>
      <c r="AD872" s="1067"/>
      <c r="AE872" s="1067"/>
    </row>
    <row r="873" spans="1:31">
      <c r="A873" s="1067"/>
      <c r="B873" s="1067"/>
      <c r="C873" s="1067"/>
      <c r="D873" s="1067"/>
      <c r="E873" s="1067"/>
      <c r="F873" s="1067"/>
      <c r="G873" s="1067"/>
      <c r="H873" s="1067"/>
      <c r="I873" s="1067"/>
      <c r="J873" s="1067"/>
      <c r="K873" s="1067"/>
      <c r="L873" s="1067"/>
      <c r="M873" s="1067"/>
      <c r="N873" s="1067"/>
      <c r="O873" s="1067"/>
      <c r="P873" s="1067"/>
      <c r="Q873" s="1067"/>
      <c r="R873" s="1067"/>
      <c r="S873" s="1067"/>
      <c r="T873" s="1067"/>
      <c r="U873" s="1067"/>
      <c r="V873" s="1067"/>
      <c r="W873" s="1067"/>
      <c r="X873" s="1067"/>
      <c r="Y873" s="1067"/>
      <c r="Z873" s="1067"/>
      <c r="AA873" s="1067"/>
      <c r="AB873" s="1067"/>
      <c r="AC873" s="1067"/>
      <c r="AD873" s="1067"/>
      <c r="AE873" s="1067"/>
    </row>
    <row r="874" spans="1:31">
      <c r="A874" s="1067"/>
      <c r="B874" s="1067"/>
      <c r="C874" s="1067"/>
      <c r="D874" s="1067"/>
      <c r="E874" s="1067"/>
      <c r="F874" s="1067"/>
      <c r="G874" s="1067"/>
      <c r="H874" s="1067"/>
      <c r="I874" s="1067"/>
      <c r="J874" s="1067"/>
      <c r="K874" s="1067"/>
      <c r="L874" s="1067"/>
      <c r="M874" s="1067"/>
      <c r="N874" s="1067"/>
      <c r="O874" s="1067"/>
      <c r="P874" s="1067"/>
      <c r="Q874" s="1067"/>
      <c r="R874" s="1067"/>
      <c r="S874" s="1067"/>
      <c r="T874" s="1067"/>
      <c r="U874" s="1067"/>
      <c r="V874" s="1067"/>
      <c r="W874" s="1067"/>
      <c r="X874" s="1067"/>
      <c r="Y874" s="1067"/>
      <c r="Z874" s="1067"/>
      <c r="AA874" s="1067"/>
      <c r="AB874" s="1067"/>
      <c r="AC874" s="1067"/>
      <c r="AD874" s="1067"/>
      <c r="AE874" s="1067"/>
    </row>
    <row r="875" spans="1:31">
      <c r="A875" s="1067"/>
      <c r="B875" s="1067"/>
      <c r="C875" s="1067"/>
      <c r="D875" s="1067"/>
      <c r="E875" s="1067"/>
      <c r="F875" s="1067"/>
      <c r="G875" s="1067"/>
      <c r="H875" s="1067"/>
      <c r="I875" s="1067"/>
      <c r="J875" s="1067"/>
      <c r="K875" s="1067"/>
      <c r="L875" s="1067"/>
      <c r="M875" s="1067"/>
      <c r="N875" s="1067"/>
      <c r="O875" s="1067"/>
      <c r="P875" s="1067"/>
      <c r="Q875" s="1067"/>
      <c r="R875" s="1067"/>
      <c r="S875" s="1067"/>
      <c r="T875" s="1067"/>
      <c r="U875" s="1067"/>
      <c r="V875" s="1067"/>
      <c r="W875" s="1067"/>
      <c r="X875" s="1067"/>
      <c r="Y875" s="1067"/>
      <c r="Z875" s="1067"/>
      <c r="AA875" s="1067"/>
      <c r="AB875" s="1067"/>
      <c r="AC875" s="1067"/>
      <c r="AD875" s="1067"/>
      <c r="AE875" s="1067"/>
    </row>
    <row r="876" spans="1:31">
      <c r="A876" s="1067"/>
      <c r="B876" s="1067"/>
      <c r="C876" s="1067"/>
      <c r="D876" s="1067"/>
      <c r="E876" s="1067"/>
      <c r="F876" s="1067"/>
      <c r="G876" s="1067"/>
      <c r="H876" s="1067"/>
      <c r="I876" s="1067"/>
      <c r="J876" s="1067"/>
      <c r="K876" s="1067"/>
      <c r="L876" s="1067"/>
      <c r="M876" s="1067"/>
      <c r="N876" s="1067"/>
      <c r="O876" s="1067"/>
      <c r="P876" s="1067"/>
      <c r="Q876" s="1067"/>
      <c r="R876" s="1067"/>
      <c r="S876" s="1067"/>
      <c r="T876" s="1067"/>
      <c r="U876" s="1067"/>
      <c r="V876" s="1067"/>
      <c r="W876" s="1067"/>
      <c r="X876" s="1067"/>
      <c r="Y876" s="1067"/>
      <c r="Z876" s="1067"/>
      <c r="AA876" s="1067"/>
      <c r="AB876" s="1067"/>
      <c r="AC876" s="1067"/>
      <c r="AD876" s="1067"/>
      <c r="AE876" s="1067"/>
    </row>
    <row r="877" spans="1:31">
      <c r="A877" s="1067"/>
      <c r="B877" s="1067"/>
      <c r="C877" s="1067"/>
      <c r="D877" s="1067"/>
      <c r="E877" s="1067"/>
      <c r="F877" s="1067"/>
      <c r="G877" s="1067"/>
      <c r="H877" s="1067"/>
      <c r="I877" s="1067"/>
      <c r="J877" s="1067"/>
      <c r="K877" s="1067"/>
      <c r="L877" s="1067"/>
      <c r="M877" s="1067"/>
      <c r="N877" s="1067"/>
      <c r="O877" s="1067"/>
      <c r="P877" s="1067"/>
      <c r="Q877" s="1067"/>
      <c r="R877" s="1067"/>
      <c r="S877" s="1067"/>
      <c r="T877" s="1067"/>
      <c r="U877" s="1067"/>
      <c r="V877" s="1067"/>
      <c r="W877" s="1067"/>
      <c r="X877" s="1067"/>
      <c r="Y877" s="1067"/>
      <c r="Z877" s="1067"/>
      <c r="AA877" s="1067"/>
      <c r="AB877" s="1067"/>
      <c r="AC877" s="1067"/>
      <c r="AD877" s="1067"/>
      <c r="AE877" s="1067"/>
    </row>
    <row r="878" spans="1:31">
      <c r="A878" s="1067"/>
      <c r="B878" s="1067"/>
      <c r="C878" s="1067"/>
      <c r="D878" s="1067"/>
      <c r="E878" s="1067"/>
      <c r="F878" s="1067"/>
      <c r="G878" s="1067"/>
      <c r="H878" s="1067"/>
      <c r="I878" s="1067"/>
      <c r="J878" s="1067"/>
      <c r="K878" s="1067"/>
      <c r="L878" s="1067"/>
      <c r="M878" s="1067"/>
      <c r="N878" s="1067"/>
      <c r="O878" s="1067"/>
      <c r="P878" s="1067"/>
      <c r="Q878" s="1067"/>
      <c r="R878" s="1067"/>
      <c r="S878" s="1067"/>
      <c r="T878" s="1067"/>
      <c r="U878" s="1067"/>
      <c r="V878" s="1067"/>
      <c r="W878" s="1067"/>
      <c r="X878" s="1067"/>
      <c r="Y878" s="1067"/>
      <c r="Z878" s="1067"/>
      <c r="AA878" s="1067"/>
      <c r="AB878" s="1067"/>
      <c r="AC878" s="1067"/>
      <c r="AD878" s="1067"/>
      <c r="AE878" s="1067"/>
    </row>
    <row r="879" spans="1:31">
      <c r="A879" s="1067"/>
      <c r="B879" s="1067"/>
      <c r="C879" s="1067"/>
      <c r="D879" s="1067"/>
      <c r="E879" s="1067"/>
      <c r="F879" s="1067"/>
      <c r="G879" s="1067"/>
      <c r="H879" s="1067"/>
      <c r="I879" s="1067"/>
      <c r="J879" s="1067"/>
      <c r="K879" s="1067"/>
      <c r="L879" s="1067"/>
      <c r="M879" s="1067"/>
      <c r="N879" s="1067"/>
      <c r="O879" s="1067"/>
      <c r="P879" s="1067"/>
      <c r="Q879" s="1067"/>
      <c r="R879" s="1067"/>
      <c r="S879" s="1067"/>
      <c r="T879" s="1067"/>
      <c r="U879" s="1067"/>
      <c r="V879" s="1067"/>
      <c r="W879" s="1067"/>
      <c r="X879" s="1067"/>
      <c r="Y879" s="1067"/>
      <c r="Z879" s="1067"/>
      <c r="AA879" s="1067"/>
      <c r="AB879" s="1067"/>
      <c r="AC879" s="1067"/>
      <c r="AD879" s="1067"/>
      <c r="AE879" s="1067"/>
    </row>
    <row r="880" spans="1:31">
      <c r="A880" s="1067"/>
      <c r="B880" s="1067"/>
      <c r="C880" s="1067"/>
      <c r="D880" s="1067"/>
      <c r="E880" s="1067"/>
      <c r="F880" s="1067"/>
      <c r="G880" s="1067"/>
      <c r="H880" s="1067"/>
      <c r="I880" s="1067"/>
      <c r="J880" s="1067"/>
      <c r="K880" s="1067"/>
      <c r="L880" s="1067"/>
      <c r="M880" s="1067"/>
      <c r="N880" s="1067"/>
      <c r="O880" s="1067"/>
      <c r="P880" s="1067"/>
      <c r="Q880" s="1067"/>
      <c r="R880" s="1067"/>
      <c r="S880" s="1067"/>
      <c r="T880" s="1067"/>
      <c r="U880" s="1067"/>
      <c r="V880" s="1067"/>
      <c r="W880" s="1067"/>
      <c r="X880" s="1067"/>
      <c r="Y880" s="1067"/>
      <c r="Z880" s="1067"/>
      <c r="AA880" s="1067"/>
      <c r="AB880" s="1067"/>
      <c r="AC880" s="1067"/>
      <c r="AD880" s="1067"/>
      <c r="AE880" s="1067"/>
    </row>
    <row r="881" spans="1:31">
      <c r="A881" s="1067"/>
      <c r="B881" s="1067"/>
      <c r="C881" s="1067"/>
      <c r="D881" s="1067"/>
      <c r="E881" s="1067"/>
      <c r="F881" s="1067"/>
      <c r="G881" s="1067"/>
      <c r="H881" s="1067"/>
      <c r="I881" s="1067"/>
      <c r="J881" s="1067"/>
      <c r="K881" s="1067"/>
      <c r="L881" s="1067"/>
      <c r="M881" s="1067"/>
      <c r="N881" s="1067"/>
      <c r="O881" s="1067"/>
      <c r="P881" s="1067"/>
      <c r="Q881" s="1067"/>
      <c r="R881" s="1067"/>
      <c r="S881" s="1067"/>
      <c r="T881" s="1067"/>
      <c r="U881" s="1067"/>
      <c r="V881" s="1067"/>
      <c r="W881" s="1067"/>
      <c r="X881" s="1067"/>
      <c r="Y881" s="1067"/>
      <c r="Z881" s="1067"/>
      <c r="AA881" s="1067"/>
      <c r="AB881" s="1067"/>
      <c r="AC881" s="1067"/>
      <c r="AD881" s="1067"/>
      <c r="AE881" s="1067"/>
    </row>
    <row r="882" spans="1:31">
      <c r="A882" s="1067"/>
      <c r="B882" s="1067"/>
      <c r="C882" s="1067"/>
      <c r="D882" s="1067"/>
      <c r="E882" s="1067"/>
      <c r="F882" s="1067"/>
      <c r="G882" s="1067"/>
      <c r="H882" s="1067"/>
      <c r="I882" s="1067"/>
      <c r="J882" s="1067"/>
      <c r="K882" s="1067"/>
      <c r="L882" s="1067"/>
      <c r="M882" s="1067"/>
      <c r="N882" s="1067"/>
      <c r="O882" s="1067"/>
      <c r="P882" s="1067"/>
      <c r="Q882" s="1067"/>
      <c r="R882" s="1067"/>
      <c r="S882" s="1067"/>
      <c r="T882" s="1067"/>
      <c r="U882" s="1067"/>
      <c r="V882" s="1067"/>
      <c r="W882" s="1067"/>
      <c r="X882" s="1067"/>
      <c r="Y882" s="1067"/>
      <c r="Z882" s="1067"/>
      <c r="AA882" s="1067"/>
      <c r="AB882" s="1067"/>
      <c r="AC882" s="1067"/>
      <c r="AD882" s="1067"/>
      <c r="AE882" s="1067"/>
    </row>
    <row r="883" spans="1:31">
      <c r="A883" s="1067"/>
      <c r="B883" s="1067"/>
      <c r="C883" s="1067"/>
      <c r="D883" s="1067"/>
      <c r="E883" s="1067"/>
      <c r="F883" s="1067"/>
      <c r="G883" s="1067"/>
      <c r="H883" s="1067"/>
      <c r="I883" s="1067"/>
      <c r="J883" s="1067"/>
      <c r="K883" s="1067"/>
      <c r="L883" s="1067"/>
      <c r="M883" s="1067"/>
      <c r="N883" s="1067"/>
      <c r="O883" s="1067"/>
      <c r="P883" s="1067"/>
      <c r="Q883" s="1067"/>
      <c r="R883" s="1067"/>
      <c r="S883" s="1067"/>
      <c r="T883" s="1067"/>
      <c r="U883" s="1067"/>
      <c r="V883" s="1067"/>
      <c r="W883" s="1067"/>
      <c r="X883" s="1067"/>
      <c r="Y883" s="1067"/>
      <c r="Z883" s="1067"/>
      <c r="AA883" s="1067"/>
      <c r="AB883" s="1067"/>
      <c r="AC883" s="1067"/>
      <c r="AD883" s="1067"/>
      <c r="AE883" s="1067"/>
    </row>
    <row r="884" spans="1:31">
      <c r="A884" s="1067"/>
      <c r="B884" s="1067"/>
      <c r="C884" s="1067"/>
      <c r="D884" s="1067"/>
      <c r="E884" s="1067"/>
      <c r="F884" s="1067"/>
      <c r="G884" s="1067"/>
      <c r="H884" s="1067"/>
      <c r="I884" s="1067"/>
      <c r="J884" s="1067"/>
      <c r="K884" s="1067"/>
      <c r="L884" s="1067"/>
      <c r="M884" s="1067"/>
      <c r="N884" s="1067"/>
      <c r="O884" s="1067"/>
      <c r="P884" s="1067"/>
      <c r="Q884" s="1067"/>
      <c r="R884" s="1067"/>
      <c r="S884" s="1067"/>
      <c r="T884" s="1067"/>
      <c r="U884" s="1067"/>
      <c r="V884" s="1067"/>
      <c r="W884" s="1067"/>
      <c r="X884" s="1067"/>
      <c r="Y884" s="1067"/>
      <c r="Z884" s="1067"/>
      <c r="AA884" s="1067"/>
      <c r="AB884" s="1067"/>
      <c r="AC884" s="1067"/>
      <c r="AD884" s="1067"/>
      <c r="AE884" s="1067"/>
    </row>
    <row r="885" spans="1:31">
      <c r="A885" s="1067"/>
      <c r="B885" s="1067"/>
      <c r="C885" s="1067"/>
      <c r="D885" s="1067"/>
      <c r="E885" s="1067"/>
      <c r="F885" s="1067"/>
      <c r="G885" s="1067"/>
      <c r="H885" s="1067"/>
      <c r="I885" s="1067"/>
      <c r="J885" s="1067"/>
      <c r="K885" s="1067"/>
      <c r="L885" s="1067"/>
      <c r="M885" s="1067"/>
      <c r="N885" s="1067"/>
      <c r="O885" s="1067"/>
      <c r="P885" s="1067"/>
      <c r="Q885" s="1067"/>
      <c r="R885" s="1067"/>
      <c r="S885" s="1067"/>
      <c r="T885" s="1067"/>
      <c r="U885" s="1067"/>
      <c r="V885" s="1067"/>
      <c r="W885" s="1067"/>
      <c r="X885" s="1067"/>
      <c r="Y885" s="1067"/>
      <c r="Z885" s="1067"/>
      <c r="AA885" s="1067"/>
      <c r="AB885" s="1067"/>
      <c r="AC885" s="1067"/>
      <c r="AD885" s="1067"/>
      <c r="AE885" s="1067"/>
    </row>
    <row r="886" spans="1:31">
      <c r="A886" s="1067"/>
      <c r="B886" s="1067"/>
      <c r="C886" s="1067"/>
      <c r="D886" s="1067"/>
      <c r="E886" s="1067"/>
      <c r="F886" s="1067"/>
      <c r="G886" s="1067"/>
      <c r="H886" s="1067"/>
      <c r="I886" s="1067"/>
      <c r="J886" s="1067"/>
      <c r="K886" s="1067"/>
      <c r="L886" s="1067"/>
      <c r="M886" s="1067"/>
      <c r="N886" s="1067"/>
      <c r="O886" s="1067"/>
      <c r="P886" s="1067"/>
      <c r="Q886" s="1067"/>
      <c r="R886" s="1067"/>
      <c r="S886" s="1067"/>
      <c r="T886" s="1067"/>
      <c r="U886" s="1067"/>
      <c r="V886" s="1067"/>
      <c r="W886" s="1067"/>
      <c r="X886" s="1067"/>
      <c r="Y886" s="1067"/>
      <c r="Z886" s="1067"/>
      <c r="AA886" s="1067"/>
      <c r="AB886" s="1067"/>
      <c r="AC886" s="1067"/>
      <c r="AD886" s="1067"/>
      <c r="AE886" s="1067"/>
    </row>
    <row r="887" spans="1:31">
      <c r="A887" s="1067"/>
      <c r="B887" s="1067"/>
      <c r="C887" s="1067"/>
      <c r="D887" s="1067"/>
      <c r="E887" s="1067"/>
      <c r="F887" s="1067"/>
      <c r="G887" s="1067"/>
      <c r="H887" s="1067"/>
      <c r="I887" s="1067"/>
      <c r="J887" s="1067"/>
      <c r="K887" s="1067"/>
      <c r="L887" s="1067"/>
      <c r="M887" s="1067"/>
      <c r="N887" s="1067"/>
      <c r="O887" s="1067"/>
      <c r="P887" s="1067"/>
      <c r="Q887" s="1067"/>
      <c r="R887" s="1067"/>
      <c r="S887" s="1067"/>
      <c r="T887" s="1067"/>
      <c r="U887" s="1067"/>
      <c r="V887" s="1067"/>
      <c r="W887" s="1067"/>
      <c r="X887" s="1067"/>
      <c r="Y887" s="1067"/>
      <c r="Z887" s="1067"/>
      <c r="AA887" s="1067"/>
      <c r="AB887" s="1067"/>
      <c r="AC887" s="1067"/>
      <c r="AD887" s="1067"/>
      <c r="AE887" s="1067"/>
    </row>
    <row r="888" spans="1:31">
      <c r="A888" s="1067"/>
      <c r="B888" s="1067"/>
      <c r="C888" s="1067"/>
      <c r="D888" s="1067"/>
      <c r="E888" s="1067"/>
      <c r="F888" s="1067"/>
      <c r="G888" s="1067"/>
      <c r="H888" s="1067"/>
      <c r="I888" s="1067"/>
      <c r="J888" s="1067"/>
      <c r="K888" s="1067"/>
      <c r="L888" s="1067"/>
      <c r="M888" s="1067"/>
      <c r="N888" s="1067"/>
      <c r="O888" s="1067"/>
      <c r="P888" s="1067"/>
      <c r="Q888" s="1067"/>
      <c r="R888" s="1067"/>
      <c r="S888" s="1067"/>
      <c r="T888" s="1067"/>
      <c r="U888" s="1067"/>
      <c r="V888" s="1067"/>
      <c r="W888" s="1067"/>
      <c r="X888" s="1067"/>
      <c r="Y888" s="1067"/>
      <c r="Z888" s="1067"/>
      <c r="AA888" s="1067"/>
      <c r="AB888" s="1067"/>
      <c r="AC888" s="1067"/>
      <c r="AD888" s="1067"/>
      <c r="AE888" s="1067"/>
    </row>
    <row r="889" spans="1:31">
      <c r="A889" s="1067"/>
      <c r="B889" s="1067"/>
      <c r="C889" s="1067"/>
      <c r="D889" s="1067"/>
      <c r="E889" s="1067"/>
      <c r="F889" s="1067"/>
      <c r="G889" s="1067"/>
      <c r="H889" s="1067"/>
      <c r="I889" s="1067"/>
      <c r="J889" s="1067"/>
      <c r="K889" s="1067"/>
      <c r="L889" s="1067"/>
      <c r="M889" s="1067"/>
      <c r="N889" s="1067"/>
      <c r="O889" s="1067"/>
      <c r="P889" s="1067"/>
      <c r="Q889" s="1067"/>
      <c r="R889" s="1067"/>
      <c r="S889" s="1067"/>
      <c r="T889" s="1067"/>
      <c r="U889" s="1067"/>
      <c r="V889" s="1067"/>
      <c r="W889" s="1067"/>
      <c r="X889" s="1067"/>
      <c r="Y889" s="1067"/>
      <c r="Z889" s="1067"/>
      <c r="AA889" s="1067"/>
      <c r="AB889" s="1067"/>
      <c r="AC889" s="1067"/>
      <c r="AD889" s="1067"/>
      <c r="AE889" s="1067"/>
    </row>
    <row r="890" spans="1:31">
      <c r="A890" s="1067"/>
      <c r="B890" s="1067"/>
      <c r="C890" s="1067"/>
      <c r="D890" s="1067"/>
      <c r="E890" s="1067"/>
      <c r="F890" s="1067"/>
      <c r="G890" s="1067"/>
      <c r="H890" s="1067"/>
      <c r="I890" s="1067"/>
      <c r="J890" s="1067"/>
      <c r="K890" s="1067"/>
      <c r="L890" s="1067"/>
      <c r="M890" s="1067"/>
      <c r="N890" s="1067"/>
      <c r="O890" s="1067"/>
      <c r="P890" s="1067"/>
      <c r="Q890" s="1067"/>
      <c r="R890" s="1067"/>
      <c r="S890" s="1067"/>
      <c r="T890" s="1067"/>
      <c r="U890" s="1067"/>
      <c r="V890" s="1067"/>
      <c r="W890" s="1067"/>
      <c r="X890" s="1067"/>
      <c r="Y890" s="1067"/>
      <c r="Z890" s="1067"/>
      <c r="AA890" s="1067"/>
      <c r="AB890" s="1067"/>
      <c r="AC890" s="1067"/>
      <c r="AD890" s="1067"/>
      <c r="AE890" s="1067"/>
    </row>
    <row r="891" spans="1:31">
      <c r="A891" s="1067"/>
      <c r="B891" s="1067"/>
      <c r="C891" s="1067"/>
      <c r="D891" s="1067"/>
      <c r="E891" s="1067"/>
      <c r="F891" s="1067"/>
      <c r="G891" s="1067"/>
      <c r="H891" s="1067"/>
      <c r="I891" s="1067"/>
      <c r="J891" s="1067"/>
      <c r="K891" s="1067"/>
      <c r="L891" s="1067"/>
      <c r="M891" s="1067"/>
      <c r="N891" s="1067"/>
      <c r="O891" s="1067"/>
      <c r="P891" s="1067"/>
      <c r="Q891" s="1067"/>
      <c r="R891" s="1067"/>
      <c r="S891" s="1067"/>
      <c r="T891" s="1067"/>
      <c r="U891" s="1067"/>
      <c r="V891" s="1067"/>
      <c r="W891" s="1067"/>
      <c r="X891" s="1067"/>
      <c r="Y891" s="1067"/>
      <c r="Z891" s="1067"/>
      <c r="AA891" s="1067"/>
      <c r="AB891" s="1067"/>
      <c r="AC891" s="1067"/>
      <c r="AD891" s="1067"/>
      <c r="AE891" s="1067"/>
    </row>
    <row r="892" spans="1:31">
      <c r="A892" s="1067"/>
      <c r="B892" s="1067"/>
      <c r="C892" s="1067"/>
      <c r="D892" s="1067"/>
      <c r="E892" s="1067"/>
      <c r="F892" s="1067"/>
      <c r="G892" s="1067"/>
      <c r="H892" s="1067"/>
      <c r="I892" s="1067"/>
      <c r="J892" s="1067"/>
      <c r="K892" s="1067"/>
      <c r="L892" s="1067"/>
      <c r="M892" s="1067"/>
      <c r="N892" s="1067"/>
      <c r="O892" s="1067"/>
      <c r="P892" s="1067"/>
      <c r="Q892" s="1067"/>
      <c r="R892" s="1067"/>
      <c r="S892" s="1067"/>
      <c r="T892" s="1067"/>
      <c r="U892" s="1067"/>
      <c r="V892" s="1067"/>
      <c r="W892" s="1067"/>
      <c r="X892" s="1067"/>
      <c r="Y892" s="1067"/>
      <c r="Z892" s="1067"/>
      <c r="AA892" s="1067"/>
      <c r="AB892" s="1067"/>
      <c r="AC892" s="1067"/>
      <c r="AD892" s="1067"/>
      <c r="AE892" s="1067"/>
    </row>
    <row r="893" spans="1:31">
      <c r="A893" s="1067"/>
      <c r="B893" s="1067"/>
      <c r="C893" s="1067"/>
      <c r="D893" s="1067"/>
      <c r="E893" s="1067"/>
      <c r="F893" s="1067"/>
      <c r="G893" s="1067"/>
      <c r="H893" s="1067"/>
      <c r="I893" s="1067"/>
      <c r="J893" s="1067"/>
      <c r="K893" s="1067"/>
      <c r="L893" s="1067"/>
      <c r="M893" s="1067"/>
      <c r="N893" s="1067"/>
      <c r="O893" s="1067"/>
      <c r="P893" s="1067"/>
      <c r="Q893" s="1067"/>
      <c r="R893" s="1067"/>
      <c r="S893" s="1067"/>
      <c r="T893" s="1067"/>
      <c r="U893" s="1067"/>
      <c r="V893" s="1067"/>
      <c r="W893" s="1067"/>
      <c r="X893" s="1067"/>
      <c r="Y893" s="1067"/>
      <c r="Z893" s="1067"/>
      <c r="AA893" s="1067"/>
      <c r="AB893" s="1067"/>
      <c r="AC893" s="1067"/>
      <c r="AD893" s="1067"/>
      <c r="AE893" s="1067"/>
    </row>
    <row r="894" spans="1:31">
      <c r="A894" s="1067"/>
      <c r="B894" s="1067"/>
      <c r="C894" s="1067"/>
      <c r="D894" s="1067"/>
      <c r="E894" s="1067"/>
      <c r="F894" s="1067"/>
      <c r="G894" s="1067"/>
      <c r="H894" s="1067"/>
      <c r="I894" s="1067"/>
      <c r="J894" s="1067"/>
      <c r="K894" s="1067"/>
      <c r="L894" s="1067"/>
      <c r="M894" s="1067"/>
      <c r="N894" s="1067"/>
      <c r="O894" s="1067"/>
      <c r="P894" s="1067"/>
      <c r="Q894" s="1067"/>
      <c r="R894" s="1067"/>
      <c r="S894" s="1067"/>
      <c r="T894" s="1067"/>
      <c r="U894" s="1067"/>
      <c r="V894" s="1067"/>
      <c r="W894" s="1067"/>
      <c r="X894" s="1067"/>
      <c r="Y894" s="1067"/>
      <c r="Z894" s="1067"/>
      <c r="AA894" s="1067"/>
      <c r="AB894" s="1067"/>
      <c r="AC894" s="1067"/>
      <c r="AD894" s="1067"/>
      <c r="AE894" s="1067"/>
    </row>
    <row r="895" spans="1:31">
      <c r="A895" s="1067"/>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row>
    <row r="896" spans="1:3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row>
    <row r="897" spans="1:31">
      <c r="A897" s="1067"/>
      <c r="B897" s="1067"/>
      <c r="C897" s="1067"/>
      <c r="D897" s="1067"/>
      <c r="E897" s="1067"/>
      <c r="F897" s="1067"/>
      <c r="G897" s="1067"/>
      <c r="H897" s="1067"/>
      <c r="I897" s="1067"/>
      <c r="J897" s="1067"/>
      <c r="K897" s="1067"/>
      <c r="L897" s="1067"/>
      <c r="M897" s="1067"/>
      <c r="N897" s="1067"/>
      <c r="O897" s="1067"/>
      <c r="P897" s="1067"/>
      <c r="Q897" s="1067"/>
      <c r="R897" s="1067"/>
      <c r="S897" s="1067"/>
      <c r="T897" s="1067"/>
      <c r="U897" s="1067"/>
      <c r="V897" s="1067"/>
      <c r="W897" s="1067"/>
      <c r="X897" s="1067"/>
      <c r="Y897" s="1067"/>
      <c r="Z897" s="1067"/>
      <c r="AA897" s="1067"/>
      <c r="AB897" s="1067"/>
      <c r="AC897" s="1067"/>
      <c r="AD897" s="1067"/>
      <c r="AE897" s="1067"/>
    </row>
    <row r="898" spans="1:31">
      <c r="A898" s="1067"/>
      <c r="B898" s="1067"/>
      <c r="C898" s="1067"/>
      <c r="D898" s="1067"/>
      <c r="E898" s="1067"/>
      <c r="F898" s="1067"/>
      <c r="G898" s="1067"/>
      <c r="H898" s="1067"/>
      <c r="I898" s="1067"/>
      <c r="J898" s="1067"/>
      <c r="K898" s="1067"/>
      <c r="L898" s="1067"/>
      <c r="M898" s="1067"/>
      <c r="N898" s="1067"/>
      <c r="O898" s="1067"/>
      <c r="P898" s="1067"/>
      <c r="Q898" s="1067"/>
      <c r="R898" s="1067"/>
      <c r="S898" s="1067"/>
      <c r="T898" s="1067"/>
      <c r="U898" s="1067"/>
      <c r="V898" s="1067"/>
      <c r="W898" s="1067"/>
      <c r="X898" s="1067"/>
      <c r="Y898" s="1067"/>
      <c r="Z898" s="1067"/>
      <c r="AA898" s="1067"/>
      <c r="AB898" s="1067"/>
      <c r="AC898" s="1067"/>
      <c r="AD898" s="1067"/>
      <c r="AE898" s="1067"/>
    </row>
    <row r="899" spans="1:31">
      <c r="A899" s="1067"/>
      <c r="B899" s="1067"/>
      <c r="C899" s="1067"/>
      <c r="D899" s="1067"/>
      <c r="E899" s="1067"/>
      <c r="F899" s="1067"/>
      <c r="G899" s="1067"/>
      <c r="H899" s="1067"/>
      <c r="I899" s="1067"/>
      <c r="J899" s="1067"/>
      <c r="K899" s="1067"/>
      <c r="L899" s="1067"/>
      <c r="M899" s="1067"/>
      <c r="N899" s="1067"/>
      <c r="O899" s="1067"/>
      <c r="P899" s="1067"/>
      <c r="Q899" s="1067"/>
      <c r="R899" s="1067"/>
      <c r="S899" s="1067"/>
      <c r="T899" s="1067"/>
      <c r="U899" s="1067"/>
      <c r="V899" s="1067"/>
      <c r="W899" s="1067"/>
      <c r="X899" s="1067"/>
      <c r="Y899" s="1067"/>
      <c r="Z899" s="1067"/>
      <c r="AA899" s="1067"/>
      <c r="AB899" s="1067"/>
      <c r="AC899" s="1067"/>
      <c r="AD899" s="1067"/>
      <c r="AE899" s="1067"/>
    </row>
    <row r="900" spans="1:31">
      <c r="A900" s="1067"/>
      <c r="B900" s="1067"/>
      <c r="C900" s="1067"/>
      <c r="D900" s="1067"/>
      <c r="E900" s="1067"/>
      <c r="F900" s="1067"/>
      <c r="G900" s="1067"/>
      <c r="H900" s="1067"/>
      <c r="I900" s="1067"/>
      <c r="J900" s="1067"/>
      <c r="K900" s="1067"/>
      <c r="L900" s="1067"/>
      <c r="M900" s="1067"/>
      <c r="N900" s="1067"/>
      <c r="O900" s="1067"/>
      <c r="P900" s="1067"/>
      <c r="Q900" s="1067"/>
      <c r="R900" s="1067"/>
      <c r="S900" s="1067"/>
      <c r="T900" s="1067"/>
      <c r="U900" s="1067"/>
      <c r="V900" s="1067"/>
      <c r="W900" s="1067"/>
      <c r="X900" s="1067"/>
      <c r="Y900" s="1067"/>
      <c r="Z900" s="1067"/>
      <c r="AA900" s="1067"/>
      <c r="AB900" s="1067"/>
      <c r="AC900" s="1067"/>
      <c r="AD900" s="1067"/>
      <c r="AE900" s="1067"/>
    </row>
    <row r="901" spans="1:31">
      <c r="A901" s="1067"/>
      <c r="B901" s="1067"/>
      <c r="C901" s="1067"/>
      <c r="D901" s="1067"/>
      <c r="E901" s="1067"/>
      <c r="F901" s="1067"/>
      <c r="G901" s="1067"/>
      <c r="H901" s="1067"/>
      <c r="I901" s="1067"/>
      <c r="J901" s="1067"/>
      <c r="K901" s="1067"/>
      <c r="L901" s="1067"/>
      <c r="M901" s="1067"/>
      <c r="N901" s="1067"/>
      <c r="O901" s="1067"/>
      <c r="P901" s="1067"/>
      <c r="Q901" s="1067"/>
      <c r="R901" s="1067"/>
      <c r="S901" s="1067"/>
      <c r="T901" s="1067"/>
      <c r="U901" s="1067"/>
      <c r="V901" s="1067"/>
      <c r="W901" s="1067"/>
      <c r="X901" s="1067"/>
      <c r="Y901" s="1067"/>
      <c r="Z901" s="1067"/>
      <c r="AA901" s="1067"/>
      <c r="AB901" s="1067"/>
      <c r="AC901" s="1067"/>
      <c r="AD901" s="1067"/>
      <c r="AE901" s="1067"/>
    </row>
    <row r="902" spans="1:31">
      <c r="A902" s="1067"/>
      <c r="B902" s="1067"/>
      <c r="C902" s="1067"/>
      <c r="D902" s="1067"/>
      <c r="E902" s="1067"/>
      <c r="F902" s="1067"/>
      <c r="G902" s="1067"/>
      <c r="H902" s="1067"/>
      <c r="I902" s="1067"/>
      <c r="J902" s="1067"/>
      <c r="K902" s="1067"/>
      <c r="L902" s="1067"/>
      <c r="M902" s="1067"/>
      <c r="N902" s="1067"/>
      <c r="O902" s="1067"/>
      <c r="P902" s="1067"/>
      <c r="Q902" s="1067"/>
      <c r="R902" s="1067"/>
      <c r="S902" s="1067"/>
      <c r="T902" s="1067"/>
      <c r="U902" s="1067"/>
      <c r="V902" s="1067"/>
      <c r="W902" s="1067"/>
      <c r="X902" s="1067"/>
      <c r="Y902" s="1067"/>
      <c r="Z902" s="1067"/>
      <c r="AA902" s="1067"/>
      <c r="AB902" s="1067"/>
      <c r="AC902" s="1067"/>
      <c r="AD902" s="1067"/>
      <c r="AE902" s="1067"/>
    </row>
    <row r="903" spans="1:31">
      <c r="A903" s="1067"/>
      <c r="B903" s="1067"/>
      <c r="C903" s="1067"/>
      <c r="D903" s="1067"/>
      <c r="E903" s="1067"/>
      <c r="F903" s="1067"/>
      <c r="G903" s="1067"/>
      <c r="H903" s="1067"/>
      <c r="I903" s="1067"/>
      <c r="J903" s="1067"/>
      <c r="K903" s="1067"/>
      <c r="L903" s="1067"/>
      <c r="M903" s="1067"/>
      <c r="N903" s="1067"/>
      <c r="O903" s="1067"/>
      <c r="P903" s="1067"/>
      <c r="Q903" s="1067"/>
      <c r="R903" s="1067"/>
      <c r="S903" s="1067"/>
      <c r="T903" s="1067"/>
      <c r="U903" s="1067"/>
      <c r="V903" s="1067"/>
      <c r="W903" s="1067"/>
      <c r="X903" s="1067"/>
      <c r="Y903" s="1067"/>
      <c r="Z903" s="1067"/>
      <c r="AA903" s="1067"/>
      <c r="AB903" s="1067"/>
      <c r="AC903" s="1067"/>
      <c r="AD903" s="1067"/>
      <c r="AE903" s="1067"/>
    </row>
    <row r="904" spans="1:31">
      <c r="A904" s="1067"/>
      <c r="B904" s="1067"/>
      <c r="C904" s="1067"/>
      <c r="D904" s="1067"/>
      <c r="E904" s="1067"/>
      <c r="F904" s="1067"/>
      <c r="G904" s="1067"/>
      <c r="H904" s="1067"/>
      <c r="I904" s="1067"/>
      <c r="J904" s="1067"/>
      <c r="K904" s="1067"/>
      <c r="L904" s="1067"/>
      <c r="M904" s="1067"/>
      <c r="N904" s="1067"/>
      <c r="O904" s="1067"/>
      <c r="P904" s="1067"/>
      <c r="Q904" s="1067"/>
      <c r="R904" s="1067"/>
      <c r="S904" s="1067"/>
      <c r="T904" s="1067"/>
      <c r="U904" s="1067"/>
      <c r="V904" s="1067"/>
      <c r="W904" s="1067"/>
      <c r="X904" s="1067"/>
      <c r="Y904" s="1067"/>
      <c r="Z904" s="1067"/>
      <c r="AA904" s="1067"/>
      <c r="AB904" s="1067"/>
      <c r="AC904" s="1067"/>
      <c r="AD904" s="1067"/>
      <c r="AE904" s="1067"/>
    </row>
    <row r="905" spans="1:31">
      <c r="A905" s="1067"/>
      <c r="B905" s="1067"/>
      <c r="C905" s="1067"/>
      <c r="D905" s="1067"/>
      <c r="E905" s="1067"/>
      <c r="F905" s="1067"/>
      <c r="G905" s="1067"/>
      <c r="H905" s="1067"/>
      <c r="I905" s="1067"/>
      <c r="J905" s="1067"/>
      <c r="K905" s="1067"/>
      <c r="L905" s="1067"/>
      <c r="M905" s="1067"/>
      <c r="N905" s="1067"/>
      <c r="O905" s="1067"/>
      <c r="P905" s="1067"/>
      <c r="Q905" s="1067"/>
      <c r="R905" s="1067"/>
      <c r="S905" s="1067"/>
      <c r="T905" s="1067"/>
      <c r="U905" s="1067"/>
      <c r="V905" s="1067"/>
      <c r="W905" s="1067"/>
      <c r="X905" s="1067"/>
      <c r="Y905" s="1067"/>
      <c r="Z905" s="1067"/>
      <c r="AA905" s="1067"/>
      <c r="AB905" s="1067"/>
      <c r="AC905" s="1067"/>
      <c r="AD905" s="1067"/>
      <c r="AE905" s="1067"/>
    </row>
    <row r="906" spans="1:31">
      <c r="A906" s="1067"/>
      <c r="B906" s="1067"/>
      <c r="C906" s="1067"/>
      <c r="D906" s="1067"/>
      <c r="E906" s="1067"/>
      <c r="F906" s="1067"/>
      <c r="G906" s="1067"/>
      <c r="H906" s="1067"/>
      <c r="I906" s="1067"/>
      <c r="J906" s="1067"/>
      <c r="K906" s="1067"/>
      <c r="L906" s="1067"/>
      <c r="M906" s="1067"/>
      <c r="N906" s="1067"/>
      <c r="O906" s="1067"/>
      <c r="P906" s="1067"/>
      <c r="Q906" s="1067"/>
      <c r="R906" s="1067"/>
      <c r="S906" s="1067"/>
      <c r="T906" s="1067"/>
      <c r="U906" s="1067"/>
      <c r="V906" s="1067"/>
      <c r="W906" s="1067"/>
      <c r="X906" s="1067"/>
      <c r="Y906" s="1067"/>
      <c r="Z906" s="1067"/>
      <c r="AA906" s="1067"/>
      <c r="AB906" s="1067"/>
      <c r="AC906" s="1067"/>
      <c r="AD906" s="1067"/>
      <c r="AE906" s="1067"/>
    </row>
    <row r="907" spans="1:31">
      <c r="A907" s="1067"/>
      <c r="B907" s="1067"/>
      <c r="C907" s="1067"/>
      <c r="D907" s="1067"/>
      <c r="E907" s="1067"/>
      <c r="F907" s="1067"/>
      <c r="G907" s="1067"/>
      <c r="H907" s="1067"/>
      <c r="I907" s="1067"/>
      <c r="J907" s="1067"/>
      <c r="K907" s="1067"/>
      <c r="L907" s="1067"/>
      <c r="M907" s="1067"/>
      <c r="N907" s="1067"/>
      <c r="O907" s="1067"/>
      <c r="P907" s="1067"/>
      <c r="Q907" s="1067"/>
      <c r="R907" s="1067"/>
      <c r="S907" s="1067"/>
      <c r="T907" s="1067"/>
      <c r="U907" s="1067"/>
      <c r="V907" s="1067"/>
      <c r="W907" s="1067"/>
      <c r="X907" s="1067"/>
      <c r="Y907" s="1067"/>
      <c r="Z907" s="1067"/>
      <c r="AA907" s="1067"/>
      <c r="AB907" s="1067"/>
      <c r="AC907" s="1067"/>
      <c r="AD907" s="1067"/>
      <c r="AE907" s="1067"/>
    </row>
    <row r="908" spans="1:31">
      <c r="A908" s="1067"/>
      <c r="B908" s="1067"/>
      <c r="C908" s="1067"/>
      <c r="D908" s="1067"/>
      <c r="E908" s="1067"/>
      <c r="F908" s="1067"/>
      <c r="G908" s="1067"/>
      <c r="H908" s="1067"/>
      <c r="I908" s="1067"/>
      <c r="J908" s="1067"/>
      <c r="K908" s="1067"/>
      <c r="L908" s="1067"/>
      <c r="M908" s="1067"/>
      <c r="N908" s="1067"/>
      <c r="O908" s="1067"/>
      <c r="P908" s="1067"/>
      <c r="Q908" s="1067"/>
      <c r="R908" s="1067"/>
      <c r="S908" s="1067"/>
      <c r="T908" s="1067"/>
      <c r="U908" s="1067"/>
      <c r="V908" s="1067"/>
      <c r="W908" s="1067"/>
      <c r="X908" s="1067"/>
      <c r="Y908" s="1067"/>
      <c r="Z908" s="1067"/>
      <c r="AA908" s="1067"/>
      <c r="AB908" s="1067"/>
      <c r="AC908" s="1067"/>
      <c r="AD908" s="1067"/>
      <c r="AE908" s="1067"/>
    </row>
    <row r="909" spans="1:31">
      <c r="A909" s="1067"/>
      <c r="B909" s="1067"/>
      <c r="C909" s="1067"/>
      <c r="D909" s="1067"/>
      <c r="E909" s="1067"/>
      <c r="F909" s="1067"/>
      <c r="G909" s="1067"/>
      <c r="H909" s="1067"/>
      <c r="I909" s="1067"/>
      <c r="J909" s="1067"/>
      <c r="K909" s="1067"/>
      <c r="L909" s="1067"/>
      <c r="M909" s="1067"/>
      <c r="N909" s="1067"/>
      <c r="O909" s="1067"/>
      <c r="P909" s="1067"/>
      <c r="Q909" s="1067"/>
      <c r="R909" s="1067"/>
      <c r="S909" s="1067"/>
      <c r="T909" s="1067"/>
      <c r="U909" s="1067"/>
      <c r="V909" s="1067"/>
      <c r="W909" s="1067"/>
      <c r="X909" s="1067"/>
      <c r="Y909" s="1067"/>
      <c r="Z909" s="1067"/>
      <c r="AA909" s="1067"/>
      <c r="AB909" s="1067"/>
      <c r="AC909" s="1067"/>
      <c r="AD909" s="1067"/>
      <c r="AE909" s="1067"/>
    </row>
    <row r="910" spans="1:31">
      <c r="A910" s="1067"/>
      <c r="B910" s="1067"/>
      <c r="C910" s="1067"/>
      <c r="D910" s="1067"/>
      <c r="E910" s="1067"/>
      <c r="F910" s="1067"/>
      <c r="G910" s="1067"/>
      <c r="H910" s="1067"/>
      <c r="I910" s="1067"/>
      <c r="J910" s="1067"/>
      <c r="K910" s="1067"/>
      <c r="L910" s="1067"/>
      <c r="M910" s="1067"/>
      <c r="N910" s="1067"/>
      <c r="O910" s="1067"/>
      <c r="P910" s="1067"/>
      <c r="Q910" s="1067"/>
      <c r="R910" s="1067"/>
      <c r="S910" s="1067"/>
      <c r="T910" s="1067"/>
      <c r="U910" s="1067"/>
      <c r="V910" s="1067"/>
      <c r="W910" s="1067"/>
      <c r="X910" s="1067"/>
      <c r="Y910" s="1067"/>
      <c r="Z910" s="1067"/>
      <c r="AA910" s="1067"/>
      <c r="AB910" s="1067"/>
      <c r="AC910" s="1067"/>
      <c r="AD910" s="1067"/>
      <c r="AE910" s="1067"/>
    </row>
    <row r="911" spans="1:31">
      <c r="A911" s="1067"/>
      <c r="B911" s="1067"/>
      <c r="C911" s="1067"/>
      <c r="D911" s="1067"/>
      <c r="E911" s="1067"/>
      <c r="F911" s="1067"/>
      <c r="G911" s="1067"/>
      <c r="H911" s="1067"/>
      <c r="I911" s="1067"/>
      <c r="J911" s="1067"/>
      <c r="K911" s="1067"/>
      <c r="L911" s="1067"/>
      <c r="M911" s="1067"/>
      <c r="N911" s="1067"/>
      <c r="O911" s="1067"/>
      <c r="P911" s="1067"/>
      <c r="Q911" s="1067"/>
      <c r="R911" s="1067"/>
      <c r="S911" s="1067"/>
      <c r="T911" s="1067"/>
      <c r="U911" s="1067"/>
      <c r="V911" s="1067"/>
      <c r="W911" s="1067"/>
      <c r="X911" s="1067"/>
      <c r="Y911" s="1067"/>
      <c r="Z911" s="1067"/>
      <c r="AA911" s="1067"/>
      <c r="AB911" s="1067"/>
      <c r="AC911" s="1067"/>
      <c r="AD911" s="1067"/>
      <c r="AE911" s="1067"/>
    </row>
    <row r="912" spans="1:31">
      <c r="A912" s="1067"/>
      <c r="B912" s="1067"/>
      <c r="C912" s="1067"/>
      <c r="D912" s="1067"/>
      <c r="E912" s="1067"/>
      <c r="F912" s="1067"/>
      <c r="G912" s="1067"/>
      <c r="H912" s="1067"/>
      <c r="I912" s="1067"/>
      <c r="J912" s="1067"/>
      <c r="K912" s="1067"/>
      <c r="L912" s="1067"/>
      <c r="M912" s="1067"/>
      <c r="N912" s="1067"/>
      <c r="O912" s="1067"/>
      <c r="P912" s="1067"/>
      <c r="Q912" s="1067"/>
      <c r="R912" s="1067"/>
      <c r="S912" s="1067"/>
      <c r="T912" s="1067"/>
      <c r="U912" s="1067"/>
      <c r="V912" s="1067"/>
      <c r="W912" s="1067"/>
      <c r="X912" s="1067"/>
      <c r="Y912" s="1067"/>
      <c r="Z912" s="1067"/>
      <c r="AA912" s="1067"/>
      <c r="AB912" s="1067"/>
      <c r="AC912" s="1067"/>
      <c r="AD912" s="1067"/>
      <c r="AE912" s="1067"/>
    </row>
    <row r="913" spans="1:31">
      <c r="A913" s="1067"/>
      <c r="B913" s="1067"/>
      <c r="C913" s="1067"/>
      <c r="D913" s="1067"/>
      <c r="E913" s="1067"/>
      <c r="F913" s="1067"/>
      <c r="G913" s="1067"/>
      <c r="H913" s="1067"/>
      <c r="I913" s="1067"/>
      <c r="J913" s="1067"/>
      <c r="K913" s="1067"/>
      <c r="L913" s="1067"/>
      <c r="M913" s="1067"/>
      <c r="N913" s="1067"/>
      <c r="O913" s="1067"/>
      <c r="P913" s="1067"/>
      <c r="Q913" s="1067"/>
      <c r="R913" s="1067"/>
      <c r="S913" s="1067"/>
      <c r="T913" s="1067"/>
      <c r="U913" s="1067"/>
      <c r="V913" s="1067"/>
      <c r="W913" s="1067"/>
      <c r="X913" s="1067"/>
      <c r="Y913" s="1067"/>
      <c r="Z913" s="1067"/>
      <c r="AA913" s="1067"/>
      <c r="AB913" s="1067"/>
      <c r="AC913" s="1067"/>
      <c r="AD913" s="1067"/>
      <c r="AE913" s="1067"/>
    </row>
    <row r="914" spans="1:31">
      <c r="A914" s="1067"/>
      <c r="B914" s="1067"/>
      <c r="C914" s="1067"/>
      <c r="D914" s="1067"/>
      <c r="E914" s="1067"/>
      <c r="F914" s="1067"/>
      <c r="G914" s="1067"/>
      <c r="H914" s="1067"/>
      <c r="I914" s="1067"/>
      <c r="J914" s="1067"/>
      <c r="K914" s="1067"/>
      <c r="L914" s="1067"/>
      <c r="M914" s="1067"/>
      <c r="N914" s="1067"/>
      <c r="O914" s="1067"/>
      <c r="P914" s="1067"/>
      <c r="Q914" s="1067"/>
      <c r="R914" s="1067"/>
      <c r="S914" s="1067"/>
      <c r="T914" s="1067"/>
      <c r="U914" s="1067"/>
      <c r="V914" s="1067"/>
      <c r="W914" s="1067"/>
      <c r="X914" s="1067"/>
      <c r="Y914" s="1067"/>
      <c r="Z914" s="1067"/>
      <c r="AA914" s="1067"/>
      <c r="AB914" s="1067"/>
      <c r="AC914" s="1067"/>
      <c r="AD914" s="1067"/>
      <c r="AE914" s="1067"/>
    </row>
    <row r="915" spans="1:31">
      <c r="A915" s="1067"/>
      <c r="B915" s="1067"/>
      <c r="C915" s="1067"/>
      <c r="D915" s="1067"/>
      <c r="E915" s="1067"/>
      <c r="F915" s="1067"/>
      <c r="G915" s="1067"/>
      <c r="H915" s="1067"/>
      <c r="I915" s="1067"/>
      <c r="J915" s="1067"/>
      <c r="K915" s="1067"/>
      <c r="L915" s="1067"/>
      <c r="M915" s="1067"/>
      <c r="N915" s="1067"/>
      <c r="O915" s="1067"/>
      <c r="P915" s="1067"/>
      <c r="Q915" s="1067"/>
      <c r="R915" s="1067"/>
      <c r="S915" s="1067"/>
      <c r="T915" s="1067"/>
      <c r="U915" s="1067"/>
      <c r="V915" s="1067"/>
      <c r="W915" s="1067"/>
      <c r="X915" s="1067"/>
      <c r="Y915" s="1067"/>
      <c r="Z915" s="1067"/>
      <c r="AA915" s="1067"/>
      <c r="AB915" s="1067"/>
      <c r="AC915" s="1067"/>
      <c r="AD915" s="1067"/>
      <c r="AE915" s="1067"/>
    </row>
    <row r="916" spans="1:31">
      <c r="A916" s="1067"/>
      <c r="B916" s="1067"/>
      <c r="C916" s="1067"/>
      <c r="D916" s="1067"/>
      <c r="E916" s="1067"/>
      <c r="F916" s="1067"/>
      <c r="G916" s="1067"/>
      <c r="H916" s="1067"/>
      <c r="I916" s="1067"/>
      <c r="J916" s="1067"/>
      <c r="K916" s="1067"/>
      <c r="L916" s="1067"/>
      <c r="M916" s="1067"/>
      <c r="N916" s="1067"/>
      <c r="O916" s="1067"/>
      <c r="P916" s="1067"/>
      <c r="Q916" s="1067"/>
      <c r="R916" s="1067"/>
      <c r="S916" s="1067"/>
      <c r="T916" s="1067"/>
      <c r="U916" s="1067"/>
      <c r="V916" s="1067"/>
      <c r="W916" s="1067"/>
      <c r="X916" s="1067"/>
      <c r="Y916" s="1067"/>
      <c r="Z916" s="1067"/>
      <c r="AA916" s="1067"/>
      <c r="AB916" s="1067"/>
      <c r="AC916" s="1067"/>
      <c r="AD916" s="1067"/>
      <c r="AE916" s="1067"/>
    </row>
    <row r="917" spans="1:31">
      <c r="A917" s="1067"/>
      <c r="B917" s="1067"/>
      <c r="C917" s="1067"/>
      <c r="D917" s="1067"/>
      <c r="E917" s="1067"/>
      <c r="F917" s="1067"/>
      <c r="G917" s="1067"/>
      <c r="H917" s="1067"/>
      <c r="I917" s="1067"/>
      <c r="J917" s="1067"/>
      <c r="K917" s="1067"/>
      <c r="L917" s="1067"/>
      <c r="M917" s="1067"/>
      <c r="N917" s="1067"/>
      <c r="O917" s="1067"/>
      <c r="P917" s="1067"/>
      <c r="Q917" s="1067"/>
      <c r="R917" s="1067"/>
      <c r="S917" s="1067"/>
      <c r="T917" s="1067"/>
      <c r="U917" s="1067"/>
      <c r="V917" s="1067"/>
      <c r="W917" s="1067"/>
      <c r="X917" s="1067"/>
      <c r="Y917" s="1067"/>
      <c r="Z917" s="1067"/>
      <c r="AA917" s="1067"/>
      <c r="AB917" s="1067"/>
      <c r="AC917" s="1067"/>
      <c r="AD917" s="1067"/>
      <c r="AE917" s="1067"/>
    </row>
    <row r="918" spans="1:31">
      <c r="A918" s="1067"/>
      <c r="B918" s="1067"/>
      <c r="C918" s="1067"/>
      <c r="D918" s="1067"/>
      <c r="E918" s="1067"/>
      <c r="F918" s="1067"/>
      <c r="G918" s="1067"/>
      <c r="H918" s="1067"/>
      <c r="I918" s="1067"/>
      <c r="J918" s="1067"/>
      <c r="K918" s="1067"/>
      <c r="L918" s="1067"/>
      <c r="M918" s="1067"/>
      <c r="N918" s="1067"/>
      <c r="O918" s="1067"/>
      <c r="P918" s="1067"/>
      <c r="Q918" s="1067"/>
      <c r="R918" s="1067"/>
      <c r="S918" s="1067"/>
      <c r="T918" s="1067"/>
      <c r="U918" s="1067"/>
      <c r="V918" s="1067"/>
      <c r="W918" s="1067"/>
      <c r="X918" s="1067"/>
      <c r="Y918" s="1067"/>
      <c r="Z918" s="1067"/>
      <c r="AA918" s="1067"/>
      <c r="AB918" s="1067"/>
      <c r="AC918" s="1067"/>
      <c r="AD918" s="1067"/>
      <c r="AE918" s="1067"/>
    </row>
    <row r="919" spans="1:31">
      <c r="A919" s="1067"/>
      <c r="B919" s="1067"/>
      <c r="C919" s="1067"/>
      <c r="D919" s="1067"/>
      <c r="E919" s="1067"/>
      <c r="F919" s="1067"/>
      <c r="G919" s="1067"/>
      <c r="H919" s="1067"/>
      <c r="I919" s="1067"/>
      <c r="J919" s="1067"/>
      <c r="K919" s="1067"/>
      <c r="L919" s="1067"/>
      <c r="M919" s="1067"/>
      <c r="N919" s="1067"/>
      <c r="O919" s="1067"/>
      <c r="P919" s="1067"/>
      <c r="Q919" s="1067"/>
      <c r="R919" s="1067"/>
      <c r="S919" s="1067"/>
      <c r="T919" s="1067"/>
      <c r="U919" s="1067"/>
      <c r="V919" s="1067"/>
      <c r="W919" s="1067"/>
      <c r="X919" s="1067"/>
      <c r="Y919" s="1067"/>
      <c r="Z919" s="1067"/>
      <c r="AA919" s="1067"/>
      <c r="AB919" s="1067"/>
      <c r="AC919" s="1067"/>
      <c r="AD919" s="1067"/>
      <c r="AE919" s="1067"/>
    </row>
    <row r="920" spans="1:31">
      <c r="A920" s="1067"/>
      <c r="B920" s="1067"/>
      <c r="C920" s="1067"/>
      <c r="D920" s="1067"/>
      <c r="E920" s="1067"/>
      <c r="F920" s="1067"/>
      <c r="G920" s="1067"/>
      <c r="H920" s="1067"/>
      <c r="I920" s="1067"/>
      <c r="J920" s="1067"/>
      <c r="K920" s="1067"/>
      <c r="L920" s="1067"/>
      <c r="M920" s="1067"/>
      <c r="N920" s="1067"/>
      <c r="O920" s="1067"/>
      <c r="P920" s="1067"/>
      <c r="Q920" s="1067"/>
      <c r="R920" s="1067"/>
      <c r="S920" s="1067"/>
      <c r="T920" s="1067"/>
      <c r="U920" s="1067"/>
      <c r="V920" s="1067"/>
      <c r="W920" s="1067"/>
      <c r="X920" s="1067"/>
      <c r="Y920" s="1067"/>
      <c r="Z920" s="1067"/>
      <c r="AA920" s="1067"/>
      <c r="AB920" s="1067"/>
      <c r="AC920" s="1067"/>
      <c r="AD920" s="1067"/>
      <c r="AE920" s="1067"/>
    </row>
    <row r="921" spans="1:31">
      <c r="A921" s="1067"/>
      <c r="B921" s="1067"/>
      <c r="C921" s="1067"/>
      <c r="D921" s="1067"/>
      <c r="E921" s="1067"/>
      <c r="F921" s="1067"/>
      <c r="G921" s="1067"/>
      <c r="H921" s="1067"/>
      <c r="I921" s="1067"/>
      <c r="J921" s="1067"/>
      <c r="K921" s="1067"/>
      <c r="L921" s="1067"/>
      <c r="M921" s="1067"/>
      <c r="N921" s="1067"/>
      <c r="O921" s="1067"/>
      <c r="P921" s="1067"/>
      <c r="Q921" s="1067"/>
      <c r="R921" s="1067"/>
      <c r="S921" s="1067"/>
      <c r="T921" s="1067"/>
      <c r="U921" s="1067"/>
      <c r="V921" s="1067"/>
      <c r="W921" s="1067"/>
      <c r="X921" s="1067"/>
      <c r="Y921" s="1067"/>
      <c r="Z921" s="1067"/>
      <c r="AA921" s="1067"/>
      <c r="AB921" s="1067"/>
      <c r="AC921" s="1067"/>
      <c r="AD921" s="1067"/>
      <c r="AE921" s="1067"/>
    </row>
    <row r="922" spans="1:31">
      <c r="A922" s="1067"/>
      <c r="B922" s="1067"/>
      <c r="C922" s="1067"/>
      <c r="D922" s="1067"/>
      <c r="E922" s="1067"/>
      <c r="F922" s="1067"/>
      <c r="G922" s="1067"/>
      <c r="H922" s="1067"/>
      <c r="I922" s="1067"/>
      <c r="J922" s="1067"/>
      <c r="K922" s="1067"/>
      <c r="L922" s="1067"/>
      <c r="M922" s="1067"/>
      <c r="N922" s="1067"/>
      <c r="O922" s="1067"/>
      <c r="P922" s="1067"/>
      <c r="Q922" s="1067"/>
      <c r="R922" s="1067"/>
      <c r="S922" s="1067"/>
      <c r="T922" s="1067"/>
      <c r="U922" s="1067"/>
      <c r="V922" s="1067"/>
      <c r="W922" s="1067"/>
      <c r="X922" s="1067"/>
      <c r="Y922" s="1067"/>
      <c r="Z922" s="1067"/>
      <c r="AA922" s="1067"/>
      <c r="AB922" s="1067"/>
      <c r="AC922" s="1067"/>
      <c r="AD922" s="1067"/>
      <c r="AE922" s="1067"/>
    </row>
    <row r="923" spans="1:31">
      <c r="A923" s="1067"/>
      <c r="B923" s="1067"/>
      <c r="C923" s="1067"/>
      <c r="D923" s="1067"/>
      <c r="E923" s="1067"/>
      <c r="F923" s="1067"/>
      <c r="G923" s="1067"/>
      <c r="H923" s="1067"/>
      <c r="I923" s="1067"/>
      <c r="J923" s="1067"/>
      <c r="K923" s="1067"/>
      <c r="L923" s="1067"/>
      <c r="M923" s="1067"/>
      <c r="N923" s="1067"/>
      <c r="O923" s="1067"/>
      <c r="P923" s="1067"/>
      <c r="Q923" s="1067"/>
      <c r="R923" s="1067"/>
      <c r="S923" s="1067"/>
      <c r="T923" s="1067"/>
      <c r="U923" s="1067"/>
      <c r="V923" s="1067"/>
      <c r="W923" s="1067"/>
      <c r="X923" s="1067"/>
      <c r="Y923" s="1067"/>
      <c r="Z923" s="1067"/>
      <c r="AA923" s="1067"/>
      <c r="AB923" s="1067"/>
      <c r="AC923" s="1067"/>
      <c r="AD923" s="1067"/>
      <c r="AE923" s="1067"/>
    </row>
    <row r="924" spans="1:31">
      <c r="A924" s="1067"/>
      <c r="B924" s="1067"/>
      <c r="C924" s="1067"/>
      <c r="D924" s="1067"/>
      <c r="E924" s="1067"/>
      <c r="F924" s="1067"/>
      <c r="G924" s="1067"/>
      <c r="H924" s="1067"/>
      <c r="I924" s="1067"/>
      <c r="J924" s="1067"/>
      <c r="K924" s="1067"/>
      <c r="L924" s="1067"/>
      <c r="M924" s="1067"/>
      <c r="N924" s="1067"/>
      <c r="O924" s="1067"/>
      <c r="P924" s="1067"/>
      <c r="Q924" s="1067"/>
      <c r="R924" s="1067"/>
      <c r="S924" s="1067"/>
      <c r="T924" s="1067"/>
      <c r="U924" s="1067"/>
      <c r="V924" s="1067"/>
      <c r="W924" s="1067"/>
      <c r="X924" s="1067"/>
      <c r="Y924" s="1067"/>
      <c r="Z924" s="1067"/>
      <c r="AA924" s="1067"/>
      <c r="AB924" s="1067"/>
      <c r="AC924" s="1067"/>
      <c r="AD924" s="1067"/>
      <c r="AE924" s="1067"/>
    </row>
    <row r="925" spans="1:31">
      <c r="A925" s="1067"/>
      <c r="B925" s="1067"/>
      <c r="C925" s="1067"/>
      <c r="D925" s="1067"/>
      <c r="E925" s="1067"/>
      <c r="F925" s="1067"/>
      <c r="G925" s="1067"/>
      <c r="H925" s="1067"/>
      <c r="I925" s="1067"/>
      <c r="J925" s="1067"/>
      <c r="K925" s="1067"/>
      <c r="L925" s="1067"/>
      <c r="M925" s="1067"/>
      <c r="N925" s="1067"/>
      <c r="O925" s="1067"/>
      <c r="P925" s="1067"/>
      <c r="Q925" s="1067"/>
      <c r="R925" s="1067"/>
      <c r="S925" s="1067"/>
      <c r="T925" s="1067"/>
      <c r="U925" s="1067"/>
      <c r="V925" s="1067"/>
      <c r="W925" s="1067"/>
      <c r="X925" s="1067"/>
      <c r="Y925" s="1067"/>
      <c r="Z925" s="1067"/>
      <c r="AA925" s="1067"/>
      <c r="AB925" s="1067"/>
      <c r="AC925" s="1067"/>
      <c r="AD925" s="1067"/>
      <c r="AE925" s="1067"/>
    </row>
    <row r="926" spans="1:31">
      <c r="A926" s="1067"/>
      <c r="B926" s="1067"/>
      <c r="C926" s="1067"/>
      <c r="D926" s="1067"/>
      <c r="E926" s="1067"/>
      <c r="F926" s="1067"/>
      <c r="G926" s="1067"/>
      <c r="H926" s="1067"/>
      <c r="I926" s="1067"/>
      <c r="J926" s="1067"/>
      <c r="K926" s="1067"/>
      <c r="L926" s="1067"/>
      <c r="M926" s="1067"/>
      <c r="N926" s="1067"/>
      <c r="O926" s="1067"/>
      <c r="P926" s="1067"/>
      <c r="Q926" s="1067"/>
      <c r="R926" s="1067"/>
      <c r="S926" s="1067"/>
      <c r="T926" s="1067"/>
      <c r="U926" s="1067"/>
      <c r="V926" s="1067"/>
      <c r="W926" s="1067"/>
      <c r="X926" s="1067"/>
      <c r="Y926" s="1067"/>
      <c r="Z926" s="1067"/>
      <c r="AA926" s="1067"/>
      <c r="AB926" s="1067"/>
      <c r="AC926" s="1067"/>
      <c r="AD926" s="1067"/>
      <c r="AE926" s="1067"/>
    </row>
    <row r="927" spans="1:31">
      <c r="A927" s="1067"/>
      <c r="B927" s="1067"/>
      <c r="C927" s="1067"/>
      <c r="D927" s="1067"/>
      <c r="E927" s="1067"/>
      <c r="F927" s="1067"/>
      <c r="G927" s="1067"/>
      <c r="H927" s="1067"/>
      <c r="I927" s="1067"/>
      <c r="J927" s="1067"/>
      <c r="K927" s="1067"/>
      <c r="L927" s="1067"/>
      <c r="M927" s="1067"/>
      <c r="N927" s="1067"/>
      <c r="O927" s="1067"/>
      <c r="P927" s="1067"/>
      <c r="Q927" s="1067"/>
      <c r="R927" s="1067"/>
      <c r="S927" s="1067"/>
      <c r="T927" s="1067"/>
      <c r="U927" s="1067"/>
      <c r="V927" s="1067"/>
      <c r="W927" s="1067"/>
      <c r="X927" s="1067"/>
      <c r="Y927" s="1067"/>
      <c r="Z927" s="1067"/>
      <c r="AA927" s="1067"/>
      <c r="AB927" s="1067"/>
      <c r="AC927" s="1067"/>
      <c r="AD927" s="1067"/>
      <c r="AE927" s="1067"/>
    </row>
    <row r="928" spans="1:31">
      <c r="A928" s="1067"/>
      <c r="B928" s="1067"/>
      <c r="C928" s="1067"/>
      <c r="D928" s="1067"/>
      <c r="E928" s="1067"/>
      <c r="F928" s="1067"/>
      <c r="G928" s="1067"/>
      <c r="H928" s="1067"/>
      <c r="I928" s="1067"/>
      <c r="J928" s="1067"/>
      <c r="K928" s="1067"/>
      <c r="L928" s="1067"/>
      <c r="M928" s="1067"/>
      <c r="N928" s="1067"/>
      <c r="O928" s="1067"/>
      <c r="P928" s="1067"/>
      <c r="Q928" s="1067"/>
      <c r="R928" s="1067"/>
      <c r="S928" s="1067"/>
      <c r="T928" s="1067"/>
      <c r="U928" s="1067"/>
      <c r="V928" s="1067"/>
      <c r="W928" s="1067"/>
      <c r="X928" s="1067"/>
      <c r="Y928" s="1067"/>
      <c r="Z928" s="1067"/>
      <c r="AA928" s="1067"/>
      <c r="AB928" s="1067"/>
      <c r="AC928" s="1067"/>
      <c r="AD928" s="1067"/>
      <c r="AE928" s="1067"/>
    </row>
    <row r="929" spans="1:31">
      <c r="A929" s="1067"/>
      <c r="B929" s="1067"/>
      <c r="C929" s="1067"/>
      <c r="D929" s="1067"/>
      <c r="E929" s="1067"/>
      <c r="F929" s="1067"/>
      <c r="G929" s="1067"/>
      <c r="H929" s="1067"/>
      <c r="I929" s="1067"/>
      <c r="J929" s="1067"/>
      <c r="K929" s="1067"/>
      <c r="L929" s="1067"/>
      <c r="M929" s="1067"/>
      <c r="N929" s="1067"/>
      <c r="O929" s="1067"/>
      <c r="P929" s="1067"/>
      <c r="Q929" s="1067"/>
      <c r="R929" s="1067"/>
      <c r="S929" s="1067"/>
      <c r="T929" s="1067"/>
      <c r="U929" s="1067"/>
      <c r="V929" s="1067"/>
      <c r="W929" s="1067"/>
      <c r="X929" s="1067"/>
      <c r="Y929" s="1067"/>
      <c r="Z929" s="1067"/>
      <c r="AA929" s="1067"/>
      <c r="AB929" s="1067"/>
      <c r="AC929" s="1067"/>
      <c r="AD929" s="1067"/>
      <c r="AE929" s="1067"/>
    </row>
    <row r="930" spans="1:31">
      <c r="A930" s="1067"/>
      <c r="B930" s="1067"/>
      <c r="C930" s="1067"/>
      <c r="D930" s="1067"/>
      <c r="E930" s="1067"/>
      <c r="F930" s="1067"/>
      <c r="G930" s="1067"/>
      <c r="H930" s="1067"/>
      <c r="I930" s="1067"/>
      <c r="J930" s="1067"/>
      <c r="K930" s="1067"/>
      <c r="L930" s="1067"/>
      <c r="M930" s="1067"/>
      <c r="N930" s="1067"/>
      <c r="O930" s="1067"/>
      <c r="P930" s="1067"/>
      <c r="Q930" s="1067"/>
      <c r="R930" s="1067"/>
      <c r="S930" s="1067"/>
      <c r="T930" s="1067"/>
      <c r="U930" s="1067"/>
      <c r="V930" s="1067"/>
      <c r="W930" s="1067"/>
      <c r="X930" s="1067"/>
      <c r="Y930" s="1067"/>
      <c r="Z930" s="1067"/>
      <c r="AA930" s="1067"/>
      <c r="AB930" s="1067"/>
      <c r="AC930" s="1067"/>
      <c r="AD930" s="1067"/>
      <c r="AE930" s="1067"/>
    </row>
    <row r="931" spans="1:31">
      <c r="A931" s="1067"/>
      <c r="B931" s="1067"/>
      <c r="C931" s="1067"/>
      <c r="D931" s="1067"/>
      <c r="E931" s="1067"/>
      <c r="F931" s="1067"/>
      <c r="G931" s="1067"/>
      <c r="H931" s="1067"/>
      <c r="I931" s="1067"/>
      <c r="J931" s="1067"/>
      <c r="K931" s="1067"/>
      <c r="L931" s="1067"/>
      <c r="M931" s="1067"/>
      <c r="N931" s="1067"/>
      <c r="O931" s="1067"/>
      <c r="P931" s="1067"/>
      <c r="Q931" s="1067"/>
      <c r="R931" s="1067"/>
      <c r="S931" s="1067"/>
      <c r="T931" s="1067"/>
      <c r="U931" s="1067"/>
      <c r="V931" s="1067"/>
      <c r="W931" s="1067"/>
      <c r="X931" s="1067"/>
      <c r="Y931" s="1067"/>
      <c r="Z931" s="1067"/>
      <c r="AA931" s="1067"/>
      <c r="AB931" s="1067"/>
      <c r="AC931" s="1067"/>
      <c r="AD931" s="1067"/>
      <c r="AE931" s="1067"/>
    </row>
    <row r="932" spans="1:31">
      <c r="A932" s="1067"/>
      <c r="B932" s="1067"/>
      <c r="C932" s="1067"/>
      <c r="D932" s="1067"/>
      <c r="E932" s="1067"/>
      <c r="F932" s="1067"/>
      <c r="G932" s="1067"/>
      <c r="H932" s="1067"/>
      <c r="I932" s="1067"/>
      <c r="J932" s="1067"/>
      <c r="K932" s="1067"/>
      <c r="L932" s="1067"/>
      <c r="M932" s="1067"/>
      <c r="N932" s="1067"/>
      <c r="O932" s="1067"/>
      <c r="P932" s="1067"/>
      <c r="Q932" s="1067"/>
      <c r="R932" s="1067"/>
      <c r="S932" s="1067"/>
      <c r="T932" s="1067"/>
      <c r="U932" s="1067"/>
      <c r="V932" s="1067"/>
      <c r="W932" s="1067"/>
      <c r="X932" s="1067"/>
      <c r="Y932" s="1067"/>
      <c r="Z932" s="1067"/>
      <c r="AA932" s="1067"/>
      <c r="AB932" s="1067"/>
      <c r="AC932" s="1067"/>
      <c r="AD932" s="1067"/>
      <c r="AE932" s="1067"/>
    </row>
    <row r="933" spans="1:31">
      <c r="A933" s="1067"/>
      <c r="B933" s="1067"/>
      <c r="C933" s="1067"/>
      <c r="D933" s="1067"/>
      <c r="E933" s="1067"/>
      <c r="F933" s="1067"/>
      <c r="G933" s="1067"/>
      <c r="H933" s="1067"/>
      <c r="I933" s="1067"/>
      <c r="J933" s="1067"/>
      <c r="K933" s="1067"/>
      <c r="L933" s="1067"/>
      <c r="M933" s="1067"/>
      <c r="N933" s="1067"/>
      <c r="O933" s="1067"/>
      <c r="P933" s="1067"/>
      <c r="Q933" s="1067"/>
      <c r="R933" s="1067"/>
      <c r="S933" s="1067"/>
      <c r="T933" s="1067"/>
      <c r="U933" s="1067"/>
      <c r="V933" s="1067"/>
      <c r="W933" s="1067"/>
      <c r="X933" s="1067"/>
      <c r="Y933" s="1067"/>
      <c r="Z933" s="1067"/>
      <c r="AA933" s="1067"/>
      <c r="AB933" s="1067"/>
      <c r="AC933" s="1067"/>
      <c r="AD933" s="1067"/>
      <c r="AE933" s="1067"/>
    </row>
    <row r="934" spans="1:31">
      <c r="A934" s="1067"/>
      <c r="B934" s="1067"/>
      <c r="C934" s="1067"/>
      <c r="D934" s="1067"/>
      <c r="E934" s="1067"/>
      <c r="F934" s="1067"/>
      <c r="G934" s="1067"/>
      <c r="H934" s="1067"/>
      <c r="I934" s="1067"/>
      <c r="J934" s="1067"/>
      <c r="K934" s="1067"/>
      <c r="L934" s="1067"/>
      <c r="M934" s="1067"/>
      <c r="N934" s="1067"/>
      <c r="O934" s="1067"/>
      <c r="P934" s="1067"/>
      <c r="Q934" s="1067"/>
      <c r="R934" s="1067"/>
      <c r="S934" s="1067"/>
      <c r="T934" s="1067"/>
      <c r="U934" s="1067"/>
      <c r="V934" s="1067"/>
      <c r="W934" s="1067"/>
      <c r="X934" s="1067"/>
      <c r="Y934" s="1067"/>
      <c r="Z934" s="1067"/>
      <c r="AA934" s="1067"/>
      <c r="AB934" s="1067"/>
      <c r="AC934" s="1067"/>
      <c r="AD934" s="1067"/>
      <c r="AE934" s="1067"/>
    </row>
    <row r="935" spans="1:31">
      <c r="A935" s="1067"/>
      <c r="B935" s="1067"/>
      <c r="C935" s="1067"/>
      <c r="D935" s="1067"/>
      <c r="E935" s="1067"/>
      <c r="F935" s="1067"/>
      <c r="G935" s="1067"/>
      <c r="H935" s="1067"/>
      <c r="I935" s="1067"/>
      <c r="J935" s="1067"/>
      <c r="K935" s="1067"/>
      <c r="L935" s="1067"/>
      <c r="M935" s="1067"/>
      <c r="N935" s="1067"/>
      <c r="O935" s="1067"/>
      <c r="P935" s="1067"/>
      <c r="Q935" s="1067"/>
      <c r="R935" s="1067"/>
      <c r="S935" s="1067"/>
      <c r="T935" s="1067"/>
      <c r="U935" s="1067"/>
      <c r="V935" s="1067"/>
      <c r="W935" s="1067"/>
      <c r="X935" s="1067"/>
      <c r="Y935" s="1067"/>
      <c r="Z935" s="1067"/>
      <c r="AA935" s="1067"/>
      <c r="AB935" s="1067"/>
      <c r="AC935" s="1067"/>
      <c r="AD935" s="1067"/>
      <c r="AE935" s="1067"/>
    </row>
    <row r="936" spans="1:31">
      <c r="A936" s="1067"/>
      <c r="B936" s="1067"/>
      <c r="C936" s="1067"/>
      <c r="D936" s="1067"/>
      <c r="E936" s="1067"/>
      <c r="F936" s="1067"/>
      <c r="G936" s="1067"/>
      <c r="H936" s="1067"/>
      <c r="I936" s="1067"/>
      <c r="J936" s="1067"/>
      <c r="K936" s="1067"/>
      <c r="L936" s="1067"/>
      <c r="M936" s="1067"/>
      <c r="N936" s="1067"/>
      <c r="O936" s="1067"/>
      <c r="P936" s="1067"/>
      <c r="Q936" s="1067"/>
      <c r="R936" s="1067"/>
      <c r="S936" s="1067"/>
      <c r="T936" s="1067"/>
      <c r="U936" s="1067"/>
      <c r="V936" s="1067"/>
      <c r="W936" s="1067"/>
      <c r="X936" s="1067"/>
      <c r="Y936" s="1067"/>
      <c r="Z936" s="1067"/>
      <c r="AA936" s="1067"/>
      <c r="AB936" s="1067"/>
      <c r="AC936" s="1067"/>
      <c r="AD936" s="1067"/>
      <c r="AE936" s="1067"/>
    </row>
    <row r="937" spans="1:31">
      <c r="A937" s="1067"/>
      <c r="B937" s="1067"/>
      <c r="C937" s="1067"/>
      <c r="D937" s="1067"/>
      <c r="E937" s="1067"/>
      <c r="F937" s="1067"/>
      <c r="G937" s="1067"/>
      <c r="H937" s="1067"/>
      <c r="I937" s="1067"/>
      <c r="J937" s="1067"/>
      <c r="K937" s="1067"/>
      <c r="L937" s="1067"/>
      <c r="M937" s="1067"/>
      <c r="N937" s="1067"/>
      <c r="O937" s="1067"/>
      <c r="P937" s="1067"/>
      <c r="Q937" s="1067"/>
      <c r="R937" s="1067"/>
      <c r="S937" s="1067"/>
      <c r="T937" s="1067"/>
      <c r="U937" s="1067"/>
      <c r="V937" s="1067"/>
      <c r="W937" s="1067"/>
      <c r="X937" s="1067"/>
      <c r="Y937" s="1067"/>
      <c r="Z937" s="1067"/>
      <c r="AA937" s="1067"/>
      <c r="AB937" s="1067"/>
      <c r="AC937" s="1067"/>
      <c r="AD937" s="1067"/>
      <c r="AE937" s="1067"/>
    </row>
    <row r="938" spans="1:31">
      <c r="A938" s="1067"/>
      <c r="B938" s="1067"/>
      <c r="C938" s="1067"/>
      <c r="D938" s="1067"/>
      <c r="E938" s="1067"/>
      <c r="F938" s="1067"/>
      <c r="G938" s="1067"/>
      <c r="H938" s="1067"/>
      <c r="I938" s="1067"/>
      <c r="J938" s="1067"/>
      <c r="K938" s="1067"/>
      <c r="L938" s="1067"/>
      <c r="M938" s="1067"/>
      <c r="N938" s="1067"/>
      <c r="O938" s="1067"/>
      <c r="P938" s="1067"/>
      <c r="Q938" s="1067"/>
      <c r="R938" s="1067"/>
      <c r="S938" s="1067"/>
      <c r="T938" s="1067"/>
      <c r="U938" s="1067"/>
      <c r="V938" s="1067"/>
      <c r="W938" s="1067"/>
      <c r="X938" s="1067"/>
      <c r="Y938" s="1067"/>
      <c r="Z938" s="1067"/>
      <c r="AA938" s="1067"/>
      <c r="AB938" s="1067"/>
      <c r="AC938" s="1067"/>
      <c r="AD938" s="1067"/>
      <c r="AE938" s="1067"/>
    </row>
    <row r="939" spans="1:31">
      <c r="A939" s="1067"/>
      <c r="B939" s="1067"/>
      <c r="C939" s="1067"/>
      <c r="D939" s="1067"/>
      <c r="E939" s="1067"/>
      <c r="F939" s="1067"/>
      <c r="G939" s="1067"/>
      <c r="H939" s="1067"/>
      <c r="I939" s="1067"/>
      <c r="J939" s="1067"/>
      <c r="K939" s="1067"/>
      <c r="L939" s="1067"/>
      <c r="M939" s="1067"/>
      <c r="N939" s="1067"/>
      <c r="O939" s="1067"/>
      <c r="P939" s="1067"/>
      <c r="Q939" s="1067"/>
      <c r="R939" s="1067"/>
      <c r="S939" s="1067"/>
      <c r="T939" s="1067"/>
      <c r="U939" s="1067"/>
      <c r="V939" s="1067"/>
      <c r="W939" s="1067"/>
      <c r="X939" s="1067"/>
      <c r="Y939" s="1067"/>
      <c r="Z939" s="1067"/>
      <c r="AA939" s="1067"/>
      <c r="AB939" s="1067"/>
      <c r="AC939" s="1067"/>
      <c r="AD939" s="1067"/>
      <c r="AE939" s="1067"/>
    </row>
    <row r="940" spans="1:31">
      <c r="A940" s="1067"/>
      <c r="B940" s="1067"/>
      <c r="C940" s="1067"/>
      <c r="D940" s="1067"/>
      <c r="E940" s="1067"/>
      <c r="F940" s="1067"/>
      <c r="G940" s="1067"/>
      <c r="H940" s="1067"/>
      <c r="I940" s="1067"/>
      <c r="J940" s="1067"/>
      <c r="K940" s="1067"/>
      <c r="L940" s="1067"/>
      <c r="M940" s="1067"/>
      <c r="N940" s="1067"/>
      <c r="O940" s="1067"/>
      <c r="P940" s="1067"/>
      <c r="Q940" s="1067"/>
      <c r="R940" s="1067"/>
      <c r="S940" s="1067"/>
      <c r="T940" s="1067"/>
      <c r="U940" s="1067"/>
      <c r="V940" s="1067"/>
      <c r="W940" s="1067"/>
      <c r="X940" s="1067"/>
      <c r="Y940" s="1067"/>
      <c r="Z940" s="1067"/>
      <c r="AA940" s="1067"/>
      <c r="AB940" s="1067"/>
      <c r="AC940" s="1067"/>
      <c r="AD940" s="1067"/>
      <c r="AE940" s="1067"/>
    </row>
    <row r="941" spans="1:31">
      <c r="A941" s="1067"/>
      <c r="B941" s="1067"/>
      <c r="C941" s="1067"/>
      <c r="D941" s="1067"/>
      <c r="E941" s="1067"/>
      <c r="F941" s="1067"/>
      <c r="G941" s="1067"/>
      <c r="H941" s="1067"/>
      <c r="I941" s="1067"/>
      <c r="J941" s="1067"/>
      <c r="K941" s="1067"/>
      <c r="L941" s="1067"/>
      <c r="M941" s="1067"/>
      <c r="N941" s="1067"/>
      <c r="O941" s="1067"/>
      <c r="P941" s="1067"/>
      <c r="Q941" s="1067"/>
      <c r="R941" s="1067"/>
      <c r="S941" s="1067"/>
      <c r="T941" s="1067"/>
      <c r="U941" s="1067"/>
      <c r="V941" s="1067"/>
      <c r="W941" s="1067"/>
      <c r="X941" s="1067"/>
      <c r="Y941" s="1067"/>
      <c r="Z941" s="1067"/>
      <c r="AA941" s="1067"/>
      <c r="AB941" s="1067"/>
      <c r="AC941" s="1067"/>
      <c r="AD941" s="1067"/>
      <c r="AE941" s="1067"/>
    </row>
    <row r="942" spans="1:31">
      <c r="A942" s="1067"/>
      <c r="B942" s="1067"/>
      <c r="C942" s="1067"/>
      <c r="D942" s="1067"/>
      <c r="E942" s="1067"/>
      <c r="F942" s="1067"/>
      <c r="G942" s="1067"/>
      <c r="H942" s="1067"/>
      <c r="I942" s="1067"/>
      <c r="J942" s="1067"/>
      <c r="K942" s="1067"/>
      <c r="L942" s="1067"/>
      <c r="M942" s="1067"/>
      <c r="N942" s="1067"/>
      <c r="O942" s="1067"/>
      <c r="P942" s="1067"/>
      <c r="Q942" s="1067"/>
      <c r="R942" s="1067"/>
      <c r="S942" s="1067"/>
      <c r="T942" s="1067"/>
      <c r="U942" s="1067"/>
      <c r="V942" s="1067"/>
      <c r="W942" s="1067"/>
      <c r="X942" s="1067"/>
      <c r="Y942" s="1067"/>
      <c r="Z942" s="1067"/>
      <c r="AA942" s="1067"/>
      <c r="AB942" s="1067"/>
      <c r="AC942" s="1067"/>
      <c r="AD942" s="1067"/>
      <c r="AE942" s="1067"/>
    </row>
    <row r="943" spans="1:31">
      <c r="A943" s="1067"/>
      <c r="B943" s="1067"/>
      <c r="C943" s="1067"/>
      <c r="D943" s="1067"/>
      <c r="E943" s="1067"/>
      <c r="F943" s="1067"/>
      <c r="G943" s="1067"/>
      <c r="H943" s="1067"/>
      <c r="I943" s="1067"/>
      <c r="J943" s="1067"/>
      <c r="K943" s="1067"/>
      <c r="L943" s="1067"/>
      <c r="M943" s="1067"/>
      <c r="N943" s="1067"/>
      <c r="O943" s="1067"/>
      <c r="P943" s="1067"/>
      <c r="Q943" s="1067"/>
      <c r="R943" s="1067"/>
      <c r="S943" s="1067"/>
      <c r="T943" s="1067"/>
      <c r="U943" s="1067"/>
      <c r="V943" s="1067"/>
      <c r="W943" s="1067"/>
      <c r="X943" s="1067"/>
      <c r="Y943" s="1067"/>
      <c r="Z943" s="1067"/>
      <c r="AA943" s="1067"/>
      <c r="AB943" s="1067"/>
      <c r="AC943" s="1067"/>
      <c r="AD943" s="1067"/>
      <c r="AE943" s="1067"/>
    </row>
    <row r="944" spans="1:31">
      <c r="A944" s="1067"/>
      <c r="B944" s="1067"/>
      <c r="C944" s="1067"/>
      <c r="D944" s="1067"/>
      <c r="E944" s="1067"/>
      <c r="F944" s="1067"/>
      <c r="G944" s="1067"/>
      <c r="H944" s="1067"/>
      <c r="I944" s="1067"/>
      <c r="J944" s="1067"/>
      <c r="K944" s="1067"/>
      <c r="L944" s="1067"/>
      <c r="M944" s="1067"/>
      <c r="N944" s="1067"/>
      <c r="O944" s="1067"/>
      <c r="P944" s="1067"/>
      <c r="Q944" s="1067"/>
      <c r="R944" s="1067"/>
      <c r="S944" s="1067"/>
      <c r="T944" s="1067"/>
      <c r="U944" s="1067"/>
      <c r="V944" s="1067"/>
      <c r="W944" s="1067"/>
      <c r="X944" s="1067"/>
      <c r="Y944" s="1067"/>
      <c r="Z944" s="1067"/>
      <c r="AA944" s="1067"/>
      <c r="AB944" s="1067"/>
      <c r="AC944" s="1067"/>
      <c r="AD944" s="1067"/>
      <c r="AE944" s="1067"/>
    </row>
    <row r="945" spans="1:31">
      <c r="A945" s="1067"/>
      <c r="B945" s="1067"/>
      <c r="C945" s="1067"/>
      <c r="D945" s="1067"/>
      <c r="E945" s="1067"/>
      <c r="F945" s="1067"/>
      <c r="G945" s="1067"/>
      <c r="H945" s="1067"/>
      <c r="I945" s="1067"/>
      <c r="J945" s="1067"/>
      <c r="K945" s="1067"/>
      <c r="L945" s="1067"/>
      <c r="M945" s="1067"/>
      <c r="N945" s="1067"/>
      <c r="O945" s="1067"/>
      <c r="P945" s="1067"/>
      <c r="Q945" s="1067"/>
      <c r="R945" s="1067"/>
      <c r="S945" s="1067"/>
      <c r="T945" s="1067"/>
      <c r="U945" s="1067"/>
      <c r="V945" s="1067"/>
      <c r="W945" s="1067"/>
      <c r="X945" s="1067"/>
      <c r="Y945" s="1067"/>
      <c r="Z945" s="1067"/>
      <c r="AA945" s="1067"/>
      <c r="AB945" s="1067"/>
      <c r="AC945" s="1067"/>
      <c r="AD945" s="1067"/>
      <c r="AE945" s="1067"/>
    </row>
    <row r="946" spans="1:31">
      <c r="A946" s="1067"/>
      <c r="B946" s="1067"/>
      <c r="C946" s="1067"/>
      <c r="D946" s="1067"/>
      <c r="E946" s="1067"/>
      <c r="F946" s="1067"/>
      <c r="G946" s="1067"/>
      <c r="H946" s="1067"/>
      <c r="I946" s="1067"/>
      <c r="J946" s="1067"/>
      <c r="K946" s="1067"/>
      <c r="L946" s="1067"/>
      <c r="M946" s="1067"/>
      <c r="N946" s="1067"/>
      <c r="O946" s="1067"/>
      <c r="P946" s="1067"/>
      <c r="Q946" s="1067"/>
      <c r="R946" s="1067"/>
      <c r="S946" s="1067"/>
      <c r="T946" s="1067"/>
      <c r="U946" s="1067"/>
      <c r="V946" s="1067"/>
      <c r="W946" s="1067"/>
      <c r="X946" s="1067"/>
      <c r="Y946" s="1067"/>
      <c r="Z946" s="1067"/>
      <c r="AA946" s="1067"/>
      <c r="AB946" s="1067"/>
      <c r="AC946" s="1067"/>
      <c r="AD946" s="1067"/>
      <c r="AE946" s="1067"/>
    </row>
    <row r="947" spans="1:31">
      <c r="A947" s="1067"/>
      <c r="B947" s="1067"/>
      <c r="C947" s="1067"/>
      <c r="D947" s="1067"/>
      <c r="E947" s="1067"/>
      <c r="F947" s="1067"/>
      <c r="G947" s="1067"/>
      <c r="H947" s="1067"/>
      <c r="I947" s="1067"/>
      <c r="J947" s="1067"/>
      <c r="K947" s="1067"/>
      <c r="L947" s="1067"/>
      <c r="M947" s="1067"/>
      <c r="N947" s="1067"/>
      <c r="O947" s="1067"/>
      <c r="P947" s="1067"/>
      <c r="Q947" s="1067"/>
      <c r="R947" s="1067"/>
      <c r="S947" s="1067"/>
      <c r="T947" s="1067"/>
      <c r="U947" s="1067"/>
      <c r="V947" s="1067"/>
      <c r="W947" s="1067"/>
      <c r="X947" s="1067"/>
      <c r="Y947" s="1067"/>
      <c r="Z947" s="1067"/>
      <c r="AA947" s="1067"/>
      <c r="AB947" s="1067"/>
      <c r="AC947" s="1067"/>
      <c r="AD947" s="1067"/>
      <c r="AE947" s="1067"/>
    </row>
    <row r="948" spans="1:31">
      <c r="A948" s="1067"/>
      <c r="B948" s="1067"/>
      <c r="C948" s="1067"/>
      <c r="D948" s="1067"/>
      <c r="E948" s="1067"/>
      <c r="F948" s="1067"/>
      <c r="G948" s="1067"/>
      <c r="H948" s="1067"/>
      <c r="I948" s="1067"/>
      <c r="J948" s="1067"/>
      <c r="K948" s="1067"/>
      <c r="L948" s="1067"/>
      <c r="M948" s="1067"/>
      <c r="N948" s="1067"/>
      <c r="O948" s="1067"/>
      <c r="P948" s="1067"/>
      <c r="Q948" s="1067"/>
      <c r="R948" s="1067"/>
      <c r="S948" s="1067"/>
      <c r="T948" s="1067"/>
      <c r="U948" s="1067"/>
      <c r="V948" s="1067"/>
      <c r="W948" s="1067"/>
      <c r="X948" s="1067"/>
      <c r="Y948" s="1067"/>
      <c r="Z948" s="1067"/>
      <c r="AA948" s="1067"/>
      <c r="AB948" s="1067"/>
      <c r="AC948" s="1067"/>
      <c r="AD948" s="1067"/>
      <c r="AE948" s="1067"/>
    </row>
    <row r="949" spans="1:31">
      <c r="A949" s="1067"/>
      <c r="B949" s="1067"/>
      <c r="C949" s="1067"/>
      <c r="D949" s="1067"/>
      <c r="E949" s="1067"/>
      <c r="F949" s="1067"/>
      <c r="G949" s="1067"/>
      <c r="H949" s="1067"/>
      <c r="I949" s="1067"/>
      <c r="J949" s="1067"/>
      <c r="K949" s="1067"/>
      <c r="L949" s="1067"/>
      <c r="M949" s="1067"/>
      <c r="N949" s="1067"/>
      <c r="O949" s="1067"/>
      <c r="P949" s="1067"/>
      <c r="Q949" s="1067"/>
      <c r="R949" s="1067"/>
      <c r="S949" s="1067"/>
      <c r="T949" s="1067"/>
      <c r="U949" s="1067"/>
      <c r="V949" s="1067"/>
      <c r="W949" s="1067"/>
      <c r="X949" s="1067"/>
      <c r="Y949" s="1067"/>
      <c r="Z949" s="1067"/>
      <c r="AA949" s="1067"/>
      <c r="AB949" s="1067"/>
      <c r="AC949" s="1067"/>
      <c r="AD949" s="1067"/>
      <c r="AE949" s="1067"/>
    </row>
    <row r="950" spans="1:31">
      <c r="A950" s="1067"/>
      <c r="B950" s="1067"/>
      <c r="C950" s="1067"/>
      <c r="D950" s="1067"/>
      <c r="E950" s="1067"/>
      <c r="F950" s="1067"/>
      <c r="G950" s="1067"/>
      <c r="H950" s="1067"/>
      <c r="I950" s="1067"/>
      <c r="J950" s="1067"/>
      <c r="K950" s="1067"/>
      <c r="L950" s="1067"/>
      <c r="M950" s="1067"/>
      <c r="N950" s="1067"/>
      <c r="O950" s="1067"/>
      <c r="P950" s="1067"/>
      <c r="Q950" s="1067"/>
      <c r="R950" s="1067"/>
      <c r="S950" s="1067"/>
      <c r="T950" s="1067"/>
      <c r="U950" s="1067"/>
      <c r="V950" s="1067"/>
      <c r="W950" s="1067"/>
      <c r="X950" s="1067"/>
      <c r="Y950" s="1067"/>
      <c r="Z950" s="1067"/>
      <c r="AA950" s="1067"/>
      <c r="AB950" s="1067"/>
      <c r="AC950" s="1067"/>
      <c r="AD950" s="1067"/>
      <c r="AE950" s="1067"/>
    </row>
    <row r="951" spans="1:31">
      <c r="A951" s="1067"/>
      <c r="B951" s="1067"/>
      <c r="C951" s="1067"/>
      <c r="D951" s="1067"/>
      <c r="E951" s="1067"/>
      <c r="F951" s="1067"/>
      <c r="G951" s="1067"/>
      <c r="H951" s="1067"/>
      <c r="I951" s="1067"/>
      <c r="J951" s="1067"/>
      <c r="K951" s="1067"/>
      <c r="L951" s="1067"/>
      <c r="M951" s="1067"/>
      <c r="N951" s="1067"/>
      <c r="O951" s="1067"/>
      <c r="P951" s="1067"/>
      <c r="Q951" s="1067"/>
      <c r="R951" s="1067"/>
      <c r="S951" s="1067"/>
      <c r="T951" s="1067"/>
      <c r="U951" s="1067"/>
      <c r="V951" s="1067"/>
      <c r="W951" s="1067"/>
      <c r="X951" s="1067"/>
      <c r="Y951" s="1067"/>
      <c r="Z951" s="1067"/>
      <c r="AA951" s="1067"/>
      <c r="AB951" s="1067"/>
      <c r="AC951" s="1067"/>
      <c r="AD951" s="1067"/>
      <c r="AE951" s="1067"/>
    </row>
    <row r="952" spans="1:31">
      <c r="A952" s="1067"/>
      <c r="B952" s="1067"/>
      <c r="C952" s="1067"/>
      <c r="D952" s="1067"/>
      <c r="E952" s="1067"/>
      <c r="F952" s="1067"/>
      <c r="G952" s="1067"/>
      <c r="H952" s="1067"/>
      <c r="I952" s="1067"/>
      <c r="J952" s="1067"/>
      <c r="K952" s="1067"/>
      <c r="L952" s="1067"/>
      <c r="M952" s="1067"/>
      <c r="N952" s="1067"/>
      <c r="O952" s="1067"/>
      <c r="P952" s="1067"/>
      <c r="Q952" s="1067"/>
      <c r="R952" s="1067"/>
      <c r="S952" s="1067"/>
      <c r="T952" s="1067"/>
      <c r="U952" s="1067"/>
      <c r="V952" s="1067"/>
      <c r="W952" s="1067"/>
      <c r="X952" s="1067"/>
      <c r="Y952" s="1067"/>
      <c r="Z952" s="1067"/>
      <c r="AA952" s="1067"/>
      <c r="AB952" s="1067"/>
      <c r="AC952" s="1067"/>
      <c r="AD952" s="1067"/>
      <c r="AE952" s="1067"/>
    </row>
    <row r="953" spans="1:31">
      <c r="A953" s="1067"/>
      <c r="B953" s="1067"/>
      <c r="C953" s="1067"/>
      <c r="D953" s="1067"/>
      <c r="E953" s="1067"/>
      <c r="F953" s="1067"/>
      <c r="G953" s="1067"/>
      <c r="H953" s="1067"/>
      <c r="I953" s="1067"/>
      <c r="J953" s="1067"/>
      <c r="K953" s="1067"/>
      <c r="L953" s="1067"/>
      <c r="M953" s="1067"/>
      <c r="N953" s="1067"/>
      <c r="O953" s="1067"/>
      <c r="P953" s="1067"/>
      <c r="Q953" s="1067"/>
      <c r="R953" s="1067"/>
      <c r="S953" s="1067"/>
      <c r="T953" s="1067"/>
      <c r="U953" s="1067"/>
      <c r="V953" s="1067"/>
      <c r="W953" s="1067"/>
      <c r="X953" s="1067"/>
      <c r="Y953" s="1067"/>
      <c r="Z953" s="1067"/>
      <c r="AA953" s="1067"/>
      <c r="AB953" s="1067"/>
      <c r="AC953" s="1067"/>
      <c r="AD953" s="1067"/>
      <c r="AE953" s="1067"/>
    </row>
    <row r="954" spans="1:31">
      <c r="A954" s="1067"/>
      <c r="B954" s="1067"/>
      <c r="C954" s="1067"/>
      <c r="D954" s="1067"/>
      <c r="E954" s="1067"/>
      <c r="F954" s="1067"/>
      <c r="G954" s="1067"/>
      <c r="H954" s="1067"/>
      <c r="I954" s="1067"/>
      <c r="J954" s="1067"/>
      <c r="K954" s="1067"/>
      <c r="L954" s="1067"/>
      <c r="M954" s="1067"/>
      <c r="N954" s="1067"/>
      <c r="O954" s="1067"/>
      <c r="P954" s="1067"/>
      <c r="Q954" s="1067"/>
      <c r="R954" s="1067"/>
      <c r="S954" s="1067"/>
      <c r="T954" s="1067"/>
      <c r="U954" s="1067"/>
      <c r="V954" s="1067"/>
      <c r="W954" s="1067"/>
      <c r="X954" s="1067"/>
      <c r="Y954" s="1067"/>
      <c r="Z954" s="1067"/>
      <c r="AA954" s="1067"/>
      <c r="AB954" s="1067"/>
      <c r="AC954" s="1067"/>
      <c r="AD954" s="1067"/>
      <c r="AE954" s="1067"/>
    </row>
    <row r="955" spans="1:31">
      <c r="A955" s="1067"/>
      <c r="B955" s="1067"/>
      <c r="C955" s="1067"/>
      <c r="D955" s="1067"/>
      <c r="E955" s="1067"/>
      <c r="F955" s="1067"/>
      <c r="G955" s="1067"/>
      <c r="H955" s="1067"/>
      <c r="I955" s="1067"/>
      <c r="J955" s="1067"/>
      <c r="K955" s="1067"/>
      <c r="L955" s="1067"/>
      <c r="M955" s="1067"/>
      <c r="N955" s="1067"/>
      <c r="O955" s="1067"/>
      <c r="P955" s="1067"/>
      <c r="Q955" s="1067"/>
      <c r="R955" s="1067"/>
      <c r="S955" s="1067"/>
      <c r="T955" s="1067"/>
      <c r="U955" s="1067"/>
      <c r="V955" s="1067"/>
      <c r="W955" s="1067"/>
      <c r="X955" s="1067"/>
      <c r="Y955" s="1067"/>
      <c r="Z955" s="1067"/>
      <c r="AA955" s="1067"/>
      <c r="AB955" s="1067"/>
      <c r="AC955" s="1067"/>
      <c r="AD955" s="1067"/>
      <c r="AE955" s="1067"/>
    </row>
    <row r="956" spans="1:31">
      <c r="A956" s="1067"/>
      <c r="B956" s="1067"/>
      <c r="C956" s="1067"/>
      <c r="D956" s="1067"/>
      <c r="E956" s="1067"/>
      <c r="F956" s="1067"/>
      <c r="G956" s="1067"/>
      <c r="H956" s="1067"/>
      <c r="I956" s="1067"/>
      <c r="J956" s="1067"/>
      <c r="K956" s="1067"/>
      <c r="L956" s="1067"/>
      <c r="M956" s="1067"/>
      <c r="N956" s="1067"/>
      <c r="O956" s="1067"/>
      <c r="P956" s="1067"/>
      <c r="Q956" s="1067"/>
      <c r="R956" s="1067"/>
      <c r="S956" s="1067"/>
      <c r="T956" s="1067"/>
      <c r="U956" s="1067"/>
      <c r="V956" s="1067"/>
      <c r="W956" s="1067"/>
      <c r="X956" s="1067"/>
      <c r="Y956" s="1067"/>
      <c r="Z956" s="1067"/>
      <c r="AA956" s="1067"/>
      <c r="AB956" s="1067"/>
      <c r="AC956" s="1067"/>
      <c r="AD956" s="1067"/>
      <c r="AE956" s="1067"/>
    </row>
    <row r="957" spans="1:31">
      <c r="A957" s="1067"/>
      <c r="B957" s="1067"/>
      <c r="C957" s="1067"/>
      <c r="D957" s="1067"/>
      <c r="E957" s="1067"/>
      <c r="F957" s="1067"/>
      <c r="G957" s="1067"/>
      <c r="H957" s="1067"/>
      <c r="I957" s="1067"/>
      <c r="J957" s="1067"/>
      <c r="K957" s="1067"/>
      <c r="L957" s="1067"/>
      <c r="M957" s="1067"/>
      <c r="N957" s="1067"/>
      <c r="O957" s="1067"/>
      <c r="P957" s="1067"/>
      <c r="Q957" s="1067"/>
      <c r="R957" s="1067"/>
      <c r="S957" s="1067"/>
      <c r="T957" s="1067"/>
      <c r="U957" s="1067"/>
      <c r="V957" s="1067"/>
      <c r="W957" s="1067"/>
      <c r="X957" s="1067"/>
      <c r="Y957" s="1067"/>
      <c r="Z957" s="1067"/>
      <c r="AA957" s="1067"/>
      <c r="AB957" s="1067"/>
      <c r="AC957" s="1067"/>
      <c r="AD957" s="1067"/>
      <c r="AE957" s="1067"/>
    </row>
    <row r="958" spans="1:31">
      <c r="A958" s="1067"/>
      <c r="B958" s="1067"/>
      <c r="C958" s="1067"/>
      <c r="D958" s="1067"/>
      <c r="E958" s="1067"/>
      <c r="F958" s="1067"/>
      <c r="G958" s="1067"/>
      <c r="H958" s="1067"/>
      <c r="I958" s="1067"/>
      <c r="J958" s="1067"/>
      <c r="K958" s="1067"/>
      <c r="L958" s="1067"/>
      <c r="M958" s="1067"/>
      <c r="N958" s="1067"/>
      <c r="O958" s="1067"/>
      <c r="P958" s="1067"/>
      <c r="Q958" s="1067"/>
      <c r="R958" s="1067"/>
      <c r="S958" s="1067"/>
      <c r="T958" s="1067"/>
      <c r="U958" s="1067"/>
      <c r="V958" s="1067"/>
      <c r="W958" s="1067"/>
      <c r="X958" s="1067"/>
      <c r="Y958" s="1067"/>
      <c r="Z958" s="1067"/>
      <c r="AA958" s="1067"/>
      <c r="AB958" s="1067"/>
      <c r="AC958" s="1067"/>
      <c r="AD958" s="1067"/>
      <c r="AE958" s="1067"/>
    </row>
    <row r="959" spans="1:31">
      <c r="A959" s="1067"/>
      <c r="B959" s="1067"/>
      <c r="C959" s="1067"/>
      <c r="D959" s="1067"/>
      <c r="E959" s="1067"/>
      <c r="F959" s="1067"/>
      <c r="G959" s="1067"/>
      <c r="H959" s="1067"/>
      <c r="I959" s="1067"/>
      <c r="J959" s="1067"/>
      <c r="K959" s="1067"/>
      <c r="L959" s="1067"/>
      <c r="M959" s="1067"/>
      <c r="N959" s="1067"/>
      <c r="O959" s="1067"/>
      <c r="P959" s="1067"/>
      <c r="Q959" s="1067"/>
      <c r="R959" s="1067"/>
      <c r="S959" s="1067"/>
      <c r="T959" s="1067"/>
      <c r="U959" s="1067"/>
      <c r="V959" s="1067"/>
      <c r="W959" s="1067"/>
      <c r="X959" s="1067"/>
      <c r="Y959" s="1067"/>
      <c r="Z959" s="1067"/>
      <c r="AA959" s="1067"/>
      <c r="AB959" s="1067"/>
      <c r="AC959" s="1067"/>
      <c r="AD959" s="1067"/>
      <c r="AE959" s="1067"/>
    </row>
    <row r="960" spans="1:31">
      <c r="A960" s="1067"/>
      <c r="B960" s="1067"/>
      <c r="C960" s="1067"/>
      <c r="D960" s="1067"/>
      <c r="E960" s="1067"/>
      <c r="F960" s="1067"/>
      <c r="G960" s="1067"/>
      <c r="H960" s="1067"/>
      <c r="I960" s="1067"/>
      <c r="J960" s="1067"/>
      <c r="K960" s="1067"/>
      <c r="L960" s="1067"/>
      <c r="M960" s="1067"/>
      <c r="N960" s="1067"/>
      <c r="O960" s="1067"/>
      <c r="P960" s="1067"/>
      <c r="Q960" s="1067"/>
      <c r="R960" s="1067"/>
      <c r="S960" s="1067"/>
      <c r="T960" s="1067"/>
      <c r="U960" s="1067"/>
      <c r="V960" s="1067"/>
      <c r="W960" s="1067"/>
      <c r="X960" s="1067"/>
      <c r="Y960" s="1067"/>
      <c r="Z960" s="1067"/>
      <c r="AA960" s="1067"/>
      <c r="AB960" s="1067"/>
      <c r="AC960" s="1067"/>
      <c r="AD960" s="1067"/>
      <c r="AE960" s="1067"/>
    </row>
    <row r="961" spans="1:31">
      <c r="A961" s="1067"/>
      <c r="B961" s="1067"/>
      <c r="C961" s="1067"/>
      <c r="D961" s="1067"/>
      <c r="E961" s="1067"/>
      <c r="F961" s="1067"/>
      <c r="G961" s="1067"/>
      <c r="H961" s="1067"/>
      <c r="I961" s="1067"/>
      <c r="J961" s="1067"/>
      <c r="K961" s="1067"/>
      <c r="L961" s="1067"/>
      <c r="M961" s="1067"/>
      <c r="N961" s="1067"/>
      <c r="O961" s="1067"/>
      <c r="P961" s="1067"/>
      <c r="Q961" s="1067"/>
      <c r="R961" s="1067"/>
      <c r="S961" s="1067"/>
      <c r="T961" s="1067"/>
      <c r="U961" s="1067"/>
      <c r="V961" s="1067"/>
      <c r="W961" s="1067"/>
      <c r="X961" s="1067"/>
      <c r="Y961" s="1067"/>
      <c r="Z961" s="1067"/>
      <c r="AA961" s="1067"/>
      <c r="AB961" s="1067"/>
      <c r="AC961" s="1067"/>
      <c r="AD961" s="1067"/>
      <c r="AE961" s="1067"/>
    </row>
    <row r="962" spans="1:31">
      <c r="A962" s="1067"/>
      <c r="B962" s="1067"/>
      <c r="C962" s="1067"/>
      <c r="D962" s="1067"/>
      <c r="E962" s="1067"/>
      <c r="F962" s="1067"/>
      <c r="G962" s="1067"/>
      <c r="H962" s="1067"/>
      <c r="I962" s="1067"/>
      <c r="J962" s="1067"/>
      <c r="K962" s="1067"/>
      <c r="L962" s="1067"/>
      <c r="M962" s="1067"/>
      <c r="N962" s="1067"/>
      <c r="O962" s="1067"/>
      <c r="P962" s="1067"/>
      <c r="Q962" s="1067"/>
      <c r="R962" s="1067"/>
      <c r="S962" s="1067"/>
      <c r="T962" s="1067"/>
      <c r="U962" s="1067"/>
      <c r="V962" s="1067"/>
      <c r="W962" s="1067"/>
      <c r="X962" s="1067"/>
      <c r="Y962" s="1067"/>
      <c r="Z962" s="1067"/>
      <c r="AA962" s="1067"/>
      <c r="AB962" s="1067"/>
      <c r="AC962" s="1067"/>
      <c r="AD962" s="1067"/>
      <c r="AE962" s="1067"/>
    </row>
    <row r="963" spans="1:31">
      <c r="A963" s="1067"/>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row>
    <row r="964" spans="1:3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row>
    <row r="965" spans="1:31">
      <c r="A965" s="1067"/>
      <c r="B965" s="1067"/>
      <c r="C965" s="1067"/>
      <c r="D965" s="1067"/>
      <c r="E965" s="1067"/>
      <c r="F965" s="1067"/>
      <c r="G965" s="1067"/>
      <c r="H965" s="1067"/>
      <c r="I965" s="1067"/>
      <c r="J965" s="1067"/>
      <c r="K965" s="1067"/>
      <c r="L965" s="1067"/>
      <c r="M965" s="1067"/>
      <c r="N965" s="1067"/>
      <c r="O965" s="1067"/>
      <c r="P965" s="1067"/>
      <c r="Q965" s="1067"/>
      <c r="R965" s="1067"/>
      <c r="S965" s="1067"/>
      <c r="T965" s="1067"/>
      <c r="U965" s="1067"/>
      <c r="V965" s="1067"/>
      <c r="W965" s="1067"/>
      <c r="X965" s="1067"/>
      <c r="Y965" s="1067"/>
      <c r="Z965" s="1067"/>
      <c r="AA965" s="1067"/>
      <c r="AB965" s="1067"/>
      <c r="AC965" s="1067"/>
      <c r="AD965" s="1067"/>
      <c r="AE965" s="1067"/>
    </row>
    <row r="966" spans="1:31">
      <c r="A966" s="1067"/>
      <c r="B966" s="1067"/>
      <c r="C966" s="1067"/>
      <c r="D966" s="1067"/>
      <c r="E966" s="1067"/>
      <c r="F966" s="1067"/>
      <c r="G966" s="1067"/>
      <c r="H966" s="1067"/>
      <c r="I966" s="1067"/>
      <c r="J966" s="1067"/>
      <c r="K966" s="1067"/>
      <c r="L966" s="1067"/>
      <c r="M966" s="1067"/>
      <c r="N966" s="1067"/>
      <c r="O966" s="1067"/>
      <c r="P966" s="1067"/>
      <c r="Q966" s="1067"/>
      <c r="R966" s="1067"/>
      <c r="S966" s="1067"/>
      <c r="T966" s="1067"/>
      <c r="U966" s="1067"/>
      <c r="V966" s="1067"/>
      <c r="W966" s="1067"/>
      <c r="X966" s="1067"/>
      <c r="Y966" s="1067"/>
      <c r="Z966" s="1067"/>
      <c r="AA966" s="1067"/>
      <c r="AB966" s="1067"/>
      <c r="AC966" s="1067"/>
      <c r="AD966" s="1067"/>
      <c r="AE966" s="1067"/>
    </row>
    <row r="967" spans="1:31">
      <c r="A967" s="1067"/>
      <c r="B967" s="1067"/>
      <c r="C967" s="1067"/>
      <c r="D967" s="1067"/>
      <c r="E967" s="1067"/>
      <c r="F967" s="1067"/>
      <c r="G967" s="1067"/>
      <c r="H967" s="1067"/>
      <c r="I967" s="1067"/>
      <c r="J967" s="1067"/>
      <c r="K967" s="1067"/>
      <c r="L967" s="1067"/>
      <c r="M967" s="1067"/>
      <c r="N967" s="1067"/>
      <c r="O967" s="1067"/>
      <c r="P967" s="1067"/>
      <c r="Q967" s="1067"/>
      <c r="R967" s="1067"/>
      <c r="S967" s="1067"/>
      <c r="T967" s="1067"/>
      <c r="U967" s="1067"/>
      <c r="V967" s="1067"/>
      <c r="W967" s="1067"/>
      <c r="X967" s="1067"/>
      <c r="Y967" s="1067"/>
      <c r="Z967" s="1067"/>
      <c r="AA967" s="1067"/>
      <c r="AB967" s="1067"/>
      <c r="AC967" s="1067"/>
      <c r="AD967" s="1067"/>
      <c r="AE967" s="1067"/>
    </row>
    <row r="968" spans="1:31">
      <c r="A968" s="1067"/>
      <c r="B968" s="1067"/>
      <c r="C968" s="1067"/>
      <c r="D968" s="1067"/>
      <c r="E968" s="1067"/>
      <c r="F968" s="1067"/>
      <c r="G968" s="1067"/>
      <c r="H968" s="1067"/>
      <c r="I968" s="1067"/>
      <c r="J968" s="1067"/>
      <c r="K968" s="1067"/>
      <c r="L968" s="1067"/>
      <c r="M968" s="1067"/>
      <c r="N968" s="1067"/>
      <c r="O968" s="1067"/>
      <c r="P968" s="1067"/>
      <c r="Q968" s="1067"/>
      <c r="R968" s="1067"/>
      <c r="S968" s="1067"/>
      <c r="T968" s="1067"/>
      <c r="U968" s="1067"/>
      <c r="V968" s="1067"/>
      <c r="W968" s="1067"/>
      <c r="X968" s="1067"/>
      <c r="Y968" s="1067"/>
      <c r="Z968" s="1067"/>
      <c r="AA968" s="1067"/>
      <c r="AB968" s="1067"/>
      <c r="AC968" s="1067"/>
      <c r="AD968" s="1067"/>
      <c r="AE968" s="1067"/>
    </row>
    <row r="969" spans="1:31">
      <c r="A969" s="1067"/>
      <c r="B969" s="1067"/>
      <c r="C969" s="1067"/>
      <c r="D969" s="1067"/>
      <c r="E969" s="1067"/>
      <c r="F969" s="1067"/>
      <c r="G969" s="1067"/>
      <c r="H969" s="1067"/>
      <c r="I969" s="1067"/>
      <c r="J969" s="1067"/>
      <c r="K969" s="1067"/>
      <c r="L969" s="1067"/>
      <c r="M969" s="1067"/>
      <c r="N969" s="1067"/>
      <c r="O969" s="1067"/>
      <c r="P969" s="1067"/>
      <c r="Q969" s="1067"/>
      <c r="R969" s="1067"/>
      <c r="S969" s="1067"/>
      <c r="T969" s="1067"/>
      <c r="U969" s="1067"/>
      <c r="V969" s="1067"/>
      <c r="W969" s="1067"/>
      <c r="X969" s="1067"/>
      <c r="Y969" s="1067"/>
      <c r="Z969" s="1067"/>
      <c r="AA969" s="1067"/>
      <c r="AB969" s="1067"/>
      <c r="AC969" s="1067"/>
      <c r="AD969" s="1067"/>
      <c r="AE969" s="1067"/>
    </row>
    <row r="970" spans="1:31">
      <c r="A970" s="1067"/>
      <c r="B970" s="1067"/>
      <c r="C970" s="1067"/>
      <c r="D970" s="1067"/>
      <c r="E970" s="1067"/>
      <c r="F970" s="1067"/>
      <c r="G970" s="1067"/>
      <c r="H970" s="1067"/>
      <c r="I970" s="1067"/>
      <c r="J970" s="1067"/>
      <c r="K970" s="1067"/>
      <c r="L970" s="1067"/>
      <c r="M970" s="1067"/>
      <c r="N970" s="1067"/>
      <c r="O970" s="1067"/>
      <c r="P970" s="1067"/>
      <c r="Q970" s="1067"/>
      <c r="R970" s="1067"/>
      <c r="S970" s="1067"/>
      <c r="T970" s="1067"/>
      <c r="U970" s="1067"/>
      <c r="V970" s="1067"/>
      <c r="W970" s="1067"/>
      <c r="X970" s="1067"/>
      <c r="Y970" s="1067"/>
      <c r="Z970" s="1067"/>
      <c r="AA970" s="1067"/>
      <c r="AB970" s="1067"/>
      <c r="AC970" s="1067"/>
      <c r="AD970" s="1067"/>
      <c r="AE970" s="1067"/>
    </row>
    <row r="971" spans="1:31">
      <c r="A971" s="1067"/>
      <c r="B971" s="1067"/>
      <c r="C971" s="1067"/>
      <c r="D971" s="1067"/>
      <c r="E971" s="1067"/>
      <c r="F971" s="1067"/>
      <c r="G971" s="1067"/>
      <c r="H971" s="1067"/>
      <c r="I971" s="1067"/>
      <c r="J971" s="1067"/>
      <c r="K971" s="1067"/>
      <c r="L971" s="1067"/>
      <c r="M971" s="1067"/>
      <c r="N971" s="1067"/>
      <c r="O971" s="1067"/>
      <c r="P971" s="1067"/>
      <c r="Q971" s="1067"/>
      <c r="R971" s="1067"/>
      <c r="S971" s="1067"/>
      <c r="T971" s="1067"/>
      <c r="U971" s="1067"/>
      <c r="V971" s="1067"/>
      <c r="W971" s="1067"/>
      <c r="X971" s="1067"/>
      <c r="Y971" s="1067"/>
      <c r="Z971" s="1067"/>
      <c r="AA971" s="1067"/>
      <c r="AB971" s="1067"/>
      <c r="AC971" s="1067"/>
      <c r="AD971" s="1067"/>
      <c r="AE971" s="1067"/>
    </row>
    <row r="972" spans="1:31">
      <c r="A972" s="1067"/>
      <c r="B972" s="1067"/>
      <c r="C972" s="1067"/>
      <c r="D972" s="1067"/>
      <c r="E972" s="1067"/>
      <c r="F972" s="1067"/>
      <c r="G972" s="1067"/>
      <c r="H972" s="1067"/>
      <c r="I972" s="1067"/>
      <c r="J972" s="1067"/>
      <c r="K972" s="1067"/>
      <c r="L972" s="1067"/>
      <c r="M972" s="1067"/>
      <c r="N972" s="1067"/>
      <c r="O972" s="1067"/>
      <c r="P972" s="1067"/>
      <c r="Q972" s="1067"/>
      <c r="R972" s="1067"/>
      <c r="S972" s="1067"/>
      <c r="T972" s="1067"/>
      <c r="U972" s="1067"/>
      <c r="V972" s="1067"/>
      <c r="W972" s="1067"/>
      <c r="X972" s="1067"/>
      <c r="Y972" s="1067"/>
      <c r="Z972" s="1067"/>
      <c r="AA972" s="1067"/>
      <c r="AB972" s="1067"/>
      <c r="AC972" s="1067"/>
      <c r="AD972" s="1067"/>
      <c r="AE972" s="1067"/>
    </row>
    <row r="973" spans="1:31">
      <c r="A973" s="1067"/>
      <c r="B973" s="1067"/>
      <c r="C973" s="1067"/>
      <c r="D973" s="1067"/>
      <c r="E973" s="1067"/>
      <c r="F973" s="1067"/>
      <c r="G973" s="1067"/>
      <c r="H973" s="1067"/>
      <c r="I973" s="1067"/>
      <c r="J973" s="1067"/>
      <c r="K973" s="1067"/>
      <c r="L973" s="1067"/>
      <c r="M973" s="1067"/>
      <c r="N973" s="1067"/>
      <c r="O973" s="1067"/>
      <c r="P973" s="1067"/>
      <c r="Q973" s="1067"/>
      <c r="R973" s="1067"/>
      <c r="S973" s="1067"/>
      <c r="T973" s="1067"/>
      <c r="U973" s="1067"/>
      <c r="V973" s="1067"/>
      <c r="W973" s="1067"/>
      <c r="X973" s="1067"/>
      <c r="Y973" s="1067"/>
      <c r="Z973" s="1067"/>
      <c r="AA973" s="1067"/>
      <c r="AB973" s="1067"/>
      <c r="AC973" s="1067"/>
      <c r="AD973" s="1067"/>
      <c r="AE973" s="1067"/>
    </row>
    <row r="974" spans="1:31">
      <c r="A974" s="1067"/>
      <c r="B974" s="1067"/>
      <c r="C974" s="1067"/>
      <c r="D974" s="1067"/>
      <c r="E974" s="1067"/>
      <c r="F974" s="1067"/>
      <c r="G974" s="1067"/>
      <c r="H974" s="1067"/>
      <c r="I974" s="1067"/>
      <c r="J974" s="1067"/>
      <c r="K974" s="1067"/>
      <c r="L974" s="1067"/>
      <c r="M974" s="1067"/>
      <c r="N974" s="1067"/>
      <c r="O974" s="1067"/>
      <c r="P974" s="1067"/>
      <c r="Q974" s="1067"/>
      <c r="R974" s="1067"/>
      <c r="S974" s="1067"/>
      <c r="T974" s="1067"/>
      <c r="U974" s="1067"/>
      <c r="V974" s="1067"/>
      <c r="W974" s="1067"/>
      <c r="X974" s="1067"/>
      <c r="Y974" s="1067"/>
      <c r="Z974" s="1067"/>
      <c r="AA974" s="1067"/>
      <c r="AB974" s="1067"/>
      <c r="AC974" s="1067"/>
      <c r="AD974" s="1067"/>
      <c r="AE974" s="1067"/>
    </row>
    <row r="975" spans="1:31">
      <c r="A975" s="1067"/>
      <c r="B975" s="1067"/>
      <c r="C975" s="1067"/>
      <c r="D975" s="1067"/>
      <c r="E975" s="1067"/>
      <c r="F975" s="1067"/>
      <c r="G975" s="1067"/>
      <c r="H975" s="1067"/>
      <c r="I975" s="1067"/>
      <c r="J975" s="1067"/>
      <c r="K975" s="1067"/>
      <c r="L975" s="1067"/>
      <c r="M975" s="1067"/>
      <c r="N975" s="1067"/>
      <c r="O975" s="1067"/>
      <c r="P975" s="1067"/>
      <c r="Q975" s="1067"/>
      <c r="R975" s="1067"/>
      <c r="S975" s="1067"/>
      <c r="T975" s="1067"/>
      <c r="U975" s="1067"/>
      <c r="V975" s="1067"/>
      <c r="W975" s="1067"/>
      <c r="X975" s="1067"/>
      <c r="Y975" s="1067"/>
      <c r="Z975" s="1067"/>
      <c r="AA975" s="1067"/>
      <c r="AB975" s="1067"/>
      <c r="AC975" s="1067"/>
      <c r="AD975" s="1067"/>
      <c r="AE975" s="1067"/>
    </row>
    <row r="976" spans="1:31">
      <c r="A976" s="1067"/>
      <c r="B976" s="1067"/>
      <c r="C976" s="1067"/>
      <c r="D976" s="1067"/>
      <c r="E976" s="1067"/>
      <c r="F976" s="1067"/>
      <c r="G976" s="1067"/>
      <c r="H976" s="1067"/>
      <c r="I976" s="1067"/>
      <c r="J976" s="1067"/>
      <c r="K976" s="1067"/>
      <c r="L976" s="1067"/>
      <c r="M976" s="1067"/>
      <c r="N976" s="1067"/>
      <c r="O976" s="1067"/>
      <c r="P976" s="1067"/>
      <c r="Q976" s="1067"/>
      <c r="R976" s="1067"/>
      <c r="S976" s="1067"/>
      <c r="T976" s="1067"/>
      <c r="U976" s="1067"/>
      <c r="V976" s="1067"/>
      <c r="W976" s="1067"/>
      <c r="X976" s="1067"/>
      <c r="Y976" s="1067"/>
      <c r="Z976" s="1067"/>
      <c r="AA976" s="1067"/>
      <c r="AB976" s="1067"/>
      <c r="AC976" s="1067"/>
      <c r="AD976" s="1067"/>
      <c r="AE976" s="1067"/>
    </row>
    <row r="977" spans="1:31">
      <c r="A977" s="1067"/>
      <c r="B977" s="1067"/>
      <c r="C977" s="1067"/>
      <c r="D977" s="1067"/>
      <c r="E977" s="1067"/>
      <c r="F977" s="1067"/>
      <c r="G977" s="1067"/>
      <c r="H977" s="1067"/>
      <c r="I977" s="1067"/>
      <c r="J977" s="1067"/>
      <c r="K977" s="1067"/>
      <c r="L977" s="1067"/>
      <c r="M977" s="1067"/>
      <c r="N977" s="1067"/>
      <c r="O977" s="1067"/>
      <c r="P977" s="1067"/>
      <c r="Q977" s="1067"/>
      <c r="R977" s="1067"/>
      <c r="S977" s="1067"/>
      <c r="T977" s="1067"/>
      <c r="U977" s="1067"/>
      <c r="V977" s="1067"/>
      <c r="W977" s="1067"/>
      <c r="X977" s="1067"/>
      <c r="Y977" s="1067"/>
      <c r="Z977" s="1067"/>
      <c r="AA977" s="1067"/>
      <c r="AB977" s="1067"/>
      <c r="AC977" s="1067"/>
      <c r="AD977" s="1067"/>
      <c r="AE977" s="1067"/>
    </row>
    <row r="978" spans="1:31">
      <c r="A978" s="1067"/>
      <c r="B978" s="1067"/>
      <c r="C978" s="1067"/>
      <c r="D978" s="1067"/>
      <c r="E978" s="1067"/>
      <c r="F978" s="1067"/>
      <c r="G978" s="1067"/>
      <c r="H978" s="1067"/>
      <c r="I978" s="1067"/>
      <c r="J978" s="1067"/>
      <c r="K978" s="1067"/>
      <c r="L978" s="1067"/>
      <c r="M978" s="1067"/>
      <c r="N978" s="1067"/>
      <c r="O978" s="1067"/>
      <c r="P978" s="1067"/>
      <c r="Q978" s="1067"/>
      <c r="R978" s="1067"/>
      <c r="S978" s="1067"/>
      <c r="T978" s="1067"/>
      <c r="U978" s="1067"/>
      <c r="V978" s="1067"/>
      <c r="W978" s="1067"/>
      <c r="X978" s="1067"/>
      <c r="Y978" s="1067"/>
      <c r="Z978" s="1067"/>
      <c r="AA978" s="1067"/>
      <c r="AB978" s="1067"/>
      <c r="AC978" s="1067"/>
      <c r="AD978" s="1067"/>
      <c r="AE978" s="1067"/>
    </row>
    <row r="979" spans="1:31">
      <c r="A979" s="1067"/>
      <c r="B979" s="1067"/>
      <c r="C979" s="1067"/>
      <c r="D979" s="1067"/>
      <c r="E979" s="1067"/>
      <c r="F979" s="1067"/>
      <c r="G979" s="1067"/>
      <c r="H979" s="1067"/>
      <c r="I979" s="1067"/>
      <c r="J979" s="1067"/>
      <c r="K979" s="1067"/>
      <c r="L979" s="1067"/>
      <c r="M979" s="1067"/>
      <c r="N979" s="1067"/>
      <c r="O979" s="1067"/>
      <c r="P979" s="1067"/>
      <c r="Q979" s="1067"/>
      <c r="R979" s="1067"/>
      <c r="S979" s="1067"/>
      <c r="T979" s="1067"/>
      <c r="U979" s="1067"/>
      <c r="V979" s="1067"/>
      <c r="W979" s="1067"/>
      <c r="X979" s="1067"/>
      <c r="Y979" s="1067"/>
      <c r="Z979" s="1067"/>
      <c r="AA979" s="1067"/>
      <c r="AB979" s="1067"/>
      <c r="AC979" s="1067"/>
      <c r="AD979" s="1067"/>
      <c r="AE979" s="1067"/>
    </row>
    <row r="980" spans="1:31">
      <c r="A980" s="1067"/>
      <c r="B980" s="1067"/>
      <c r="C980" s="1067"/>
      <c r="D980" s="1067"/>
      <c r="E980" s="1067"/>
      <c r="F980" s="1067"/>
      <c r="G980" s="1067"/>
      <c r="H980" s="1067"/>
      <c r="I980" s="1067"/>
      <c r="J980" s="1067"/>
      <c r="K980" s="1067"/>
      <c r="L980" s="1067"/>
      <c r="M980" s="1067"/>
      <c r="N980" s="1067"/>
      <c r="O980" s="1067"/>
      <c r="P980" s="1067"/>
      <c r="Q980" s="1067"/>
      <c r="R980" s="1067"/>
      <c r="S980" s="1067"/>
      <c r="T980" s="1067"/>
      <c r="U980" s="1067"/>
      <c r="V980" s="1067"/>
      <c r="W980" s="1067"/>
      <c r="X980" s="1067"/>
      <c r="Y980" s="1067"/>
      <c r="Z980" s="1067"/>
      <c r="AA980" s="1067"/>
      <c r="AB980" s="1067"/>
      <c r="AC980" s="1067"/>
      <c r="AD980" s="1067"/>
      <c r="AE980" s="1067"/>
    </row>
    <row r="981" spans="1:31">
      <c r="A981" s="1067"/>
      <c r="B981" s="1067"/>
      <c r="C981" s="1067"/>
      <c r="D981" s="1067"/>
      <c r="E981" s="1067"/>
      <c r="F981" s="1067"/>
      <c r="G981" s="1067"/>
      <c r="H981" s="1067"/>
      <c r="I981" s="1067"/>
      <c r="J981" s="1067"/>
      <c r="K981" s="1067"/>
      <c r="L981" s="1067"/>
      <c r="M981" s="1067"/>
      <c r="N981" s="1067"/>
      <c r="O981" s="1067"/>
      <c r="P981" s="1067"/>
      <c r="Q981" s="1067"/>
      <c r="R981" s="1067"/>
      <c r="S981" s="1067"/>
      <c r="T981" s="1067"/>
      <c r="U981" s="1067"/>
      <c r="V981" s="1067"/>
      <c r="W981" s="1067"/>
      <c r="X981" s="1067"/>
      <c r="Y981" s="1067"/>
      <c r="Z981" s="1067"/>
      <c r="AA981" s="1067"/>
      <c r="AB981" s="1067"/>
      <c r="AC981" s="1067"/>
      <c r="AD981" s="1067"/>
      <c r="AE981" s="1067"/>
    </row>
    <row r="982" spans="1:31">
      <c r="A982" s="1067"/>
      <c r="B982" s="1067"/>
      <c r="C982" s="1067"/>
      <c r="D982" s="1067"/>
      <c r="E982" s="1067"/>
      <c r="F982" s="1067"/>
      <c r="G982" s="1067"/>
      <c r="H982" s="1067"/>
      <c r="I982" s="1067"/>
      <c r="J982" s="1067"/>
      <c r="K982" s="1067"/>
      <c r="L982" s="1067"/>
      <c r="M982" s="1067"/>
      <c r="N982" s="1067"/>
      <c r="O982" s="1067"/>
      <c r="P982" s="1067"/>
      <c r="Q982" s="1067"/>
      <c r="R982" s="1067"/>
      <c r="S982" s="1067"/>
      <c r="T982" s="1067"/>
      <c r="U982" s="1067"/>
      <c r="V982" s="1067"/>
      <c r="W982" s="1067"/>
      <c r="X982" s="1067"/>
      <c r="Y982" s="1067"/>
      <c r="Z982" s="1067"/>
      <c r="AA982" s="1067"/>
      <c r="AB982" s="1067"/>
      <c r="AC982" s="1067"/>
      <c r="AD982" s="1067"/>
      <c r="AE982" s="1067"/>
    </row>
    <row r="983" spans="1:31">
      <c r="A983" s="1067"/>
      <c r="B983" s="1067"/>
      <c r="C983" s="1067"/>
      <c r="D983" s="1067"/>
      <c r="E983" s="1067"/>
      <c r="F983" s="1067"/>
      <c r="G983" s="1067"/>
      <c r="H983" s="1067"/>
      <c r="I983" s="1067"/>
      <c r="J983" s="1067"/>
      <c r="K983" s="1067"/>
      <c r="L983" s="1067"/>
      <c r="M983" s="1067"/>
      <c r="N983" s="1067"/>
      <c r="O983" s="1067"/>
      <c r="P983" s="1067"/>
      <c r="Q983" s="1067"/>
      <c r="R983" s="1067"/>
      <c r="S983" s="1067"/>
      <c r="T983" s="1067"/>
      <c r="U983" s="1067"/>
      <c r="V983" s="1067"/>
      <c r="W983" s="1067"/>
      <c r="X983" s="1067"/>
      <c r="Y983" s="1067"/>
      <c r="Z983" s="1067"/>
      <c r="AA983" s="1067"/>
      <c r="AB983" s="1067"/>
      <c r="AC983" s="1067"/>
      <c r="AD983" s="1067"/>
      <c r="AE983" s="1067"/>
    </row>
    <row r="984" spans="1:31">
      <c r="A984" s="1067"/>
      <c r="B984" s="1067"/>
      <c r="C984" s="1067"/>
      <c r="D984" s="1067"/>
      <c r="E984" s="1067"/>
      <c r="F984" s="1067"/>
      <c r="G984" s="1067"/>
      <c r="H984" s="1067"/>
      <c r="I984" s="1067"/>
      <c r="J984" s="1067"/>
      <c r="K984" s="1067"/>
      <c r="L984" s="1067"/>
      <c r="M984" s="1067"/>
      <c r="N984" s="1067"/>
      <c r="O984" s="1067"/>
      <c r="P984" s="1067"/>
      <c r="Q984" s="1067"/>
      <c r="R984" s="1067"/>
      <c r="S984" s="1067"/>
      <c r="T984" s="1067"/>
      <c r="U984" s="1067"/>
      <c r="V984" s="1067"/>
      <c r="W984" s="1067"/>
      <c r="X984" s="1067"/>
      <c r="Y984" s="1067"/>
      <c r="Z984" s="1067"/>
      <c r="AA984" s="1067"/>
      <c r="AB984" s="1067"/>
      <c r="AC984" s="1067"/>
      <c r="AD984" s="1067"/>
      <c r="AE984" s="1067"/>
    </row>
    <row r="985" spans="1:31">
      <c r="A985" s="1067"/>
      <c r="B985" s="1067"/>
      <c r="C985" s="1067"/>
      <c r="D985" s="1067"/>
      <c r="E985" s="1067"/>
      <c r="F985" s="1067"/>
      <c r="G985" s="1067"/>
      <c r="H985" s="1067"/>
      <c r="I985" s="1067"/>
      <c r="J985" s="1067"/>
      <c r="K985" s="1067"/>
      <c r="L985" s="1067"/>
      <c r="M985" s="1067"/>
      <c r="N985" s="1067"/>
      <c r="O985" s="1067"/>
      <c r="P985" s="1067"/>
      <c r="Q985" s="1067"/>
      <c r="R985" s="1067"/>
      <c r="S985" s="1067"/>
      <c r="T985" s="1067"/>
      <c r="U985" s="1067"/>
      <c r="V985" s="1067"/>
      <c r="W985" s="1067"/>
      <c r="X985" s="1067"/>
      <c r="Y985" s="1067"/>
      <c r="Z985" s="1067"/>
      <c r="AA985" s="1067"/>
      <c r="AB985" s="1067"/>
      <c r="AC985" s="1067"/>
      <c r="AD985" s="1067"/>
      <c r="AE985" s="1067"/>
    </row>
    <row r="986" spans="1:31">
      <c r="A986" s="1067"/>
      <c r="B986" s="1067"/>
      <c r="C986" s="1067"/>
      <c r="D986" s="1067"/>
      <c r="E986" s="1067"/>
      <c r="F986" s="1067"/>
      <c r="G986" s="1067"/>
      <c r="H986" s="1067"/>
      <c r="I986" s="1067"/>
      <c r="J986" s="1067"/>
      <c r="K986" s="1067"/>
      <c r="L986" s="1067"/>
      <c r="M986" s="1067"/>
      <c r="N986" s="1067"/>
      <c r="O986" s="1067"/>
      <c r="P986" s="1067"/>
      <c r="Q986" s="1067"/>
      <c r="R986" s="1067"/>
      <c r="S986" s="1067"/>
      <c r="T986" s="1067"/>
      <c r="U986" s="1067"/>
      <c r="V986" s="1067"/>
      <c r="W986" s="1067"/>
      <c r="X986" s="1067"/>
      <c r="Y986" s="1067"/>
      <c r="Z986" s="1067"/>
      <c r="AA986" s="1067"/>
      <c r="AB986" s="1067"/>
      <c r="AC986" s="1067"/>
      <c r="AD986" s="1067"/>
      <c r="AE986" s="1067"/>
    </row>
    <row r="987" spans="1:31">
      <c r="A987" s="1067"/>
      <c r="B987" s="1067"/>
      <c r="C987" s="1067"/>
      <c r="D987" s="1067"/>
      <c r="E987" s="1067"/>
      <c r="F987" s="1067"/>
      <c r="G987" s="1067"/>
      <c r="H987" s="1067"/>
      <c r="I987" s="1067"/>
      <c r="J987" s="1067"/>
      <c r="K987" s="1067"/>
      <c r="L987" s="1067"/>
      <c r="M987" s="1067"/>
      <c r="N987" s="1067"/>
      <c r="O987" s="1067"/>
      <c r="P987" s="1067"/>
      <c r="Q987" s="1067"/>
      <c r="R987" s="1067"/>
      <c r="S987" s="1067"/>
      <c r="T987" s="1067"/>
      <c r="U987" s="1067"/>
      <c r="V987" s="1067"/>
      <c r="W987" s="1067"/>
      <c r="X987" s="1067"/>
      <c r="Y987" s="1067"/>
      <c r="Z987" s="1067"/>
      <c r="AA987" s="1067"/>
      <c r="AB987" s="1067"/>
      <c r="AC987" s="1067"/>
      <c r="AD987" s="1067"/>
      <c r="AE987" s="1067"/>
    </row>
    <row r="988" spans="1:31">
      <c r="A988" s="1067"/>
      <c r="B988" s="1067"/>
      <c r="C988" s="1067"/>
      <c r="D988" s="1067"/>
      <c r="E988" s="1067"/>
      <c r="F988" s="1067"/>
      <c r="G988" s="1067"/>
      <c r="H988" s="1067"/>
      <c r="I988" s="1067"/>
      <c r="J988" s="1067"/>
      <c r="K988" s="1067"/>
      <c r="L988" s="1067"/>
      <c r="M988" s="1067"/>
      <c r="N988" s="1067"/>
      <c r="O988" s="1067"/>
      <c r="P988" s="1067"/>
      <c r="Q988" s="1067"/>
      <c r="R988" s="1067"/>
      <c r="S988" s="1067"/>
      <c r="T988" s="1067"/>
      <c r="U988" s="1067"/>
      <c r="V988" s="1067"/>
      <c r="W988" s="1067"/>
      <c r="X988" s="1067"/>
      <c r="Y988" s="1067"/>
      <c r="Z988" s="1067"/>
      <c r="AA988" s="1067"/>
      <c r="AB988" s="1067"/>
      <c r="AC988" s="1067"/>
      <c r="AD988" s="1067"/>
      <c r="AE988" s="1067"/>
    </row>
    <row r="989" spans="1:31">
      <c r="A989" s="1067"/>
      <c r="B989" s="1067"/>
      <c r="C989" s="1067"/>
      <c r="D989" s="1067"/>
      <c r="E989" s="1067"/>
      <c r="F989" s="1067"/>
      <c r="G989" s="1067"/>
      <c r="H989" s="1067"/>
      <c r="I989" s="1067"/>
      <c r="J989" s="1067"/>
      <c r="K989" s="1067"/>
      <c r="L989" s="1067"/>
      <c r="M989" s="1067"/>
      <c r="N989" s="1067"/>
      <c r="O989" s="1067"/>
      <c r="P989" s="1067"/>
      <c r="Q989" s="1067"/>
      <c r="R989" s="1067"/>
      <c r="S989" s="1067"/>
      <c r="T989" s="1067"/>
      <c r="U989" s="1067"/>
      <c r="V989" s="1067"/>
      <c r="W989" s="1067"/>
      <c r="X989" s="1067"/>
      <c r="Y989" s="1067"/>
      <c r="Z989" s="1067"/>
      <c r="AA989" s="1067"/>
      <c r="AB989" s="1067"/>
      <c r="AC989" s="1067"/>
      <c r="AD989" s="1067"/>
      <c r="AE989" s="1067"/>
    </row>
    <row r="990" spans="1:31">
      <c r="A990" s="1067"/>
      <c r="B990" s="1067"/>
      <c r="C990" s="1067"/>
      <c r="D990" s="1067"/>
      <c r="E990" s="1067"/>
      <c r="F990" s="1067"/>
      <c r="G990" s="1067"/>
      <c r="H990" s="1067"/>
      <c r="I990" s="1067"/>
      <c r="J990" s="1067"/>
      <c r="K990" s="1067"/>
      <c r="L990" s="1067"/>
      <c r="M990" s="1067"/>
      <c r="N990" s="1067"/>
      <c r="O990" s="1067"/>
      <c r="P990" s="1067"/>
      <c r="Q990" s="1067"/>
      <c r="R990" s="1067"/>
      <c r="S990" s="1067"/>
      <c r="T990" s="1067"/>
      <c r="U990" s="1067"/>
      <c r="V990" s="1067"/>
      <c r="W990" s="1067"/>
      <c r="X990" s="1067"/>
      <c r="Y990" s="1067"/>
      <c r="Z990" s="1067"/>
      <c r="AA990" s="1067"/>
      <c r="AB990" s="1067"/>
      <c r="AC990" s="1067"/>
      <c r="AD990" s="1067"/>
      <c r="AE990" s="1067"/>
    </row>
    <row r="991" spans="1:31">
      <c r="A991" s="1067"/>
      <c r="B991" s="1067"/>
      <c r="C991" s="1067"/>
      <c r="D991" s="1067"/>
      <c r="E991" s="1067"/>
      <c r="F991" s="1067"/>
      <c r="G991" s="1067"/>
      <c r="H991" s="1067"/>
      <c r="I991" s="1067"/>
      <c r="J991" s="1067"/>
      <c r="K991" s="1067"/>
      <c r="L991" s="1067"/>
      <c r="M991" s="1067"/>
      <c r="N991" s="1067"/>
      <c r="O991" s="1067"/>
      <c r="P991" s="1067"/>
      <c r="Q991" s="1067"/>
      <c r="R991" s="1067"/>
      <c r="S991" s="1067"/>
      <c r="T991" s="1067"/>
      <c r="U991" s="1067"/>
      <c r="V991" s="1067"/>
      <c r="W991" s="1067"/>
      <c r="X991" s="1067"/>
      <c r="Y991" s="1067"/>
      <c r="Z991" s="1067"/>
      <c r="AA991" s="1067"/>
      <c r="AB991" s="1067"/>
      <c r="AC991" s="1067"/>
      <c r="AD991" s="1067"/>
      <c r="AE991" s="1067"/>
    </row>
    <row r="992" spans="1:31">
      <c r="A992" s="1067"/>
      <c r="B992" s="1067"/>
      <c r="C992" s="1067"/>
      <c r="D992" s="1067"/>
      <c r="E992" s="1067"/>
      <c r="F992" s="1067"/>
      <c r="G992" s="1067"/>
      <c r="H992" s="1067"/>
      <c r="I992" s="1067"/>
      <c r="J992" s="1067"/>
      <c r="K992" s="1067"/>
      <c r="L992" s="1067"/>
      <c r="M992" s="1067"/>
      <c r="N992" s="1067"/>
      <c r="O992" s="1067"/>
      <c r="P992" s="1067"/>
      <c r="Q992" s="1067"/>
      <c r="R992" s="1067"/>
      <c r="S992" s="1067"/>
      <c r="T992" s="1067"/>
      <c r="U992" s="1067"/>
      <c r="V992" s="1067"/>
      <c r="W992" s="1067"/>
      <c r="X992" s="1067"/>
      <c r="Y992" s="1067"/>
      <c r="Z992" s="1067"/>
      <c r="AA992" s="1067"/>
      <c r="AB992" s="1067"/>
      <c r="AC992" s="1067"/>
      <c r="AD992" s="1067"/>
      <c r="AE992" s="1067"/>
    </row>
    <row r="993" spans="1:31">
      <c r="A993" s="1067"/>
      <c r="B993" s="1067"/>
      <c r="C993" s="1067"/>
      <c r="D993" s="1067"/>
      <c r="E993" s="1067"/>
      <c r="F993" s="1067"/>
      <c r="G993" s="1067"/>
      <c r="H993" s="1067"/>
      <c r="I993" s="1067"/>
      <c r="J993" s="1067"/>
      <c r="K993" s="1067"/>
      <c r="L993" s="1067"/>
      <c r="M993" s="1067"/>
      <c r="N993" s="1067"/>
      <c r="O993" s="1067"/>
      <c r="P993" s="1067"/>
      <c r="Q993" s="1067"/>
      <c r="R993" s="1067"/>
      <c r="S993" s="1067"/>
      <c r="T993" s="1067"/>
      <c r="U993" s="1067"/>
      <c r="V993" s="1067"/>
      <c r="W993" s="1067"/>
      <c r="X993" s="1067"/>
      <c r="Y993" s="1067"/>
      <c r="Z993" s="1067"/>
      <c r="AA993" s="1067"/>
      <c r="AB993" s="1067"/>
      <c r="AC993" s="1067"/>
      <c r="AD993" s="1067"/>
      <c r="AE993" s="1067"/>
    </row>
    <row r="994" spans="1:31">
      <c r="A994" s="1067"/>
      <c r="B994" s="1067"/>
      <c r="C994" s="1067"/>
      <c r="D994" s="1067"/>
      <c r="E994" s="1067"/>
      <c r="F994" s="1067"/>
      <c r="G994" s="1067"/>
      <c r="H994" s="1067"/>
      <c r="I994" s="1067"/>
      <c r="J994" s="1067"/>
      <c r="K994" s="1067"/>
      <c r="L994" s="1067"/>
      <c r="M994" s="1067"/>
      <c r="N994" s="1067"/>
      <c r="O994" s="1067"/>
      <c r="P994" s="1067"/>
      <c r="Q994" s="1067"/>
      <c r="R994" s="1067"/>
      <c r="S994" s="1067"/>
      <c r="T994" s="1067"/>
      <c r="U994" s="1067"/>
      <c r="V994" s="1067"/>
      <c r="W994" s="1067"/>
      <c r="X994" s="1067"/>
      <c r="Y994" s="1067"/>
      <c r="Z994" s="1067"/>
      <c r="AA994" s="1067"/>
      <c r="AB994" s="1067"/>
      <c r="AC994" s="1067"/>
      <c r="AD994" s="1067"/>
      <c r="AE994" s="1067"/>
    </row>
    <row r="995" spans="1:31">
      <c r="A995" s="1067"/>
      <c r="B995" s="1067"/>
      <c r="C995" s="1067"/>
      <c r="D995" s="1067"/>
      <c r="E995" s="1067"/>
      <c r="F995" s="1067"/>
      <c r="G995" s="1067"/>
      <c r="H995" s="1067"/>
      <c r="I995" s="1067"/>
      <c r="J995" s="1067"/>
      <c r="K995" s="1067"/>
      <c r="L995" s="1067"/>
      <c r="M995" s="1067"/>
      <c r="N995" s="1067"/>
      <c r="O995" s="1067"/>
      <c r="P995" s="1067"/>
      <c r="Q995" s="1067"/>
      <c r="R995" s="1067"/>
      <c r="S995" s="1067"/>
      <c r="T995" s="1067"/>
      <c r="U995" s="1067"/>
      <c r="V995" s="1067"/>
      <c r="W995" s="1067"/>
      <c r="X995" s="1067"/>
      <c r="Y995" s="1067"/>
      <c r="Z995" s="1067"/>
      <c r="AA995" s="1067"/>
      <c r="AB995" s="1067"/>
      <c r="AC995" s="1067"/>
      <c r="AD995" s="1067"/>
      <c r="AE995" s="1067"/>
    </row>
    <row r="996" spans="1:31">
      <c r="A996" s="1067"/>
      <c r="B996" s="1067"/>
      <c r="C996" s="1067"/>
      <c r="D996" s="1067"/>
      <c r="E996" s="1067"/>
      <c r="F996" s="1067"/>
      <c r="G996" s="1067"/>
      <c r="H996" s="1067"/>
      <c r="I996" s="1067"/>
      <c r="J996" s="1067"/>
      <c r="K996" s="1067"/>
      <c r="L996" s="1067"/>
      <c r="M996" s="1067"/>
      <c r="N996" s="1067"/>
      <c r="O996" s="1067"/>
      <c r="P996" s="1067"/>
      <c r="Q996" s="1067"/>
      <c r="R996" s="1067"/>
      <c r="S996" s="1067"/>
      <c r="T996" s="1067"/>
      <c r="U996" s="1067"/>
      <c r="V996" s="1067"/>
      <c r="W996" s="1067"/>
      <c r="X996" s="1067"/>
      <c r="Y996" s="1067"/>
      <c r="Z996" s="1067"/>
      <c r="AA996" s="1067"/>
      <c r="AB996" s="1067"/>
      <c r="AC996" s="1067"/>
      <c r="AD996" s="1067"/>
      <c r="AE996" s="1067"/>
    </row>
    <row r="997" spans="1:31">
      <c r="A997" s="1067"/>
      <c r="B997" s="1067"/>
      <c r="C997" s="1067"/>
      <c r="D997" s="1067"/>
      <c r="E997" s="1067"/>
      <c r="F997" s="1067"/>
      <c r="G997" s="1067"/>
      <c r="H997" s="1067"/>
      <c r="I997" s="1067"/>
      <c r="J997" s="1067"/>
      <c r="K997" s="1067"/>
      <c r="L997" s="1067"/>
      <c r="M997" s="1067"/>
      <c r="N997" s="1067"/>
      <c r="O997" s="1067"/>
      <c r="P997" s="1067"/>
      <c r="Q997" s="1067"/>
      <c r="R997" s="1067"/>
      <c r="S997" s="1067"/>
      <c r="T997" s="1067"/>
      <c r="U997" s="1067"/>
      <c r="V997" s="1067"/>
      <c r="W997" s="1067"/>
      <c r="X997" s="1067"/>
      <c r="Y997" s="1067"/>
      <c r="Z997" s="1067"/>
      <c r="AA997" s="1067"/>
      <c r="AB997" s="1067"/>
      <c r="AC997" s="1067"/>
      <c r="AD997" s="1067"/>
      <c r="AE997" s="1067"/>
    </row>
    <row r="998" spans="1:31">
      <c r="A998" s="1067"/>
      <c r="B998" s="1067"/>
      <c r="C998" s="1067"/>
      <c r="D998" s="1067"/>
      <c r="E998" s="1067"/>
      <c r="F998" s="1067"/>
      <c r="G998" s="1067"/>
      <c r="H998" s="1067"/>
      <c r="I998" s="1067"/>
      <c r="J998" s="1067"/>
      <c r="K998" s="1067"/>
      <c r="L998" s="1067"/>
      <c r="M998" s="1067"/>
      <c r="N998" s="1067"/>
      <c r="O998" s="1067"/>
      <c r="P998" s="1067"/>
      <c r="Q998" s="1067"/>
      <c r="R998" s="1067"/>
      <c r="S998" s="1067"/>
      <c r="T998" s="1067"/>
      <c r="U998" s="1067"/>
      <c r="V998" s="1067"/>
      <c r="W998" s="1067"/>
      <c r="X998" s="1067"/>
      <c r="Y998" s="1067"/>
      <c r="Z998" s="1067"/>
      <c r="AA998" s="1067"/>
      <c r="AB998" s="1067"/>
      <c r="AC998" s="1067"/>
      <c r="AD998" s="1067"/>
      <c r="AE998" s="1067"/>
    </row>
    <row r="999" spans="1:31">
      <c r="A999" s="1067"/>
      <c r="B999" s="1067"/>
      <c r="C999" s="1067"/>
      <c r="D999" s="1067"/>
      <c r="E999" s="1067"/>
      <c r="F999" s="1067"/>
      <c r="G999" s="1067"/>
      <c r="H999" s="1067"/>
      <c r="I999" s="1067"/>
      <c r="J999" s="1067"/>
      <c r="K999" s="1067"/>
      <c r="L999" s="1067"/>
      <c r="M999" s="1067"/>
      <c r="N999" s="1067"/>
      <c r="O999" s="1067"/>
      <c r="P999" s="1067"/>
      <c r="Q999" s="1067"/>
      <c r="R999" s="1067"/>
      <c r="S999" s="1067"/>
      <c r="T999" s="1067"/>
      <c r="U999" s="1067"/>
      <c r="V999" s="1067"/>
      <c r="W999" s="1067"/>
      <c r="X999" s="1067"/>
      <c r="Y999" s="1067"/>
      <c r="Z999" s="1067"/>
      <c r="AA999" s="1067"/>
      <c r="AB999" s="1067"/>
      <c r="AC999" s="1067"/>
      <c r="AD999" s="1067"/>
      <c r="AE999" s="1067"/>
    </row>
    <row r="1000" spans="1:31">
      <c r="A1000" s="1067"/>
      <c r="B1000" s="1067"/>
      <c r="C1000" s="1067"/>
      <c r="D1000" s="1067"/>
      <c r="E1000" s="1067"/>
      <c r="F1000" s="1067"/>
      <c r="G1000" s="1067"/>
      <c r="H1000" s="1067"/>
      <c r="I1000" s="1067"/>
      <c r="J1000" s="1067"/>
      <c r="K1000" s="1067"/>
      <c r="L1000" s="1067"/>
      <c r="M1000" s="1067"/>
      <c r="N1000" s="1067"/>
      <c r="O1000" s="1067"/>
      <c r="P1000" s="1067"/>
      <c r="Q1000" s="1067"/>
      <c r="R1000" s="1067"/>
      <c r="S1000" s="1067"/>
      <c r="T1000" s="1067"/>
      <c r="U1000" s="1067"/>
      <c r="V1000" s="1067"/>
      <c r="W1000" s="1067"/>
      <c r="X1000" s="1067"/>
      <c r="Y1000" s="1067"/>
      <c r="Z1000" s="1067"/>
      <c r="AA1000" s="1067"/>
      <c r="AB1000" s="1067"/>
      <c r="AC1000" s="1067"/>
      <c r="AD1000" s="1067"/>
      <c r="AE1000" s="1067"/>
    </row>
    <row r="1001" spans="1:31">
      <c r="A1001" s="1067"/>
      <c r="B1001" s="1067"/>
      <c r="C1001" s="1067"/>
      <c r="D1001" s="1067"/>
      <c r="E1001" s="1067"/>
      <c r="F1001" s="1067"/>
      <c r="G1001" s="1067"/>
      <c r="H1001" s="1067"/>
      <c r="I1001" s="1067"/>
      <c r="J1001" s="1067"/>
      <c r="K1001" s="1067"/>
      <c r="L1001" s="1067"/>
      <c r="M1001" s="1067"/>
      <c r="N1001" s="1067"/>
      <c r="O1001" s="1067"/>
      <c r="P1001" s="1067"/>
      <c r="Q1001" s="1067"/>
      <c r="R1001" s="1067"/>
      <c r="S1001" s="1067"/>
      <c r="T1001" s="1067"/>
      <c r="U1001" s="1067"/>
      <c r="V1001" s="1067"/>
      <c r="W1001" s="1067"/>
      <c r="X1001" s="1067"/>
      <c r="Y1001" s="1067"/>
      <c r="Z1001" s="1067"/>
      <c r="AA1001" s="1067"/>
      <c r="AB1001" s="1067"/>
      <c r="AC1001" s="1067"/>
      <c r="AD1001" s="1067"/>
      <c r="AE1001" s="1067"/>
    </row>
    <row r="1002" spans="1:31">
      <c r="A1002" s="1067"/>
      <c r="B1002" s="1067"/>
      <c r="C1002" s="1067"/>
      <c r="D1002" s="1067"/>
      <c r="E1002" s="1067"/>
      <c r="F1002" s="1067"/>
      <c r="G1002" s="1067"/>
      <c r="H1002" s="1067"/>
      <c r="I1002" s="1067"/>
      <c r="J1002" s="1067"/>
      <c r="K1002" s="1067"/>
      <c r="L1002" s="1067"/>
      <c r="M1002" s="1067"/>
      <c r="N1002" s="1067"/>
      <c r="O1002" s="1067"/>
      <c r="P1002" s="1067"/>
      <c r="Q1002" s="1067"/>
      <c r="R1002" s="1067"/>
      <c r="S1002" s="1067"/>
      <c r="T1002" s="1067"/>
      <c r="U1002" s="1067"/>
      <c r="V1002" s="1067"/>
      <c r="W1002" s="1067"/>
      <c r="X1002" s="1067"/>
      <c r="Y1002" s="1067"/>
      <c r="Z1002" s="1067"/>
      <c r="AA1002" s="1067"/>
      <c r="AB1002" s="1067"/>
      <c r="AC1002" s="1067"/>
      <c r="AD1002" s="1067"/>
      <c r="AE1002" s="1067"/>
    </row>
    <row r="1003" spans="1:31">
      <c r="A1003" s="1067"/>
      <c r="B1003" s="1067"/>
      <c r="C1003" s="1067"/>
      <c r="D1003" s="1067"/>
      <c r="E1003" s="1067"/>
      <c r="F1003" s="1067"/>
      <c r="G1003" s="1067"/>
      <c r="H1003" s="1067"/>
      <c r="I1003" s="1067"/>
      <c r="J1003" s="1067"/>
      <c r="K1003" s="1067"/>
      <c r="L1003" s="1067"/>
      <c r="M1003" s="1067"/>
      <c r="N1003" s="1067"/>
      <c r="O1003" s="1067"/>
      <c r="P1003" s="1067"/>
      <c r="Q1003" s="1067"/>
      <c r="R1003" s="1067"/>
      <c r="S1003" s="1067"/>
      <c r="T1003" s="1067"/>
      <c r="U1003" s="1067"/>
      <c r="V1003" s="1067"/>
      <c r="W1003" s="1067"/>
      <c r="X1003" s="1067"/>
      <c r="Y1003" s="1067"/>
      <c r="Z1003" s="1067"/>
      <c r="AA1003" s="1067"/>
      <c r="AB1003" s="1067"/>
      <c r="AC1003" s="1067"/>
      <c r="AD1003" s="1067"/>
      <c r="AE1003" s="1067"/>
    </row>
    <row r="1004" spans="1:31">
      <c r="A1004" s="1067"/>
      <c r="B1004" s="1067"/>
      <c r="C1004" s="1067"/>
      <c r="D1004" s="1067"/>
      <c r="E1004" s="1067"/>
      <c r="F1004" s="1067"/>
      <c r="G1004" s="1067"/>
      <c r="H1004" s="1067"/>
      <c r="I1004" s="1067"/>
      <c r="J1004" s="1067"/>
      <c r="K1004" s="1067"/>
      <c r="L1004" s="1067"/>
      <c r="M1004" s="1067"/>
      <c r="N1004" s="1067"/>
      <c r="O1004" s="1067"/>
      <c r="P1004" s="1067"/>
      <c r="Q1004" s="1067"/>
      <c r="R1004" s="1067"/>
      <c r="S1004" s="1067"/>
      <c r="T1004" s="1067"/>
      <c r="U1004" s="1067"/>
      <c r="V1004" s="1067"/>
      <c r="W1004" s="1067"/>
      <c r="X1004" s="1067"/>
      <c r="Y1004" s="1067"/>
      <c r="Z1004" s="1067"/>
      <c r="AA1004" s="1067"/>
      <c r="AB1004" s="1067"/>
      <c r="AC1004" s="1067"/>
      <c r="AD1004" s="1067"/>
      <c r="AE1004" s="1067"/>
    </row>
    <row r="1005" spans="1:31">
      <c r="A1005" s="1067"/>
      <c r="B1005" s="1067"/>
      <c r="C1005" s="1067"/>
      <c r="D1005" s="1067"/>
      <c r="E1005" s="1067"/>
      <c r="F1005" s="1067"/>
      <c r="G1005" s="1067"/>
      <c r="H1005" s="1067"/>
      <c r="I1005" s="1067"/>
      <c r="J1005" s="1067"/>
      <c r="K1005" s="1067"/>
      <c r="L1005" s="1067"/>
      <c r="M1005" s="1067"/>
      <c r="N1005" s="1067"/>
      <c r="O1005" s="1067"/>
      <c r="P1005" s="1067"/>
      <c r="Q1005" s="1067"/>
      <c r="R1005" s="1067"/>
      <c r="S1005" s="1067"/>
      <c r="T1005" s="1067"/>
      <c r="U1005" s="1067"/>
      <c r="V1005" s="1067"/>
      <c r="W1005" s="1067"/>
      <c r="X1005" s="1067"/>
      <c r="Y1005" s="1067"/>
      <c r="Z1005" s="1067"/>
      <c r="AA1005" s="1067"/>
      <c r="AB1005" s="1067"/>
      <c r="AC1005" s="1067"/>
      <c r="AD1005" s="1067"/>
      <c r="AE1005" s="1067"/>
    </row>
    <row r="1006" spans="1:31">
      <c r="A1006" s="1067"/>
      <c r="B1006" s="1067"/>
      <c r="C1006" s="1067"/>
      <c r="D1006" s="1067"/>
      <c r="E1006" s="1067"/>
      <c r="F1006" s="1067"/>
      <c r="G1006" s="1067"/>
      <c r="H1006" s="1067"/>
      <c r="I1006" s="1067"/>
      <c r="J1006" s="1067"/>
      <c r="K1006" s="1067"/>
      <c r="L1006" s="1067"/>
      <c r="M1006" s="1067"/>
      <c r="N1006" s="1067"/>
      <c r="O1006" s="1067"/>
      <c r="P1006" s="1067"/>
      <c r="Q1006" s="1067"/>
      <c r="R1006" s="1067"/>
      <c r="S1006" s="1067"/>
      <c r="T1006" s="1067"/>
      <c r="U1006" s="1067"/>
      <c r="V1006" s="1067"/>
      <c r="W1006" s="1067"/>
      <c r="X1006" s="1067"/>
      <c r="Y1006" s="1067"/>
      <c r="Z1006" s="1067"/>
      <c r="AA1006" s="1067"/>
      <c r="AB1006" s="1067"/>
      <c r="AC1006" s="1067"/>
      <c r="AD1006" s="1067"/>
      <c r="AE1006" s="1067"/>
    </row>
    <row r="1007" spans="1:31">
      <c r="A1007" s="1067"/>
      <c r="B1007" s="1067"/>
      <c r="C1007" s="1067"/>
      <c r="D1007" s="1067"/>
      <c r="E1007" s="1067"/>
      <c r="F1007" s="1067"/>
      <c r="G1007" s="1067"/>
      <c r="H1007" s="1067"/>
      <c r="I1007" s="1067"/>
      <c r="J1007" s="1067"/>
      <c r="K1007" s="1067"/>
      <c r="L1007" s="1067"/>
      <c r="M1007" s="1067"/>
      <c r="N1007" s="1067"/>
      <c r="O1007" s="1067"/>
      <c r="P1007" s="1067"/>
      <c r="Q1007" s="1067"/>
      <c r="R1007" s="1067"/>
      <c r="S1007" s="1067"/>
      <c r="T1007" s="1067"/>
      <c r="U1007" s="1067"/>
      <c r="V1007" s="1067"/>
      <c r="W1007" s="1067"/>
      <c r="X1007" s="1067"/>
      <c r="Y1007" s="1067"/>
      <c r="Z1007" s="1067"/>
      <c r="AA1007" s="1067"/>
      <c r="AB1007" s="1067"/>
      <c r="AC1007" s="1067"/>
      <c r="AD1007" s="1067"/>
      <c r="AE1007" s="1067"/>
    </row>
    <row r="1008" spans="1:31">
      <c r="A1008" s="1067"/>
      <c r="B1008" s="1067"/>
      <c r="C1008" s="1067"/>
      <c r="D1008" s="1067"/>
      <c r="E1008" s="1067"/>
      <c r="F1008" s="1067"/>
      <c r="G1008" s="1067"/>
      <c r="H1008" s="1067"/>
      <c r="I1008" s="1067"/>
      <c r="J1008" s="1067"/>
      <c r="K1008" s="1067"/>
      <c r="L1008" s="1067"/>
      <c r="M1008" s="1067"/>
      <c r="N1008" s="1067"/>
      <c r="O1008" s="1067"/>
      <c r="P1008" s="1067"/>
      <c r="Q1008" s="1067"/>
      <c r="R1008" s="1067"/>
      <c r="S1008" s="1067"/>
      <c r="T1008" s="1067"/>
      <c r="U1008" s="1067"/>
      <c r="V1008" s="1067"/>
      <c r="W1008" s="1067"/>
      <c r="X1008" s="1067"/>
      <c r="Y1008" s="1067"/>
      <c r="Z1008" s="1067"/>
      <c r="AA1008" s="1067"/>
      <c r="AB1008" s="1067"/>
      <c r="AC1008" s="1067"/>
      <c r="AD1008" s="1067"/>
      <c r="AE1008" s="1067"/>
    </row>
    <row r="1009" spans="1:31">
      <c r="A1009" s="1067"/>
      <c r="B1009" s="1067"/>
      <c r="C1009" s="1067"/>
      <c r="D1009" s="1067"/>
      <c r="E1009" s="1067"/>
      <c r="F1009" s="1067"/>
      <c r="G1009" s="1067"/>
      <c r="H1009" s="1067"/>
      <c r="I1009" s="1067"/>
      <c r="J1009" s="1067"/>
      <c r="K1009" s="1067"/>
      <c r="L1009" s="1067"/>
      <c r="M1009" s="1067"/>
      <c r="N1009" s="1067"/>
      <c r="O1009" s="1067"/>
      <c r="P1009" s="1067"/>
      <c r="Q1009" s="1067"/>
      <c r="R1009" s="1067"/>
      <c r="S1009" s="1067"/>
      <c r="T1009" s="1067"/>
      <c r="U1009" s="1067"/>
      <c r="V1009" s="1067"/>
      <c r="W1009" s="1067"/>
      <c r="X1009" s="1067"/>
      <c r="Y1009" s="1067"/>
      <c r="Z1009" s="1067"/>
      <c r="AA1009" s="1067"/>
      <c r="AB1009" s="1067"/>
      <c r="AC1009" s="1067"/>
      <c r="AD1009" s="1067"/>
      <c r="AE1009" s="1067"/>
    </row>
    <row r="1010" spans="1:31">
      <c r="A1010" s="1067"/>
      <c r="B1010" s="1067"/>
      <c r="C1010" s="1067"/>
      <c r="D1010" s="1067"/>
      <c r="E1010" s="1067"/>
      <c r="F1010" s="1067"/>
      <c r="G1010" s="1067"/>
      <c r="H1010" s="1067"/>
      <c r="I1010" s="1067"/>
      <c r="J1010" s="1067"/>
      <c r="K1010" s="1067"/>
      <c r="L1010" s="1067"/>
      <c r="M1010" s="1067"/>
      <c r="N1010" s="1067"/>
      <c r="O1010" s="1067"/>
      <c r="P1010" s="1067"/>
      <c r="Q1010" s="1067"/>
      <c r="R1010" s="1067"/>
      <c r="S1010" s="1067"/>
      <c r="T1010" s="1067"/>
      <c r="U1010" s="1067"/>
      <c r="V1010" s="1067"/>
      <c r="W1010" s="1067"/>
      <c r="X1010" s="1067"/>
      <c r="Y1010" s="1067"/>
      <c r="Z1010" s="1067"/>
      <c r="AA1010" s="1067"/>
      <c r="AB1010" s="1067"/>
      <c r="AC1010" s="1067"/>
      <c r="AD1010" s="1067"/>
      <c r="AE1010" s="1067"/>
    </row>
    <row r="1011" spans="1:31">
      <c r="A1011" s="1067"/>
      <c r="B1011" s="1067"/>
      <c r="C1011" s="1067"/>
      <c r="D1011" s="1067"/>
      <c r="E1011" s="1067"/>
      <c r="F1011" s="1067"/>
      <c r="G1011" s="1067"/>
      <c r="H1011" s="1067"/>
      <c r="I1011" s="1067"/>
      <c r="J1011" s="1067"/>
      <c r="K1011" s="1067"/>
      <c r="L1011" s="1067"/>
      <c r="M1011" s="1067"/>
      <c r="N1011" s="1067"/>
      <c r="O1011" s="1067"/>
      <c r="P1011" s="1067"/>
      <c r="Q1011" s="1067"/>
      <c r="R1011" s="1067"/>
      <c r="S1011" s="1067"/>
      <c r="T1011" s="1067"/>
      <c r="U1011" s="1067"/>
      <c r="V1011" s="1067"/>
      <c r="W1011" s="1067"/>
      <c r="X1011" s="1067"/>
      <c r="Y1011" s="1067"/>
      <c r="Z1011" s="1067"/>
      <c r="AA1011" s="1067"/>
      <c r="AB1011" s="1067"/>
      <c r="AC1011" s="1067"/>
      <c r="AD1011" s="1067"/>
      <c r="AE1011" s="1067"/>
    </row>
    <row r="1012" spans="1:31">
      <c r="A1012" s="1067"/>
      <c r="B1012" s="1067"/>
      <c r="C1012" s="1067"/>
      <c r="D1012" s="1067"/>
      <c r="E1012" s="1067"/>
      <c r="F1012" s="1067"/>
      <c r="G1012" s="1067"/>
      <c r="H1012" s="1067"/>
      <c r="I1012" s="1067"/>
      <c r="J1012" s="1067"/>
      <c r="K1012" s="1067"/>
      <c r="L1012" s="1067"/>
      <c r="M1012" s="1067"/>
      <c r="N1012" s="1067"/>
      <c r="O1012" s="1067"/>
      <c r="P1012" s="1067"/>
      <c r="Q1012" s="1067"/>
      <c r="R1012" s="1067"/>
      <c r="S1012" s="1067"/>
      <c r="T1012" s="1067"/>
      <c r="U1012" s="1067"/>
      <c r="V1012" s="1067"/>
      <c r="W1012" s="1067"/>
      <c r="X1012" s="1067"/>
      <c r="Y1012" s="1067"/>
      <c r="Z1012" s="1067"/>
      <c r="AA1012" s="1067"/>
      <c r="AB1012" s="1067"/>
      <c r="AC1012" s="1067"/>
      <c r="AD1012" s="1067"/>
      <c r="AE1012" s="1067"/>
    </row>
    <row r="1013" spans="1:31">
      <c r="A1013" s="1067"/>
      <c r="B1013" s="1067"/>
      <c r="C1013" s="1067"/>
      <c r="D1013" s="1067"/>
      <c r="E1013" s="1067"/>
      <c r="F1013" s="1067"/>
      <c r="G1013" s="1067"/>
      <c r="H1013" s="1067"/>
      <c r="I1013" s="1067"/>
      <c r="J1013" s="1067"/>
      <c r="K1013" s="1067"/>
      <c r="L1013" s="1067"/>
      <c r="M1013" s="1067"/>
      <c r="N1013" s="1067"/>
      <c r="O1013" s="1067"/>
      <c r="P1013" s="1067"/>
      <c r="Q1013" s="1067"/>
      <c r="R1013" s="1067"/>
      <c r="S1013" s="1067"/>
      <c r="T1013" s="1067"/>
      <c r="U1013" s="1067"/>
      <c r="V1013" s="1067"/>
      <c r="W1013" s="1067"/>
      <c r="X1013" s="1067"/>
      <c r="Y1013" s="1067"/>
      <c r="Z1013" s="1067"/>
      <c r="AA1013" s="1067"/>
      <c r="AB1013" s="1067"/>
      <c r="AC1013" s="1067"/>
      <c r="AD1013" s="1067"/>
      <c r="AE1013" s="1067"/>
    </row>
    <row r="1014" spans="1:31">
      <c r="A1014" s="1067"/>
      <c r="B1014" s="1067"/>
      <c r="C1014" s="1067"/>
      <c r="D1014" s="1067"/>
      <c r="E1014" s="1067"/>
      <c r="F1014" s="1067"/>
      <c r="G1014" s="1067"/>
      <c r="H1014" s="1067"/>
      <c r="I1014" s="1067"/>
      <c r="J1014" s="1067"/>
      <c r="K1014" s="1067"/>
      <c r="L1014" s="1067"/>
      <c r="M1014" s="1067"/>
      <c r="N1014" s="1067"/>
      <c r="O1014" s="1067"/>
      <c r="P1014" s="1067"/>
      <c r="Q1014" s="1067"/>
      <c r="R1014" s="1067"/>
      <c r="S1014" s="1067"/>
      <c r="T1014" s="1067"/>
      <c r="U1014" s="1067"/>
      <c r="V1014" s="1067"/>
      <c r="W1014" s="1067"/>
      <c r="X1014" s="1067"/>
      <c r="Y1014" s="1067"/>
      <c r="Z1014" s="1067"/>
      <c r="AA1014" s="1067"/>
      <c r="AB1014" s="1067"/>
      <c r="AC1014" s="1067"/>
      <c r="AD1014" s="1067"/>
      <c r="AE1014" s="1067"/>
    </row>
    <row r="1015" spans="1:31">
      <c r="A1015" s="1067"/>
      <c r="B1015" s="1067"/>
      <c r="C1015" s="1067"/>
      <c r="D1015" s="1067"/>
      <c r="E1015" s="1067"/>
      <c r="F1015" s="1067"/>
      <c r="G1015" s="1067"/>
      <c r="H1015" s="1067"/>
      <c r="I1015" s="1067"/>
      <c r="J1015" s="1067"/>
      <c r="K1015" s="1067"/>
      <c r="L1015" s="1067"/>
      <c r="M1015" s="1067"/>
      <c r="N1015" s="1067"/>
      <c r="O1015" s="1067"/>
      <c r="P1015" s="1067"/>
      <c r="Q1015" s="1067"/>
      <c r="R1015" s="1067"/>
      <c r="S1015" s="1067"/>
      <c r="T1015" s="1067"/>
      <c r="U1015" s="1067"/>
      <c r="V1015" s="1067"/>
      <c r="W1015" s="1067"/>
      <c r="X1015" s="1067"/>
      <c r="Y1015" s="1067"/>
      <c r="Z1015" s="1067"/>
      <c r="AA1015" s="1067"/>
      <c r="AB1015" s="1067"/>
      <c r="AC1015" s="1067"/>
      <c r="AD1015" s="1067"/>
      <c r="AE1015" s="1067"/>
    </row>
    <row r="1016" spans="1:31">
      <c r="A1016" s="1067"/>
      <c r="B1016" s="1067"/>
      <c r="C1016" s="1067"/>
      <c r="D1016" s="1067"/>
      <c r="E1016" s="1067"/>
      <c r="F1016" s="1067"/>
      <c r="G1016" s="1067"/>
      <c r="H1016" s="1067"/>
      <c r="I1016" s="1067"/>
      <c r="J1016" s="1067"/>
      <c r="K1016" s="1067"/>
      <c r="L1016" s="1067"/>
      <c r="M1016" s="1067"/>
      <c r="N1016" s="1067"/>
      <c r="O1016" s="1067"/>
      <c r="P1016" s="1067"/>
      <c r="Q1016" s="1067"/>
      <c r="R1016" s="1067"/>
      <c r="S1016" s="1067"/>
      <c r="T1016" s="1067"/>
      <c r="U1016" s="1067"/>
      <c r="V1016" s="1067"/>
      <c r="W1016" s="1067"/>
      <c r="X1016" s="1067"/>
      <c r="Y1016" s="1067"/>
      <c r="Z1016" s="1067"/>
      <c r="AA1016" s="1067"/>
      <c r="AB1016" s="1067"/>
      <c r="AC1016" s="1067"/>
      <c r="AD1016" s="1067"/>
      <c r="AE1016" s="1067"/>
    </row>
    <row r="1017" spans="1:31">
      <c r="A1017" s="1067"/>
      <c r="B1017" s="1067"/>
      <c r="C1017" s="1067"/>
      <c r="D1017" s="1067"/>
      <c r="E1017" s="1067"/>
      <c r="F1017" s="1067"/>
      <c r="G1017" s="1067"/>
      <c r="H1017" s="1067"/>
      <c r="I1017" s="1067"/>
      <c r="J1017" s="1067"/>
      <c r="K1017" s="1067"/>
      <c r="L1017" s="1067"/>
      <c r="M1017" s="1067"/>
      <c r="N1017" s="1067"/>
      <c r="O1017" s="1067"/>
      <c r="P1017" s="1067"/>
      <c r="Q1017" s="1067"/>
      <c r="R1017" s="1067"/>
      <c r="S1017" s="1067"/>
      <c r="T1017" s="1067"/>
      <c r="U1017" s="1067"/>
      <c r="V1017" s="1067"/>
      <c r="W1017" s="1067"/>
      <c r="X1017" s="1067"/>
      <c r="Y1017" s="1067"/>
      <c r="Z1017" s="1067"/>
      <c r="AA1017" s="1067"/>
      <c r="AB1017" s="1067"/>
      <c r="AC1017" s="1067"/>
      <c r="AD1017" s="1067"/>
      <c r="AE1017" s="1067"/>
    </row>
    <row r="1018" spans="1:31">
      <c r="A1018" s="1067"/>
      <c r="B1018" s="1067"/>
      <c r="C1018" s="1067"/>
      <c r="D1018" s="1067"/>
      <c r="E1018" s="1067"/>
      <c r="F1018" s="1067"/>
      <c r="G1018" s="1067"/>
      <c r="H1018" s="1067"/>
      <c r="I1018" s="1067"/>
      <c r="J1018" s="1067"/>
      <c r="K1018" s="1067"/>
      <c r="L1018" s="1067"/>
      <c r="M1018" s="1067"/>
      <c r="N1018" s="1067"/>
      <c r="O1018" s="1067"/>
      <c r="P1018" s="1067"/>
      <c r="Q1018" s="1067"/>
      <c r="R1018" s="1067"/>
      <c r="S1018" s="1067"/>
      <c r="T1018" s="1067"/>
      <c r="U1018" s="1067"/>
      <c r="V1018" s="1067"/>
      <c r="W1018" s="1067"/>
      <c r="X1018" s="1067"/>
      <c r="Y1018" s="1067"/>
      <c r="Z1018" s="1067"/>
      <c r="AA1018" s="1067"/>
      <c r="AB1018" s="1067"/>
      <c r="AC1018" s="1067"/>
      <c r="AD1018" s="1067"/>
      <c r="AE1018" s="1067"/>
    </row>
    <row r="1019" spans="1:31">
      <c r="A1019" s="1067"/>
      <c r="B1019" s="1067"/>
      <c r="C1019" s="1067"/>
      <c r="D1019" s="1067"/>
      <c r="E1019" s="1067"/>
      <c r="F1019" s="1067"/>
      <c r="G1019" s="1067"/>
      <c r="H1019" s="1067"/>
      <c r="I1019" s="1067"/>
      <c r="J1019" s="1067"/>
      <c r="K1019" s="1067"/>
      <c r="L1019" s="1067"/>
      <c r="M1019" s="1067"/>
      <c r="N1019" s="1067"/>
      <c r="O1019" s="1067"/>
      <c r="P1019" s="1067"/>
      <c r="Q1019" s="1067"/>
      <c r="R1019" s="1067"/>
      <c r="S1019" s="1067"/>
      <c r="T1019" s="1067"/>
      <c r="U1019" s="1067"/>
      <c r="V1019" s="1067"/>
      <c r="W1019" s="1067"/>
      <c r="X1019" s="1067"/>
      <c r="Y1019" s="1067"/>
      <c r="Z1019" s="1067"/>
      <c r="AA1019" s="1067"/>
      <c r="AB1019" s="1067"/>
      <c r="AC1019" s="1067"/>
      <c r="AD1019" s="1067"/>
      <c r="AE1019" s="1067"/>
    </row>
    <row r="1020" spans="1:31">
      <c r="A1020" s="1067"/>
      <c r="B1020" s="1067"/>
      <c r="C1020" s="1067"/>
      <c r="D1020" s="1067"/>
      <c r="E1020" s="1067"/>
      <c r="F1020" s="1067"/>
      <c r="G1020" s="1067"/>
      <c r="H1020" s="1067"/>
      <c r="I1020" s="1067"/>
      <c r="J1020" s="1067"/>
      <c r="K1020" s="1067"/>
      <c r="L1020" s="1067"/>
      <c r="M1020" s="1067"/>
      <c r="N1020" s="1067"/>
      <c r="O1020" s="1067"/>
      <c r="P1020" s="1067"/>
      <c r="Q1020" s="1067"/>
      <c r="R1020" s="1067"/>
      <c r="S1020" s="1067"/>
      <c r="T1020" s="1067"/>
      <c r="U1020" s="1067"/>
      <c r="V1020" s="1067"/>
      <c r="W1020" s="1067"/>
      <c r="X1020" s="1067"/>
      <c r="Y1020" s="1067"/>
      <c r="Z1020" s="1067"/>
      <c r="AA1020" s="1067"/>
      <c r="AB1020" s="1067"/>
      <c r="AC1020" s="1067"/>
      <c r="AD1020" s="1067"/>
      <c r="AE1020" s="1067"/>
    </row>
    <row r="1021" spans="1:31">
      <c r="A1021" s="1067"/>
      <c r="B1021" s="1067"/>
      <c r="C1021" s="1067"/>
      <c r="D1021" s="1067"/>
      <c r="E1021" s="1067"/>
      <c r="F1021" s="1067"/>
      <c r="G1021" s="1067"/>
      <c r="H1021" s="1067"/>
      <c r="I1021" s="1067"/>
      <c r="J1021" s="1067"/>
      <c r="K1021" s="1067"/>
      <c r="L1021" s="1067"/>
      <c r="M1021" s="1067"/>
      <c r="N1021" s="1067"/>
      <c r="O1021" s="1067"/>
      <c r="P1021" s="1067"/>
      <c r="Q1021" s="1067"/>
      <c r="R1021" s="1067"/>
      <c r="S1021" s="1067"/>
      <c r="T1021" s="1067"/>
      <c r="U1021" s="1067"/>
      <c r="V1021" s="1067"/>
      <c r="W1021" s="1067"/>
      <c r="X1021" s="1067"/>
      <c r="Y1021" s="1067"/>
      <c r="Z1021" s="1067"/>
      <c r="AA1021" s="1067"/>
      <c r="AB1021" s="1067"/>
      <c r="AC1021" s="1067"/>
      <c r="AD1021" s="1067"/>
      <c r="AE1021" s="1067"/>
    </row>
    <row r="1022" spans="1:31">
      <c r="A1022" s="1067"/>
      <c r="B1022" s="1067"/>
      <c r="C1022" s="1067"/>
      <c r="D1022" s="1067"/>
      <c r="E1022" s="1067"/>
      <c r="F1022" s="1067"/>
      <c r="G1022" s="1067"/>
      <c r="H1022" s="1067"/>
      <c r="I1022" s="1067"/>
      <c r="J1022" s="1067"/>
      <c r="K1022" s="1067"/>
      <c r="L1022" s="1067"/>
      <c r="M1022" s="1067"/>
      <c r="N1022" s="1067"/>
      <c r="O1022" s="1067"/>
      <c r="P1022" s="1067"/>
      <c r="Q1022" s="1067"/>
      <c r="R1022" s="1067"/>
      <c r="S1022" s="1067"/>
      <c r="T1022" s="1067"/>
      <c r="U1022" s="1067"/>
      <c r="V1022" s="1067"/>
      <c r="W1022" s="1067"/>
      <c r="X1022" s="1067"/>
      <c r="Y1022" s="1067"/>
      <c r="Z1022" s="1067"/>
      <c r="AA1022" s="1067"/>
      <c r="AB1022" s="1067"/>
      <c r="AC1022" s="1067"/>
      <c r="AD1022" s="1067"/>
      <c r="AE1022" s="1067"/>
    </row>
    <row r="1023" spans="1:31">
      <c r="A1023" s="1067"/>
      <c r="B1023" s="1067"/>
      <c r="C1023" s="1067"/>
      <c r="D1023" s="1067"/>
      <c r="E1023" s="1067"/>
      <c r="F1023" s="1067"/>
      <c r="G1023" s="1067"/>
      <c r="H1023" s="1067"/>
      <c r="I1023" s="1067"/>
      <c r="J1023" s="1067"/>
      <c r="K1023" s="1067"/>
      <c r="L1023" s="1067"/>
      <c r="M1023" s="1067"/>
      <c r="N1023" s="1067"/>
      <c r="O1023" s="1067"/>
      <c r="P1023" s="1067"/>
      <c r="Q1023" s="1067"/>
      <c r="R1023" s="1067"/>
      <c r="S1023" s="1067"/>
      <c r="T1023" s="1067"/>
      <c r="U1023" s="1067"/>
      <c r="V1023" s="1067"/>
      <c r="W1023" s="1067"/>
      <c r="X1023" s="1067"/>
      <c r="Y1023" s="1067"/>
      <c r="Z1023" s="1067"/>
      <c r="AA1023" s="1067"/>
      <c r="AB1023" s="1067"/>
      <c r="AC1023" s="1067"/>
      <c r="AD1023" s="1067"/>
      <c r="AE1023" s="1067"/>
    </row>
    <row r="1024" spans="1:31">
      <c r="A1024" s="1067"/>
      <c r="B1024" s="1067"/>
      <c r="C1024" s="1067"/>
      <c r="D1024" s="1067"/>
      <c r="E1024" s="1067"/>
      <c r="F1024" s="1067"/>
      <c r="G1024" s="1067"/>
      <c r="H1024" s="1067"/>
      <c r="I1024" s="1067"/>
      <c r="J1024" s="1067"/>
      <c r="K1024" s="1067"/>
      <c r="L1024" s="1067"/>
      <c r="M1024" s="1067"/>
      <c r="N1024" s="1067"/>
      <c r="O1024" s="1067"/>
      <c r="P1024" s="1067"/>
      <c r="Q1024" s="1067"/>
      <c r="R1024" s="1067"/>
      <c r="S1024" s="1067"/>
      <c r="T1024" s="1067"/>
      <c r="U1024" s="1067"/>
      <c r="V1024" s="1067"/>
      <c r="W1024" s="1067"/>
      <c r="X1024" s="1067"/>
      <c r="Y1024" s="1067"/>
      <c r="Z1024" s="1067"/>
      <c r="AA1024" s="1067"/>
      <c r="AB1024" s="1067"/>
      <c r="AC1024" s="1067"/>
      <c r="AD1024" s="1067"/>
      <c r="AE1024" s="1067"/>
    </row>
    <row r="1025" spans="1:31">
      <c r="A1025" s="1067"/>
      <c r="B1025" s="1067"/>
      <c r="C1025" s="1067"/>
      <c r="D1025" s="1067"/>
      <c r="E1025" s="1067"/>
      <c r="F1025" s="1067"/>
      <c r="G1025" s="1067"/>
      <c r="H1025" s="1067"/>
      <c r="I1025" s="1067"/>
      <c r="J1025" s="1067"/>
      <c r="K1025" s="1067"/>
      <c r="L1025" s="1067"/>
      <c r="M1025" s="1067"/>
      <c r="N1025" s="1067"/>
      <c r="O1025" s="1067"/>
      <c r="P1025" s="1067"/>
      <c r="Q1025" s="1067"/>
      <c r="R1025" s="1067"/>
      <c r="S1025" s="1067"/>
      <c r="T1025" s="1067"/>
      <c r="U1025" s="1067"/>
      <c r="V1025" s="1067"/>
      <c r="W1025" s="1067"/>
      <c r="X1025" s="1067"/>
      <c r="Y1025" s="1067"/>
      <c r="Z1025" s="1067"/>
      <c r="AA1025" s="1067"/>
      <c r="AB1025" s="1067"/>
      <c r="AC1025" s="1067"/>
      <c r="AD1025" s="1067"/>
      <c r="AE1025" s="1067"/>
    </row>
    <row r="1026" spans="1:31">
      <c r="A1026" s="1067"/>
      <c r="B1026" s="1067"/>
      <c r="C1026" s="1067"/>
      <c r="D1026" s="1067"/>
      <c r="E1026" s="1067"/>
      <c r="F1026" s="1067"/>
      <c r="G1026" s="1067"/>
      <c r="H1026" s="1067"/>
      <c r="I1026" s="1067"/>
      <c r="J1026" s="1067"/>
      <c r="K1026" s="1067"/>
      <c r="L1026" s="1067"/>
      <c r="M1026" s="1067"/>
      <c r="N1026" s="1067"/>
      <c r="O1026" s="1067"/>
      <c r="P1026" s="1067"/>
      <c r="Q1026" s="1067"/>
      <c r="R1026" s="1067"/>
      <c r="S1026" s="1067"/>
      <c r="T1026" s="1067"/>
      <c r="U1026" s="1067"/>
      <c r="V1026" s="1067"/>
      <c r="W1026" s="1067"/>
      <c r="X1026" s="1067"/>
      <c r="Y1026" s="1067"/>
      <c r="Z1026" s="1067"/>
      <c r="AA1026" s="1067"/>
      <c r="AB1026" s="1067"/>
      <c r="AC1026" s="1067"/>
      <c r="AD1026" s="1067"/>
      <c r="AE1026" s="1067"/>
    </row>
    <row r="1027" spans="1:31">
      <c r="A1027" s="1067"/>
      <c r="B1027" s="1067"/>
      <c r="C1027" s="1067"/>
      <c r="D1027" s="1067"/>
      <c r="E1027" s="1067"/>
      <c r="F1027" s="1067"/>
      <c r="G1027" s="1067"/>
      <c r="H1027" s="1067"/>
      <c r="I1027" s="1067"/>
      <c r="J1027" s="1067"/>
      <c r="K1027" s="1067"/>
      <c r="L1027" s="1067"/>
      <c r="M1027" s="1067"/>
      <c r="N1027" s="1067"/>
      <c r="O1027" s="1067"/>
      <c r="P1027" s="1067"/>
      <c r="Q1027" s="1067"/>
      <c r="R1027" s="1067"/>
      <c r="S1027" s="1067"/>
      <c r="T1027" s="1067"/>
      <c r="U1027" s="1067"/>
      <c r="V1027" s="1067"/>
      <c r="W1027" s="1067"/>
      <c r="X1027" s="1067"/>
      <c r="Y1027" s="1067"/>
      <c r="Z1027" s="1067"/>
      <c r="AA1027" s="1067"/>
      <c r="AB1027" s="1067"/>
      <c r="AC1027" s="1067"/>
      <c r="AD1027" s="1067"/>
      <c r="AE1027" s="1067"/>
    </row>
    <row r="1028" spans="1:31">
      <c r="A1028" s="1067"/>
      <c r="B1028" s="1067"/>
      <c r="C1028" s="1067"/>
      <c r="D1028" s="1067"/>
      <c r="E1028" s="1067"/>
      <c r="F1028" s="1067"/>
      <c r="G1028" s="1067"/>
      <c r="H1028" s="1067"/>
      <c r="I1028" s="1067"/>
      <c r="J1028" s="1067"/>
      <c r="K1028" s="1067"/>
      <c r="L1028" s="1067"/>
      <c r="M1028" s="1067"/>
      <c r="N1028" s="1067"/>
      <c r="O1028" s="1067"/>
      <c r="P1028" s="1067"/>
      <c r="Q1028" s="1067"/>
      <c r="R1028" s="1067"/>
      <c r="S1028" s="1067"/>
      <c r="T1028" s="1067"/>
      <c r="U1028" s="1067"/>
      <c r="V1028" s="1067"/>
      <c r="W1028" s="1067"/>
      <c r="X1028" s="1067"/>
      <c r="Y1028" s="1067"/>
      <c r="Z1028" s="1067"/>
      <c r="AA1028" s="1067"/>
      <c r="AB1028" s="1067"/>
      <c r="AC1028" s="1067"/>
      <c r="AD1028" s="1067"/>
      <c r="AE1028" s="1067"/>
    </row>
    <row r="1029" spans="1:31">
      <c r="A1029" s="1067"/>
      <c r="B1029" s="1067"/>
      <c r="C1029" s="1067"/>
      <c r="D1029" s="1067"/>
      <c r="E1029" s="1067"/>
      <c r="F1029" s="1067"/>
      <c r="G1029" s="1067"/>
      <c r="H1029" s="1067"/>
      <c r="I1029" s="1067"/>
      <c r="J1029" s="1067"/>
      <c r="K1029" s="1067"/>
      <c r="L1029" s="1067"/>
      <c r="M1029" s="1067"/>
      <c r="N1029" s="1067"/>
      <c r="O1029" s="1067"/>
      <c r="P1029" s="1067"/>
      <c r="Q1029" s="1067"/>
      <c r="R1029" s="1067"/>
      <c r="S1029" s="1067"/>
      <c r="T1029" s="1067"/>
      <c r="U1029" s="1067"/>
      <c r="V1029" s="1067"/>
      <c r="W1029" s="1067"/>
      <c r="X1029" s="1067"/>
      <c r="Y1029" s="1067"/>
      <c r="Z1029" s="1067"/>
      <c r="AA1029" s="1067"/>
      <c r="AB1029" s="1067"/>
      <c r="AC1029" s="1067"/>
      <c r="AD1029" s="1067"/>
      <c r="AE1029" s="1067"/>
    </row>
    <row r="1030" spans="1:31">
      <c r="A1030" s="1067"/>
      <c r="B1030" s="1067"/>
      <c r="C1030" s="1067"/>
      <c r="D1030" s="1067"/>
      <c r="E1030" s="1067"/>
      <c r="F1030" s="1067"/>
      <c r="G1030" s="1067"/>
      <c r="H1030" s="1067"/>
      <c r="I1030" s="1067"/>
      <c r="J1030" s="1067"/>
      <c r="K1030" s="1067"/>
      <c r="L1030" s="1067"/>
      <c r="M1030" s="1067"/>
      <c r="N1030" s="1067"/>
      <c r="O1030" s="1067"/>
      <c r="P1030" s="1067"/>
      <c r="Q1030" s="1067"/>
      <c r="R1030" s="1067"/>
      <c r="S1030" s="1067"/>
      <c r="T1030" s="1067"/>
      <c r="U1030" s="1067"/>
      <c r="V1030" s="1067"/>
      <c r="W1030" s="1067"/>
      <c r="X1030" s="1067"/>
      <c r="Y1030" s="1067"/>
      <c r="Z1030" s="1067"/>
      <c r="AA1030" s="1067"/>
      <c r="AB1030" s="1067"/>
      <c r="AC1030" s="1067"/>
      <c r="AD1030" s="1067"/>
      <c r="AE1030" s="1067"/>
    </row>
    <row r="1031" spans="1:31">
      <c r="A1031" s="1067"/>
      <c r="B1031" s="1067"/>
      <c r="C1031" s="1067"/>
      <c r="D1031" s="1067"/>
      <c r="E1031" s="1067"/>
      <c r="F1031" s="1067"/>
      <c r="G1031" s="1067"/>
      <c r="H1031" s="1067"/>
      <c r="I1031" s="1067"/>
      <c r="J1031" s="1067"/>
      <c r="K1031" s="1067"/>
      <c r="L1031" s="1067"/>
      <c r="M1031" s="1067"/>
      <c r="N1031" s="1067"/>
      <c r="O1031" s="1067"/>
      <c r="P1031" s="1067"/>
      <c r="Q1031" s="1067"/>
      <c r="R1031" s="1067"/>
      <c r="S1031" s="1067"/>
      <c r="T1031" s="1067"/>
      <c r="U1031" s="1067"/>
      <c r="V1031" s="1067"/>
      <c r="W1031" s="1067"/>
      <c r="X1031" s="1067"/>
      <c r="Y1031" s="1067"/>
      <c r="Z1031" s="1067"/>
      <c r="AA1031" s="1067"/>
      <c r="AB1031" s="1067"/>
      <c r="AC1031" s="1067"/>
      <c r="AD1031" s="1067"/>
      <c r="AE1031" s="1067"/>
    </row>
    <row r="1032" spans="1:31">
      <c r="A1032" s="1067"/>
      <c r="B1032" s="1067"/>
      <c r="C1032" s="1067"/>
      <c r="D1032" s="1067"/>
      <c r="E1032" s="1067"/>
      <c r="F1032" s="1067"/>
      <c r="G1032" s="1067"/>
      <c r="H1032" s="1067"/>
      <c r="I1032" s="1067"/>
      <c r="J1032" s="1067"/>
      <c r="K1032" s="1067"/>
      <c r="L1032" s="1067"/>
      <c r="M1032" s="1067"/>
      <c r="N1032" s="1067"/>
      <c r="O1032" s="1067"/>
      <c r="P1032" s="1067"/>
      <c r="Q1032" s="1067"/>
      <c r="R1032" s="1067"/>
      <c r="S1032" s="1067"/>
      <c r="T1032" s="1067"/>
      <c r="U1032" s="1067"/>
      <c r="V1032" s="1067"/>
      <c r="W1032" s="1067"/>
      <c r="X1032" s="1067"/>
      <c r="Y1032" s="1067"/>
      <c r="Z1032" s="1067"/>
      <c r="AA1032" s="1067"/>
      <c r="AB1032" s="1067"/>
      <c r="AC1032" s="1067"/>
      <c r="AD1032" s="1067"/>
      <c r="AE1032" s="1067"/>
    </row>
    <row r="1033" spans="1:31">
      <c r="A1033" s="1067"/>
      <c r="B1033" s="1067"/>
      <c r="C1033" s="1067"/>
      <c r="D1033" s="1067"/>
      <c r="E1033" s="1067"/>
      <c r="F1033" s="1067"/>
      <c r="G1033" s="1067"/>
      <c r="H1033" s="1067"/>
      <c r="I1033" s="1067"/>
      <c r="J1033" s="1067"/>
      <c r="K1033" s="1067"/>
      <c r="L1033" s="1067"/>
      <c r="M1033" s="1067"/>
      <c r="N1033" s="1067"/>
      <c r="O1033" s="1067"/>
      <c r="P1033" s="1067"/>
      <c r="Q1033" s="1067"/>
      <c r="R1033" s="1067"/>
      <c r="S1033" s="1067"/>
      <c r="T1033" s="1067"/>
      <c r="U1033" s="1067"/>
      <c r="V1033" s="1067"/>
      <c r="W1033" s="1067"/>
      <c r="X1033" s="1067"/>
      <c r="Y1033" s="1067"/>
      <c r="Z1033" s="1067"/>
      <c r="AA1033" s="1067"/>
      <c r="AB1033" s="1067"/>
      <c r="AC1033" s="1067"/>
      <c r="AD1033" s="1067"/>
      <c r="AE1033" s="1067"/>
    </row>
    <row r="1034" spans="1:31">
      <c r="A1034" s="1067"/>
      <c r="B1034" s="1067"/>
      <c r="C1034" s="1067"/>
      <c r="D1034" s="1067"/>
      <c r="E1034" s="1067"/>
      <c r="F1034" s="1067"/>
      <c r="G1034" s="1067"/>
      <c r="H1034" s="1067"/>
      <c r="I1034" s="1067"/>
      <c r="J1034" s="1067"/>
      <c r="K1034" s="1067"/>
      <c r="L1034" s="1067"/>
      <c r="M1034" s="1067"/>
      <c r="N1034" s="1067"/>
      <c r="O1034" s="1067"/>
      <c r="P1034" s="1067"/>
      <c r="Q1034" s="1067"/>
      <c r="R1034" s="1067"/>
      <c r="S1034" s="1067"/>
      <c r="T1034" s="1067"/>
      <c r="U1034" s="1067"/>
      <c r="V1034" s="1067"/>
      <c r="W1034" s="1067"/>
      <c r="X1034" s="1067"/>
      <c r="Y1034" s="1067"/>
      <c r="Z1034" s="1067"/>
      <c r="AA1034" s="1067"/>
      <c r="AB1034" s="1067"/>
      <c r="AC1034" s="1067"/>
      <c r="AD1034" s="1067"/>
      <c r="AE1034" s="1067"/>
    </row>
    <row r="1035" spans="1:31">
      <c r="A1035" s="1067"/>
      <c r="B1035" s="1067"/>
      <c r="C1035" s="1067"/>
      <c r="D1035" s="1067"/>
      <c r="E1035" s="1067"/>
      <c r="F1035" s="1067"/>
      <c r="G1035" s="1067"/>
      <c r="H1035" s="1067"/>
      <c r="I1035" s="1067"/>
      <c r="J1035" s="1067"/>
      <c r="K1035" s="1067"/>
      <c r="L1035" s="1067"/>
      <c r="M1035" s="1067"/>
      <c r="N1035" s="1067"/>
      <c r="O1035" s="1067"/>
      <c r="P1035" s="1067"/>
      <c r="Q1035" s="1067"/>
      <c r="R1035" s="1067"/>
      <c r="S1035" s="1067"/>
      <c r="T1035" s="1067"/>
      <c r="U1035" s="1067"/>
      <c r="V1035" s="1067"/>
      <c r="W1035" s="1067"/>
      <c r="X1035" s="1067"/>
      <c r="Y1035" s="1067"/>
      <c r="Z1035" s="1067"/>
      <c r="AA1035" s="1067"/>
      <c r="AB1035" s="1067"/>
      <c r="AC1035" s="1067"/>
      <c r="AD1035" s="1067"/>
      <c r="AE1035" s="1067"/>
    </row>
    <row r="1036" spans="1:31">
      <c r="A1036" s="1067"/>
      <c r="B1036" s="1067"/>
      <c r="C1036" s="1067"/>
      <c r="D1036" s="1067"/>
      <c r="E1036" s="1067"/>
      <c r="F1036" s="1067"/>
      <c r="G1036" s="1067"/>
      <c r="H1036" s="1067"/>
      <c r="I1036" s="1067"/>
      <c r="J1036" s="1067"/>
      <c r="K1036" s="1067"/>
      <c r="L1036" s="1067"/>
      <c r="M1036" s="1067"/>
      <c r="N1036" s="1067"/>
      <c r="O1036" s="1067"/>
      <c r="P1036" s="1067"/>
      <c r="Q1036" s="1067"/>
      <c r="R1036" s="1067"/>
      <c r="S1036" s="1067"/>
      <c r="T1036" s="1067"/>
      <c r="U1036" s="1067"/>
      <c r="V1036" s="1067"/>
      <c r="W1036" s="1067"/>
      <c r="X1036" s="1067"/>
      <c r="Y1036" s="1067"/>
      <c r="Z1036" s="1067"/>
      <c r="AA1036" s="1067"/>
      <c r="AB1036" s="1067"/>
      <c r="AC1036" s="1067"/>
      <c r="AD1036" s="1067"/>
      <c r="AE1036" s="1067"/>
    </row>
    <row r="1037" spans="1:31">
      <c r="A1037" s="1067"/>
      <c r="B1037" s="1067"/>
      <c r="C1037" s="1067"/>
      <c r="D1037" s="1067"/>
      <c r="E1037" s="1067"/>
      <c r="F1037" s="1067"/>
      <c r="G1037" s="1067"/>
      <c r="H1037" s="1067"/>
      <c r="I1037" s="1067"/>
      <c r="J1037" s="1067"/>
      <c r="K1037" s="1067"/>
      <c r="L1037" s="1067"/>
      <c r="M1037" s="1067"/>
      <c r="N1037" s="1067"/>
      <c r="O1037" s="1067"/>
      <c r="P1037" s="1067"/>
      <c r="Q1037" s="1067"/>
      <c r="R1037" s="1067"/>
      <c r="S1037" s="1067"/>
      <c r="T1037" s="1067"/>
      <c r="U1037" s="1067"/>
      <c r="V1037" s="1067"/>
      <c r="W1037" s="1067"/>
      <c r="X1037" s="1067"/>
      <c r="Y1037" s="1067"/>
      <c r="Z1037" s="1067"/>
      <c r="AA1037" s="1067"/>
      <c r="AB1037" s="1067"/>
      <c r="AC1037" s="1067"/>
      <c r="AD1037" s="1067"/>
      <c r="AE1037" s="1067"/>
    </row>
    <row r="1038" spans="1:31">
      <c r="A1038" s="1067"/>
      <c r="B1038" s="1067"/>
      <c r="C1038" s="1067"/>
      <c r="D1038" s="1067"/>
      <c r="E1038" s="1067"/>
      <c r="F1038" s="1067"/>
      <c r="G1038" s="1067"/>
      <c r="H1038" s="1067"/>
      <c r="I1038" s="1067"/>
      <c r="J1038" s="1067"/>
      <c r="K1038" s="1067"/>
      <c r="L1038" s="1067"/>
      <c r="M1038" s="1067"/>
      <c r="N1038" s="1067"/>
      <c r="O1038" s="1067"/>
      <c r="P1038" s="1067"/>
      <c r="Q1038" s="1067"/>
      <c r="R1038" s="1067"/>
      <c r="S1038" s="1067"/>
      <c r="T1038" s="1067"/>
      <c r="U1038" s="1067"/>
      <c r="V1038" s="1067"/>
      <c r="W1038" s="1067"/>
      <c r="X1038" s="1067"/>
      <c r="Y1038" s="1067"/>
      <c r="Z1038" s="1067"/>
      <c r="AA1038" s="1067"/>
      <c r="AB1038" s="1067"/>
      <c r="AC1038" s="1067"/>
      <c r="AD1038" s="1067"/>
      <c r="AE1038" s="1067"/>
    </row>
    <row r="1039" spans="1:31">
      <c r="A1039" s="1067"/>
      <c r="B1039" s="1067"/>
      <c r="C1039" s="1067"/>
      <c r="D1039" s="1067"/>
      <c r="E1039" s="1067"/>
      <c r="F1039" s="1067"/>
      <c r="G1039" s="1067"/>
      <c r="H1039" s="1067"/>
      <c r="I1039" s="1067"/>
      <c r="J1039" s="1067"/>
      <c r="K1039" s="1067"/>
      <c r="L1039" s="1067"/>
      <c r="M1039" s="1067"/>
      <c r="N1039" s="1067"/>
      <c r="O1039" s="1067"/>
      <c r="P1039" s="1067"/>
      <c r="Q1039" s="1067"/>
      <c r="R1039" s="1067"/>
      <c r="S1039" s="1067"/>
      <c r="T1039" s="1067"/>
      <c r="U1039" s="1067"/>
      <c r="V1039" s="1067"/>
      <c r="W1039" s="1067"/>
      <c r="X1039" s="1067"/>
      <c r="Y1039" s="1067"/>
      <c r="Z1039" s="1067"/>
      <c r="AA1039" s="1067"/>
      <c r="AB1039" s="1067"/>
      <c r="AC1039" s="1067"/>
      <c r="AD1039" s="1067"/>
      <c r="AE1039" s="1067"/>
    </row>
    <row r="1040" spans="1:31">
      <c r="A1040" s="1067"/>
      <c r="B1040" s="1067"/>
      <c r="C1040" s="1067"/>
      <c r="D1040" s="1067"/>
      <c r="E1040" s="1067"/>
      <c r="F1040" s="1067"/>
      <c r="G1040" s="1067"/>
      <c r="H1040" s="1067"/>
      <c r="I1040" s="1067"/>
      <c r="J1040" s="1067"/>
      <c r="K1040" s="1067"/>
      <c r="L1040" s="1067"/>
      <c r="M1040" s="1067"/>
      <c r="N1040" s="1067"/>
      <c r="O1040" s="1067"/>
      <c r="P1040" s="1067"/>
      <c r="Q1040" s="1067"/>
      <c r="R1040" s="1067"/>
      <c r="S1040" s="1067"/>
      <c r="T1040" s="1067"/>
      <c r="U1040" s="1067"/>
      <c r="V1040" s="1067"/>
      <c r="W1040" s="1067"/>
      <c r="X1040" s="1067"/>
      <c r="Y1040" s="1067"/>
      <c r="Z1040" s="1067"/>
      <c r="AA1040" s="1067"/>
      <c r="AB1040" s="1067"/>
      <c r="AC1040" s="1067"/>
      <c r="AD1040" s="1067"/>
      <c r="AE1040" s="1067"/>
    </row>
    <row r="1041" spans="1:31">
      <c r="A1041" s="1067"/>
      <c r="B1041" s="1067"/>
      <c r="C1041" s="1067"/>
      <c r="D1041" s="1067"/>
      <c r="E1041" s="1067"/>
      <c r="F1041" s="1067"/>
      <c r="G1041" s="1067"/>
      <c r="H1041" s="1067"/>
      <c r="I1041" s="1067"/>
      <c r="J1041" s="1067"/>
      <c r="K1041" s="1067"/>
      <c r="L1041" s="1067"/>
      <c r="M1041" s="1067"/>
      <c r="N1041" s="1067"/>
      <c r="O1041" s="1067"/>
      <c r="P1041" s="1067"/>
      <c r="Q1041" s="1067"/>
      <c r="R1041" s="1067"/>
      <c r="S1041" s="1067"/>
      <c r="T1041" s="1067"/>
      <c r="U1041" s="1067"/>
      <c r="V1041" s="1067"/>
      <c r="W1041" s="1067"/>
      <c r="X1041" s="1067"/>
      <c r="Y1041" s="1067"/>
      <c r="Z1041" s="1067"/>
      <c r="AA1041" s="1067"/>
      <c r="AB1041" s="1067"/>
      <c r="AC1041" s="1067"/>
      <c r="AD1041" s="1067"/>
      <c r="AE1041" s="1067"/>
    </row>
    <row r="1042" spans="1:31">
      <c r="A1042" s="1067"/>
      <c r="B1042" s="1067"/>
      <c r="C1042" s="1067"/>
      <c r="D1042" s="1067"/>
      <c r="E1042" s="1067"/>
      <c r="F1042" s="1067"/>
      <c r="G1042" s="1067"/>
      <c r="H1042" s="1067"/>
      <c r="I1042" s="1067"/>
      <c r="J1042" s="1067"/>
      <c r="K1042" s="1067"/>
      <c r="L1042" s="1067"/>
      <c r="M1042" s="1067"/>
      <c r="N1042" s="1067"/>
      <c r="O1042" s="1067"/>
      <c r="P1042" s="1067"/>
      <c r="Q1042" s="1067"/>
      <c r="R1042" s="1067"/>
      <c r="S1042" s="1067"/>
      <c r="T1042" s="1067"/>
      <c r="U1042" s="1067"/>
      <c r="V1042" s="1067"/>
      <c r="W1042" s="1067"/>
      <c r="X1042" s="1067"/>
      <c r="Y1042" s="1067"/>
      <c r="Z1042" s="1067"/>
      <c r="AA1042" s="1067"/>
      <c r="AB1042" s="1067"/>
      <c r="AC1042" s="1067"/>
      <c r="AD1042" s="1067"/>
      <c r="AE1042" s="1067"/>
    </row>
    <row r="1043" spans="1:31">
      <c r="A1043" s="1067"/>
      <c r="B1043" s="1067"/>
      <c r="C1043" s="1067"/>
      <c r="D1043" s="1067"/>
      <c r="E1043" s="1067"/>
      <c r="F1043" s="1067"/>
      <c r="G1043" s="1067"/>
      <c r="H1043" s="1067"/>
      <c r="I1043" s="1067"/>
      <c r="J1043" s="1067"/>
      <c r="K1043" s="1067"/>
      <c r="L1043" s="1067"/>
      <c r="M1043" s="1067"/>
      <c r="N1043" s="1067"/>
      <c r="O1043" s="1067"/>
      <c r="P1043" s="1067"/>
      <c r="Q1043" s="1067"/>
      <c r="R1043" s="1067"/>
      <c r="S1043" s="1067"/>
      <c r="T1043" s="1067"/>
      <c r="U1043" s="1067"/>
      <c r="V1043" s="1067"/>
      <c r="W1043" s="1067"/>
      <c r="X1043" s="1067"/>
      <c r="Y1043" s="1067"/>
      <c r="Z1043" s="1067"/>
      <c r="AA1043" s="1067"/>
      <c r="AB1043" s="1067"/>
      <c r="AC1043" s="1067"/>
      <c r="AD1043" s="1067"/>
      <c r="AE1043" s="1067"/>
    </row>
    <row r="1044" spans="1:31">
      <c r="A1044" s="1067"/>
      <c r="B1044" s="1067"/>
      <c r="C1044" s="1067"/>
      <c r="D1044" s="1067"/>
      <c r="E1044" s="1067"/>
      <c r="F1044" s="1067"/>
      <c r="G1044" s="1067"/>
      <c r="H1044" s="1067"/>
      <c r="I1044" s="1067"/>
      <c r="J1044" s="1067"/>
      <c r="K1044" s="1067"/>
      <c r="L1044" s="1067"/>
      <c r="M1044" s="1067"/>
      <c r="N1044" s="1067"/>
      <c r="O1044" s="1067"/>
      <c r="P1044" s="1067"/>
      <c r="Q1044" s="1067"/>
      <c r="R1044" s="1067"/>
      <c r="S1044" s="1067"/>
      <c r="T1044" s="1067"/>
      <c r="U1044" s="1067"/>
      <c r="V1044" s="1067"/>
      <c r="W1044" s="1067"/>
      <c r="X1044" s="1067"/>
      <c r="Y1044" s="1067"/>
      <c r="Z1044" s="1067"/>
      <c r="AA1044" s="1067"/>
      <c r="AB1044" s="1067"/>
      <c r="AC1044" s="1067"/>
      <c r="AD1044" s="1067"/>
      <c r="AE1044" s="1067"/>
    </row>
    <row r="1045" spans="1:31">
      <c r="A1045" s="1067"/>
      <c r="B1045" s="1067"/>
      <c r="C1045" s="1067"/>
      <c r="D1045" s="1067"/>
      <c r="E1045" s="1067"/>
      <c r="F1045" s="1067"/>
      <c r="G1045" s="1067"/>
      <c r="H1045" s="1067"/>
      <c r="I1045" s="1067"/>
      <c r="J1045" s="1067"/>
      <c r="K1045" s="1067"/>
      <c r="L1045" s="1067"/>
      <c r="M1045" s="1067"/>
      <c r="N1045" s="1067"/>
      <c r="O1045" s="1067"/>
      <c r="P1045" s="1067"/>
      <c r="Q1045" s="1067"/>
      <c r="R1045" s="1067"/>
      <c r="S1045" s="1067"/>
      <c r="T1045" s="1067"/>
      <c r="U1045" s="1067"/>
      <c r="V1045" s="1067"/>
      <c r="W1045" s="1067"/>
      <c r="X1045" s="1067"/>
      <c r="Y1045" s="1067"/>
      <c r="Z1045" s="1067"/>
      <c r="AA1045" s="1067"/>
      <c r="AB1045" s="1067"/>
      <c r="AC1045" s="1067"/>
      <c r="AD1045" s="1067"/>
      <c r="AE1045" s="1067"/>
    </row>
    <row r="1046" spans="1:31">
      <c r="A1046" s="1067"/>
      <c r="B1046" s="1067"/>
      <c r="C1046" s="1067"/>
      <c r="D1046" s="1067"/>
      <c r="E1046" s="1067"/>
      <c r="F1046" s="1067"/>
      <c r="G1046" s="1067"/>
      <c r="H1046" s="1067"/>
      <c r="I1046" s="1067"/>
      <c r="J1046" s="1067"/>
      <c r="K1046" s="1067"/>
      <c r="L1046" s="1067"/>
      <c r="M1046" s="1067"/>
      <c r="N1046" s="1067"/>
      <c r="O1046" s="1067"/>
      <c r="P1046" s="1067"/>
      <c r="Q1046" s="1067"/>
      <c r="R1046" s="1067"/>
      <c r="S1046" s="1067"/>
      <c r="T1046" s="1067"/>
      <c r="U1046" s="1067"/>
      <c r="V1046" s="1067"/>
      <c r="W1046" s="1067"/>
      <c r="X1046" s="1067"/>
      <c r="Y1046" s="1067"/>
      <c r="Z1046" s="1067"/>
      <c r="AA1046" s="1067"/>
      <c r="AB1046" s="1067"/>
      <c r="AC1046" s="1067"/>
      <c r="AD1046" s="1067"/>
      <c r="AE1046" s="1067"/>
    </row>
    <row r="1047" spans="1:31">
      <c r="A1047" s="1067"/>
      <c r="B1047" s="1067"/>
      <c r="C1047" s="1067"/>
      <c r="D1047" s="1067"/>
      <c r="E1047" s="1067"/>
      <c r="F1047" s="1067"/>
      <c r="G1047" s="1067"/>
      <c r="H1047" s="1067"/>
      <c r="I1047" s="1067"/>
      <c r="J1047" s="1067"/>
      <c r="K1047" s="1067"/>
      <c r="L1047" s="1067"/>
      <c r="M1047" s="1067"/>
      <c r="N1047" s="1067"/>
      <c r="O1047" s="1067"/>
      <c r="P1047" s="1067"/>
      <c r="Q1047" s="1067"/>
      <c r="R1047" s="1067"/>
      <c r="S1047" s="1067"/>
      <c r="T1047" s="1067"/>
      <c r="U1047" s="1067"/>
      <c r="V1047" s="1067"/>
      <c r="W1047" s="1067"/>
      <c r="X1047" s="1067"/>
      <c r="Y1047" s="1067"/>
      <c r="Z1047" s="1067"/>
      <c r="AA1047" s="1067"/>
      <c r="AB1047" s="1067"/>
      <c r="AC1047" s="1067"/>
      <c r="AD1047" s="1067"/>
      <c r="AE1047" s="1067"/>
    </row>
    <row r="1048" spans="1:31">
      <c r="A1048" s="1067"/>
      <c r="B1048" s="1067"/>
      <c r="C1048" s="1067"/>
      <c r="D1048" s="1067"/>
      <c r="E1048" s="1067"/>
      <c r="F1048" s="1067"/>
      <c r="G1048" s="1067"/>
      <c r="H1048" s="1067"/>
      <c r="I1048" s="1067"/>
      <c r="J1048" s="1067"/>
      <c r="K1048" s="1067"/>
      <c r="L1048" s="1067"/>
      <c r="M1048" s="1067"/>
      <c r="N1048" s="1067"/>
      <c r="O1048" s="1067"/>
      <c r="P1048" s="1067"/>
      <c r="Q1048" s="1067"/>
      <c r="R1048" s="1067"/>
      <c r="S1048" s="1067"/>
      <c r="T1048" s="1067"/>
      <c r="U1048" s="1067"/>
      <c r="V1048" s="1067"/>
      <c r="W1048" s="1067"/>
      <c r="X1048" s="1067"/>
      <c r="Y1048" s="1067"/>
      <c r="Z1048" s="1067"/>
      <c r="AA1048" s="1067"/>
      <c r="AB1048" s="1067"/>
      <c r="AC1048" s="1067"/>
      <c r="AD1048" s="1067"/>
      <c r="AE1048" s="1067"/>
    </row>
    <row r="1049" spans="1:31">
      <c r="A1049" s="1067"/>
      <c r="B1049" s="1067"/>
      <c r="C1049" s="1067"/>
      <c r="D1049" s="1067"/>
      <c r="E1049" s="1067"/>
      <c r="F1049" s="1067"/>
      <c r="G1049" s="1067"/>
      <c r="H1049" s="1067"/>
      <c r="I1049" s="1067"/>
      <c r="J1049" s="1067"/>
      <c r="K1049" s="1067"/>
      <c r="L1049" s="1067"/>
      <c r="M1049" s="1067"/>
      <c r="N1049" s="1067"/>
      <c r="O1049" s="1067"/>
      <c r="P1049" s="1067"/>
      <c r="Q1049" s="1067"/>
      <c r="R1049" s="1067"/>
      <c r="S1049" s="1067"/>
      <c r="T1049" s="1067"/>
      <c r="U1049" s="1067"/>
      <c r="V1049" s="1067"/>
      <c r="W1049" s="1067"/>
      <c r="X1049" s="1067"/>
      <c r="Y1049" s="1067"/>
      <c r="Z1049" s="1067"/>
      <c r="AA1049" s="1067"/>
      <c r="AB1049" s="1067"/>
      <c r="AC1049" s="1067"/>
      <c r="AD1049" s="1067"/>
      <c r="AE1049" s="1067"/>
    </row>
    <row r="1050" spans="1:31">
      <c r="A1050" s="1067"/>
      <c r="B1050" s="1067"/>
      <c r="C1050" s="1067"/>
      <c r="D1050" s="1067"/>
      <c r="E1050" s="1067"/>
      <c r="F1050" s="1067"/>
      <c r="G1050" s="1067"/>
      <c r="H1050" s="1067"/>
      <c r="I1050" s="1067"/>
      <c r="J1050" s="1067"/>
      <c r="K1050" s="1067"/>
      <c r="L1050" s="1067"/>
      <c r="M1050" s="1067"/>
      <c r="N1050" s="1067"/>
      <c r="O1050" s="1067"/>
      <c r="P1050" s="1067"/>
      <c r="Q1050" s="1067"/>
      <c r="R1050" s="1067"/>
      <c r="S1050" s="1067"/>
      <c r="T1050" s="1067"/>
      <c r="U1050" s="1067"/>
      <c r="V1050" s="1067"/>
      <c r="W1050" s="1067"/>
      <c r="X1050" s="1067"/>
      <c r="Y1050" s="1067"/>
      <c r="Z1050" s="1067"/>
      <c r="AA1050" s="1067"/>
      <c r="AB1050" s="1067"/>
      <c r="AC1050" s="1067"/>
      <c r="AD1050" s="1067"/>
      <c r="AE1050" s="1067"/>
    </row>
    <row r="1051" spans="1:31">
      <c r="A1051" s="1067"/>
      <c r="B1051" s="1067"/>
      <c r="C1051" s="1067"/>
      <c r="D1051" s="1067"/>
      <c r="E1051" s="1067"/>
      <c r="F1051" s="1067"/>
      <c r="G1051" s="1067"/>
      <c r="H1051" s="1067"/>
      <c r="I1051" s="1067"/>
      <c r="J1051" s="1067"/>
      <c r="K1051" s="1067"/>
      <c r="L1051" s="1067"/>
      <c r="M1051" s="1067"/>
      <c r="N1051" s="1067"/>
      <c r="O1051" s="1067"/>
      <c r="P1051" s="1067"/>
      <c r="Q1051" s="1067"/>
      <c r="R1051" s="1067"/>
      <c r="S1051" s="1067"/>
      <c r="T1051" s="1067"/>
      <c r="U1051" s="1067"/>
      <c r="V1051" s="1067"/>
      <c r="W1051" s="1067"/>
      <c r="X1051" s="1067"/>
      <c r="Y1051" s="1067"/>
      <c r="Z1051" s="1067"/>
      <c r="AA1051" s="1067"/>
      <c r="AB1051" s="1067"/>
      <c r="AC1051" s="1067"/>
      <c r="AD1051" s="1067"/>
      <c r="AE1051" s="1067"/>
    </row>
    <row r="1052" spans="1:31">
      <c r="A1052" s="1067"/>
      <c r="B1052" s="1067"/>
      <c r="C1052" s="1067"/>
      <c r="D1052" s="1067"/>
      <c r="E1052" s="1067"/>
      <c r="F1052" s="1067"/>
      <c r="G1052" s="1067"/>
      <c r="H1052" s="1067"/>
      <c r="I1052" s="1067"/>
      <c r="J1052" s="1067"/>
      <c r="K1052" s="1067"/>
      <c r="L1052" s="1067"/>
      <c r="M1052" s="1067"/>
      <c r="N1052" s="1067"/>
      <c r="O1052" s="1067"/>
      <c r="P1052" s="1067"/>
      <c r="Q1052" s="1067"/>
      <c r="R1052" s="1067"/>
      <c r="S1052" s="1067"/>
      <c r="T1052" s="1067"/>
      <c r="U1052" s="1067"/>
      <c r="V1052" s="1067"/>
      <c r="W1052" s="1067"/>
      <c r="X1052" s="1067"/>
      <c r="Y1052" s="1067"/>
      <c r="Z1052" s="1067"/>
      <c r="AA1052" s="1067"/>
      <c r="AB1052" s="1067"/>
      <c r="AC1052" s="1067"/>
      <c r="AD1052" s="1067"/>
      <c r="AE1052" s="1067"/>
    </row>
    <row r="1053" spans="1:31">
      <c r="A1053" s="1067"/>
      <c r="B1053" s="1067"/>
      <c r="C1053" s="1067"/>
      <c r="D1053" s="1067"/>
      <c r="E1053" s="1067"/>
      <c r="F1053" s="1067"/>
      <c r="G1053" s="1067"/>
      <c r="H1053" s="1067"/>
      <c r="I1053" s="1067"/>
      <c r="J1053" s="1067"/>
      <c r="K1053" s="1067"/>
      <c r="L1053" s="1067"/>
      <c r="M1053" s="1067"/>
      <c r="N1053" s="1067"/>
      <c r="O1053" s="1067"/>
      <c r="P1053" s="1067"/>
      <c r="Q1053" s="1067"/>
      <c r="R1053" s="1067"/>
      <c r="S1053" s="1067"/>
      <c r="T1053" s="1067"/>
      <c r="U1053" s="1067"/>
      <c r="V1053" s="1067"/>
      <c r="W1053" s="1067"/>
      <c r="X1053" s="1067"/>
      <c r="Y1053" s="1067"/>
      <c r="Z1053" s="1067"/>
      <c r="AA1053" s="1067"/>
      <c r="AB1053" s="1067"/>
      <c r="AC1053" s="1067"/>
      <c r="AD1053" s="1067"/>
      <c r="AE1053" s="1067"/>
    </row>
    <row r="1054" spans="1:31">
      <c r="A1054" s="1067"/>
      <c r="B1054" s="1067"/>
      <c r="C1054" s="1067"/>
      <c r="D1054" s="1067"/>
      <c r="E1054" s="1067"/>
      <c r="F1054" s="1067"/>
      <c r="G1054" s="1067"/>
      <c r="H1054" s="1067"/>
      <c r="I1054" s="1067"/>
      <c r="J1054" s="1067"/>
      <c r="K1054" s="1067"/>
      <c r="L1054" s="1067"/>
      <c r="M1054" s="1067"/>
      <c r="N1054" s="1067"/>
      <c r="O1054" s="1067"/>
      <c r="P1054" s="1067"/>
      <c r="Q1054" s="1067"/>
      <c r="R1054" s="1067"/>
      <c r="S1054" s="1067"/>
      <c r="T1054" s="1067"/>
      <c r="U1054" s="1067"/>
      <c r="V1054" s="1067"/>
      <c r="W1054" s="1067"/>
      <c r="X1054" s="1067"/>
      <c r="Y1054" s="1067"/>
      <c r="Z1054" s="1067"/>
      <c r="AA1054" s="1067"/>
      <c r="AB1054" s="1067"/>
      <c r="AC1054" s="1067"/>
      <c r="AD1054" s="1067"/>
      <c r="AE1054" s="1067"/>
    </row>
    <row r="1055" spans="1:31">
      <c r="A1055" s="1067"/>
      <c r="B1055" s="1067"/>
      <c r="C1055" s="1067"/>
      <c r="D1055" s="1067"/>
      <c r="E1055" s="1067"/>
      <c r="F1055" s="1067"/>
      <c r="G1055" s="1067"/>
      <c r="H1055" s="1067"/>
      <c r="I1055" s="1067"/>
      <c r="J1055" s="1067"/>
      <c r="K1055" s="1067"/>
      <c r="L1055" s="1067"/>
      <c r="M1055" s="1067"/>
      <c r="N1055" s="1067"/>
      <c r="O1055" s="1067"/>
      <c r="P1055" s="1067"/>
      <c r="Q1055" s="1067"/>
      <c r="R1055" s="1067"/>
      <c r="S1055" s="1067"/>
      <c r="T1055" s="1067"/>
      <c r="U1055" s="1067"/>
      <c r="V1055" s="1067"/>
      <c r="W1055" s="1067"/>
      <c r="X1055" s="1067"/>
      <c r="Y1055" s="1067"/>
      <c r="Z1055" s="1067"/>
      <c r="AA1055" s="1067"/>
      <c r="AB1055" s="1067"/>
      <c r="AC1055" s="1067"/>
      <c r="AD1055" s="1067"/>
      <c r="AE1055" s="1067"/>
    </row>
    <row r="1056" spans="1:31">
      <c r="A1056" s="1067"/>
      <c r="B1056" s="1067"/>
      <c r="C1056" s="1067"/>
      <c r="D1056" s="1067"/>
      <c r="E1056" s="1067"/>
      <c r="F1056" s="1067"/>
      <c r="G1056" s="1067"/>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067"/>
      <c r="AB1056" s="1067"/>
      <c r="AC1056" s="1067"/>
      <c r="AD1056" s="1067"/>
      <c r="AE1056" s="1067"/>
    </row>
    <row r="1057" spans="1:31">
      <c r="A1057" s="1067"/>
      <c r="B1057" s="1067"/>
      <c r="C1057" s="1067"/>
      <c r="D1057" s="1067"/>
      <c r="E1057" s="1067"/>
      <c r="F1057" s="1067"/>
      <c r="G1057" s="1067"/>
      <c r="H1057" s="1067"/>
      <c r="I1057" s="1067"/>
      <c r="J1057" s="1067"/>
      <c r="K1057" s="1067"/>
      <c r="L1057" s="1067"/>
      <c r="M1057" s="1067"/>
      <c r="N1057" s="1067"/>
      <c r="O1057" s="1067"/>
      <c r="P1057" s="1067"/>
      <c r="Q1057" s="1067"/>
      <c r="R1057" s="1067"/>
      <c r="S1057" s="1067"/>
      <c r="T1057" s="1067"/>
      <c r="U1057" s="1067"/>
      <c r="V1057" s="1067"/>
      <c r="W1057" s="1067"/>
      <c r="X1057" s="1067"/>
      <c r="Y1057" s="1067"/>
      <c r="Z1057" s="1067"/>
      <c r="AA1057" s="1067"/>
      <c r="AB1057" s="1067"/>
      <c r="AC1057" s="1067"/>
      <c r="AD1057" s="1067"/>
      <c r="AE1057" s="1067"/>
    </row>
    <row r="1058" spans="1:31">
      <c r="A1058" s="1067"/>
      <c r="B1058" s="1067"/>
      <c r="C1058" s="1067"/>
      <c r="D1058" s="1067"/>
      <c r="E1058" s="1067"/>
      <c r="F1058" s="1067"/>
      <c r="G1058" s="1067"/>
      <c r="H1058" s="1067"/>
      <c r="I1058" s="1067"/>
      <c r="J1058" s="1067"/>
      <c r="K1058" s="1067"/>
      <c r="L1058" s="1067"/>
      <c r="M1058" s="1067"/>
      <c r="N1058" s="1067"/>
      <c r="O1058" s="1067"/>
      <c r="P1058" s="1067"/>
      <c r="Q1058" s="1067"/>
      <c r="R1058" s="1067"/>
      <c r="S1058" s="1067"/>
      <c r="T1058" s="1067"/>
      <c r="U1058" s="1067"/>
      <c r="V1058" s="1067"/>
      <c r="W1058" s="1067"/>
      <c r="X1058" s="1067"/>
      <c r="Y1058" s="1067"/>
      <c r="Z1058" s="1067"/>
      <c r="AA1058" s="1067"/>
      <c r="AB1058" s="1067"/>
      <c r="AC1058" s="1067"/>
      <c r="AD1058" s="1067"/>
      <c r="AE1058" s="1067"/>
    </row>
    <row r="1059" spans="1:31">
      <c r="A1059" s="1067"/>
      <c r="B1059" s="1067"/>
      <c r="C1059" s="1067"/>
      <c r="D1059" s="1067"/>
      <c r="E1059" s="1067"/>
      <c r="F1059" s="1067"/>
      <c r="G1059" s="1067"/>
      <c r="H1059" s="1067"/>
      <c r="I1059" s="1067"/>
      <c r="J1059" s="1067"/>
      <c r="K1059" s="1067"/>
      <c r="L1059" s="1067"/>
      <c r="M1059" s="1067"/>
      <c r="N1059" s="1067"/>
      <c r="O1059" s="1067"/>
      <c r="P1059" s="1067"/>
      <c r="Q1059" s="1067"/>
      <c r="R1059" s="1067"/>
      <c r="S1059" s="1067"/>
      <c r="T1059" s="1067"/>
      <c r="U1059" s="1067"/>
      <c r="V1059" s="1067"/>
      <c r="W1059" s="1067"/>
      <c r="X1059" s="1067"/>
      <c r="Y1059" s="1067"/>
      <c r="Z1059" s="1067"/>
      <c r="AA1059" s="1067"/>
      <c r="AB1059" s="1067"/>
      <c r="AC1059" s="1067"/>
      <c r="AD1059" s="1067"/>
      <c r="AE1059" s="1067"/>
    </row>
    <row r="1060" spans="1:31">
      <c r="A1060" s="1067"/>
      <c r="B1060" s="1067"/>
      <c r="C1060" s="1067"/>
      <c r="D1060" s="1067"/>
      <c r="E1060" s="1067"/>
      <c r="F1060" s="1067"/>
      <c r="G1060" s="1067"/>
      <c r="H1060" s="1067"/>
      <c r="I1060" s="1067"/>
      <c r="J1060" s="1067"/>
      <c r="K1060" s="1067"/>
      <c r="L1060" s="1067"/>
      <c r="M1060" s="1067"/>
      <c r="N1060" s="1067"/>
      <c r="O1060" s="1067"/>
      <c r="P1060" s="1067"/>
      <c r="Q1060" s="1067"/>
      <c r="R1060" s="1067"/>
      <c r="S1060" s="1067"/>
      <c r="T1060" s="1067"/>
      <c r="U1060" s="1067"/>
      <c r="V1060" s="1067"/>
      <c r="W1060" s="1067"/>
      <c r="X1060" s="1067"/>
      <c r="Y1060" s="1067"/>
      <c r="Z1060" s="1067"/>
      <c r="AA1060" s="1067"/>
      <c r="AB1060" s="1067"/>
      <c r="AC1060" s="1067"/>
      <c r="AD1060" s="1067"/>
      <c r="AE1060" s="1067"/>
    </row>
    <row r="1061" spans="1:31">
      <c r="A1061" s="1067"/>
      <c r="B1061" s="1067"/>
      <c r="C1061" s="1067"/>
      <c r="D1061" s="1067"/>
      <c r="E1061" s="1067"/>
      <c r="F1061" s="1067"/>
      <c r="G1061" s="1067"/>
      <c r="H1061" s="1067"/>
      <c r="I1061" s="1067"/>
      <c r="J1061" s="1067"/>
      <c r="K1061" s="1067"/>
      <c r="L1061" s="1067"/>
      <c r="M1061" s="1067"/>
      <c r="N1061" s="1067"/>
      <c r="O1061" s="1067"/>
      <c r="P1061" s="1067"/>
      <c r="Q1061" s="1067"/>
      <c r="R1061" s="1067"/>
      <c r="S1061" s="1067"/>
      <c r="T1061" s="1067"/>
      <c r="U1061" s="1067"/>
      <c r="V1061" s="1067"/>
      <c r="W1061" s="1067"/>
      <c r="X1061" s="1067"/>
      <c r="Y1061" s="1067"/>
      <c r="Z1061" s="1067"/>
      <c r="AA1061" s="1067"/>
      <c r="AB1061" s="1067"/>
      <c r="AC1061" s="1067"/>
      <c r="AD1061" s="1067"/>
      <c r="AE1061" s="1067"/>
    </row>
    <row r="1062" spans="1:31">
      <c r="A1062" s="1067"/>
      <c r="B1062" s="1067"/>
      <c r="C1062" s="1067"/>
      <c r="D1062" s="1067"/>
      <c r="E1062" s="1067"/>
      <c r="F1062" s="1067"/>
      <c r="G1062" s="1067"/>
      <c r="H1062" s="1067"/>
      <c r="I1062" s="1067"/>
      <c r="J1062" s="1067"/>
      <c r="K1062" s="1067"/>
      <c r="L1062" s="1067"/>
      <c r="M1062" s="1067"/>
      <c r="N1062" s="1067"/>
      <c r="O1062" s="1067"/>
      <c r="P1062" s="1067"/>
      <c r="Q1062" s="1067"/>
      <c r="R1062" s="1067"/>
      <c r="S1062" s="1067"/>
      <c r="T1062" s="1067"/>
      <c r="U1062" s="1067"/>
      <c r="V1062" s="1067"/>
      <c r="W1062" s="1067"/>
      <c r="X1062" s="1067"/>
      <c r="Y1062" s="1067"/>
      <c r="Z1062" s="1067"/>
      <c r="AA1062" s="1067"/>
      <c r="AB1062" s="1067"/>
      <c r="AC1062" s="1067"/>
      <c r="AD1062" s="1067"/>
      <c r="AE1062" s="1067"/>
    </row>
    <row r="1063" spans="1:31">
      <c r="A1063" s="1067"/>
      <c r="B1063" s="1067"/>
      <c r="C1063" s="1067"/>
      <c r="D1063" s="1067"/>
      <c r="E1063" s="1067"/>
      <c r="F1063" s="1067"/>
      <c r="G1063" s="1067"/>
      <c r="H1063" s="1067"/>
      <c r="I1063" s="1067"/>
      <c r="J1063" s="1067"/>
      <c r="K1063" s="1067"/>
      <c r="L1063" s="1067"/>
      <c r="M1063" s="1067"/>
      <c r="N1063" s="1067"/>
      <c r="O1063" s="1067"/>
      <c r="P1063" s="1067"/>
      <c r="Q1063" s="1067"/>
      <c r="R1063" s="1067"/>
      <c r="S1063" s="1067"/>
      <c r="T1063" s="1067"/>
      <c r="U1063" s="1067"/>
      <c r="V1063" s="1067"/>
      <c r="W1063" s="1067"/>
      <c r="X1063" s="1067"/>
      <c r="Y1063" s="1067"/>
      <c r="Z1063" s="1067"/>
      <c r="AA1063" s="1067"/>
      <c r="AB1063" s="1067"/>
      <c r="AC1063" s="1067"/>
      <c r="AD1063" s="1067"/>
      <c r="AE1063" s="1067"/>
    </row>
    <row r="1064" spans="1:31">
      <c r="A1064" s="1067"/>
      <c r="B1064" s="1067"/>
      <c r="C1064" s="1067"/>
      <c r="D1064" s="1067"/>
      <c r="E1064" s="1067"/>
      <c r="F1064" s="1067"/>
      <c r="G1064" s="1067"/>
      <c r="H1064" s="1067"/>
      <c r="I1064" s="1067"/>
      <c r="J1064" s="1067"/>
      <c r="K1064" s="1067"/>
      <c r="L1064" s="1067"/>
      <c r="M1064" s="1067"/>
      <c r="N1064" s="1067"/>
      <c r="O1064" s="1067"/>
      <c r="P1064" s="1067"/>
      <c r="Q1064" s="1067"/>
      <c r="R1064" s="1067"/>
      <c r="S1064" s="1067"/>
      <c r="T1064" s="1067"/>
      <c r="U1064" s="1067"/>
      <c r="V1064" s="1067"/>
      <c r="W1064" s="1067"/>
      <c r="X1064" s="1067"/>
      <c r="Y1064" s="1067"/>
      <c r="Z1064" s="1067"/>
      <c r="AA1064" s="1067"/>
      <c r="AB1064" s="1067"/>
      <c r="AC1064" s="1067"/>
      <c r="AD1064" s="1067"/>
      <c r="AE1064" s="1067"/>
    </row>
    <row r="1065" spans="1:31">
      <c r="A1065" s="1067"/>
      <c r="B1065" s="1067"/>
      <c r="C1065" s="1067"/>
      <c r="D1065" s="1067"/>
      <c r="E1065" s="1067"/>
      <c r="F1065" s="1067"/>
      <c r="G1065" s="1067"/>
      <c r="H1065" s="1067"/>
      <c r="I1065" s="1067"/>
      <c r="J1065" s="1067"/>
      <c r="K1065" s="1067"/>
      <c r="L1065" s="1067"/>
      <c r="M1065" s="1067"/>
      <c r="N1065" s="1067"/>
      <c r="O1065" s="1067"/>
      <c r="P1065" s="1067"/>
      <c r="Q1065" s="1067"/>
      <c r="R1065" s="1067"/>
      <c r="S1065" s="1067"/>
      <c r="T1065" s="1067"/>
      <c r="U1065" s="1067"/>
      <c r="V1065" s="1067"/>
      <c r="W1065" s="1067"/>
      <c r="X1065" s="1067"/>
      <c r="Y1065" s="1067"/>
      <c r="Z1065" s="1067"/>
      <c r="AA1065" s="1067"/>
      <c r="AB1065" s="1067"/>
      <c r="AC1065" s="1067"/>
      <c r="AD1065" s="1067"/>
      <c r="AE1065" s="1067"/>
    </row>
    <row r="1066" spans="1:31">
      <c r="A1066" s="1067"/>
      <c r="B1066" s="1067"/>
      <c r="C1066" s="1067"/>
      <c r="D1066" s="1067"/>
      <c r="E1066" s="1067"/>
      <c r="F1066" s="1067"/>
      <c r="G1066" s="1067"/>
      <c r="H1066" s="1067"/>
      <c r="I1066" s="1067"/>
      <c r="J1066" s="1067"/>
      <c r="K1066" s="1067"/>
      <c r="L1066" s="1067"/>
      <c r="M1066" s="1067"/>
      <c r="N1066" s="1067"/>
      <c r="O1066" s="1067"/>
      <c r="P1066" s="1067"/>
      <c r="Q1066" s="1067"/>
      <c r="R1066" s="1067"/>
      <c r="S1066" s="1067"/>
      <c r="T1066" s="1067"/>
      <c r="U1066" s="1067"/>
      <c r="V1066" s="1067"/>
      <c r="W1066" s="1067"/>
      <c r="X1066" s="1067"/>
      <c r="Y1066" s="1067"/>
      <c r="Z1066" s="1067"/>
      <c r="AA1066" s="1067"/>
      <c r="AB1066" s="1067"/>
      <c r="AC1066" s="1067"/>
      <c r="AD1066" s="1067"/>
      <c r="AE1066" s="1067"/>
    </row>
    <row r="1067" spans="1:31">
      <c r="A1067" s="1067"/>
      <c r="B1067" s="1067"/>
      <c r="C1067" s="1067"/>
      <c r="D1067" s="1067"/>
      <c r="E1067" s="1067"/>
      <c r="F1067" s="1067"/>
      <c r="G1067" s="1067"/>
      <c r="H1067" s="1067"/>
      <c r="I1067" s="1067"/>
      <c r="J1067" s="1067"/>
      <c r="K1067" s="1067"/>
      <c r="L1067" s="1067"/>
      <c r="M1067" s="1067"/>
      <c r="N1067" s="1067"/>
      <c r="O1067" s="1067"/>
      <c r="P1067" s="1067"/>
      <c r="Q1067" s="1067"/>
      <c r="R1067" s="1067"/>
      <c r="S1067" s="1067"/>
      <c r="T1067" s="1067"/>
      <c r="U1067" s="1067"/>
      <c r="V1067" s="1067"/>
      <c r="W1067" s="1067"/>
      <c r="X1067" s="1067"/>
      <c r="Y1067" s="1067"/>
      <c r="Z1067" s="1067"/>
      <c r="AA1067" s="1067"/>
      <c r="AB1067" s="1067"/>
      <c r="AC1067" s="1067"/>
      <c r="AD1067" s="1067"/>
      <c r="AE1067" s="1067"/>
    </row>
    <row r="1068" spans="1:31">
      <c r="A1068" s="1067"/>
      <c r="B1068" s="1067"/>
      <c r="C1068" s="1067"/>
      <c r="D1068" s="1067"/>
      <c r="E1068" s="1067"/>
      <c r="F1068" s="1067"/>
      <c r="G1068" s="1067"/>
      <c r="H1068" s="1067"/>
      <c r="I1068" s="1067"/>
      <c r="J1068" s="1067"/>
      <c r="K1068" s="1067"/>
      <c r="L1068" s="1067"/>
      <c r="M1068" s="1067"/>
      <c r="N1068" s="1067"/>
      <c r="O1068" s="1067"/>
      <c r="P1068" s="1067"/>
      <c r="Q1068" s="1067"/>
      <c r="R1068" s="1067"/>
      <c r="S1068" s="1067"/>
      <c r="T1068" s="1067"/>
      <c r="U1068" s="1067"/>
      <c r="V1068" s="1067"/>
      <c r="W1068" s="1067"/>
      <c r="X1068" s="1067"/>
      <c r="Y1068" s="1067"/>
      <c r="Z1068" s="1067"/>
      <c r="AA1068" s="1067"/>
      <c r="AB1068" s="1067"/>
      <c r="AC1068" s="1067"/>
      <c r="AD1068" s="1067"/>
      <c r="AE1068" s="1067"/>
    </row>
    <row r="1069" spans="1:31">
      <c r="A1069" s="1067"/>
      <c r="B1069" s="1067"/>
      <c r="C1069" s="1067"/>
      <c r="D1069" s="1067"/>
      <c r="E1069" s="1067"/>
      <c r="F1069" s="1067"/>
      <c r="G1069" s="1067"/>
      <c r="H1069" s="1067"/>
      <c r="I1069" s="1067"/>
      <c r="J1069" s="1067"/>
      <c r="K1069" s="1067"/>
      <c r="L1069" s="1067"/>
      <c r="M1069" s="1067"/>
      <c r="N1069" s="1067"/>
      <c r="O1069" s="1067"/>
      <c r="P1069" s="1067"/>
      <c r="Q1069" s="1067"/>
      <c r="R1069" s="1067"/>
      <c r="S1069" s="1067"/>
      <c r="T1069" s="1067"/>
      <c r="U1069" s="1067"/>
      <c r="V1069" s="1067"/>
      <c r="W1069" s="1067"/>
      <c r="X1069" s="1067"/>
      <c r="Y1069" s="1067"/>
      <c r="Z1069" s="1067"/>
      <c r="AA1069" s="1067"/>
      <c r="AB1069" s="1067"/>
      <c r="AC1069" s="1067"/>
      <c r="AD1069" s="1067"/>
      <c r="AE1069" s="1067"/>
    </row>
    <row r="1070" spans="1:31">
      <c r="A1070" s="1067"/>
      <c r="B1070" s="1067"/>
      <c r="C1070" s="1067"/>
      <c r="D1070" s="1067"/>
      <c r="E1070" s="1067"/>
      <c r="F1070" s="1067"/>
      <c r="G1070" s="1067"/>
      <c r="H1070" s="1067"/>
      <c r="I1070" s="1067"/>
      <c r="J1070" s="1067"/>
      <c r="K1070" s="1067"/>
      <c r="L1070" s="1067"/>
      <c r="M1070" s="1067"/>
      <c r="N1070" s="1067"/>
      <c r="O1070" s="1067"/>
      <c r="P1070" s="1067"/>
      <c r="Q1070" s="1067"/>
      <c r="R1070" s="1067"/>
      <c r="S1070" s="1067"/>
      <c r="T1070" s="1067"/>
      <c r="U1070" s="1067"/>
      <c r="V1070" s="1067"/>
      <c r="W1070" s="1067"/>
      <c r="X1070" s="1067"/>
      <c r="Y1070" s="1067"/>
      <c r="Z1070" s="1067"/>
      <c r="AA1070" s="1067"/>
      <c r="AB1070" s="1067"/>
      <c r="AC1070" s="1067"/>
      <c r="AD1070" s="1067"/>
      <c r="AE1070" s="1067"/>
    </row>
    <row r="1071" spans="1:31">
      <c r="A1071" s="1067"/>
      <c r="B1071" s="1067"/>
      <c r="C1071" s="1067"/>
      <c r="D1071" s="1067"/>
      <c r="E1071" s="1067"/>
      <c r="F1071" s="1067"/>
      <c r="G1071" s="1067"/>
      <c r="H1071" s="1067"/>
      <c r="I1071" s="1067"/>
      <c r="J1071" s="1067"/>
      <c r="K1071" s="1067"/>
      <c r="L1071" s="1067"/>
      <c r="M1071" s="1067"/>
      <c r="N1071" s="1067"/>
      <c r="O1071" s="1067"/>
      <c r="P1071" s="1067"/>
      <c r="Q1071" s="1067"/>
      <c r="R1071" s="1067"/>
      <c r="S1071" s="1067"/>
      <c r="T1071" s="1067"/>
      <c r="U1071" s="1067"/>
      <c r="V1071" s="1067"/>
      <c r="W1071" s="1067"/>
      <c r="X1071" s="1067"/>
      <c r="Y1071" s="1067"/>
      <c r="Z1071" s="1067"/>
      <c r="AA1071" s="1067"/>
      <c r="AB1071" s="1067"/>
      <c r="AC1071" s="1067"/>
      <c r="AD1071" s="1067"/>
      <c r="AE1071" s="1067"/>
    </row>
    <row r="1072" spans="1:31">
      <c r="A1072" s="1067"/>
      <c r="B1072" s="1067"/>
      <c r="C1072" s="1067"/>
      <c r="D1072" s="1067"/>
      <c r="E1072" s="1067"/>
      <c r="F1072" s="1067"/>
      <c r="G1072" s="1067"/>
      <c r="H1072" s="1067"/>
      <c r="I1072" s="1067"/>
      <c r="J1072" s="1067"/>
      <c r="K1072" s="1067"/>
      <c r="L1072" s="1067"/>
      <c r="M1072" s="1067"/>
      <c r="N1072" s="1067"/>
      <c r="O1072" s="1067"/>
      <c r="P1072" s="1067"/>
      <c r="Q1072" s="1067"/>
      <c r="R1072" s="1067"/>
      <c r="S1072" s="1067"/>
      <c r="T1072" s="1067"/>
      <c r="U1072" s="1067"/>
      <c r="V1072" s="1067"/>
      <c r="W1072" s="1067"/>
      <c r="X1072" s="1067"/>
      <c r="Y1072" s="1067"/>
      <c r="Z1072" s="1067"/>
      <c r="AA1072" s="1067"/>
      <c r="AB1072" s="1067"/>
      <c r="AC1072" s="1067"/>
      <c r="AD1072" s="1067"/>
      <c r="AE1072" s="1067"/>
    </row>
    <row r="1073" spans="1:31">
      <c r="A1073" s="1067"/>
      <c r="B1073" s="1067"/>
      <c r="C1073" s="1067"/>
      <c r="D1073" s="1067"/>
      <c r="E1073" s="1067"/>
      <c r="F1073" s="1067"/>
      <c r="G1073" s="1067"/>
      <c r="H1073" s="1067"/>
      <c r="I1073" s="1067"/>
      <c r="J1073" s="1067"/>
      <c r="K1073" s="1067"/>
      <c r="L1073" s="1067"/>
      <c r="M1073" s="1067"/>
      <c r="N1073" s="1067"/>
      <c r="O1073" s="1067"/>
      <c r="P1073" s="1067"/>
      <c r="Q1073" s="1067"/>
      <c r="R1073" s="1067"/>
      <c r="S1073" s="1067"/>
      <c r="T1073" s="1067"/>
      <c r="U1073" s="1067"/>
      <c r="V1073" s="1067"/>
      <c r="W1073" s="1067"/>
      <c r="X1073" s="1067"/>
      <c r="Y1073" s="1067"/>
      <c r="Z1073" s="1067"/>
      <c r="AA1073" s="1067"/>
      <c r="AB1073" s="1067"/>
      <c r="AC1073" s="1067"/>
      <c r="AD1073" s="1067"/>
      <c r="AE1073" s="1067"/>
    </row>
    <row r="1074" spans="1:31">
      <c r="A1074" s="1067"/>
      <c r="B1074" s="1067"/>
      <c r="C1074" s="1067"/>
      <c r="D1074" s="1067"/>
      <c r="E1074" s="1067"/>
      <c r="F1074" s="1067"/>
      <c r="G1074" s="1067"/>
      <c r="H1074" s="1067"/>
      <c r="I1074" s="1067"/>
      <c r="J1074" s="1067"/>
      <c r="K1074" s="1067"/>
      <c r="L1074" s="1067"/>
      <c r="M1074" s="1067"/>
      <c r="N1074" s="1067"/>
      <c r="O1074" s="1067"/>
      <c r="P1074" s="1067"/>
      <c r="Q1074" s="1067"/>
      <c r="R1074" s="1067"/>
      <c r="S1074" s="1067"/>
      <c r="T1074" s="1067"/>
      <c r="U1074" s="1067"/>
      <c r="V1074" s="1067"/>
      <c r="W1074" s="1067"/>
      <c r="X1074" s="1067"/>
      <c r="Y1074" s="1067"/>
      <c r="Z1074" s="1067"/>
      <c r="AA1074" s="1067"/>
      <c r="AB1074" s="1067"/>
      <c r="AC1074" s="1067"/>
      <c r="AD1074" s="1067"/>
      <c r="AE1074" s="1067"/>
    </row>
    <row r="1075" spans="1:31">
      <c r="A1075" s="1067"/>
      <c r="B1075" s="1067"/>
      <c r="C1075" s="1067"/>
      <c r="D1075" s="1067"/>
      <c r="E1075" s="1067"/>
      <c r="F1075" s="1067"/>
      <c r="G1075" s="1067"/>
      <c r="H1075" s="1067"/>
      <c r="I1075" s="1067"/>
      <c r="J1075" s="1067"/>
      <c r="K1075" s="1067"/>
      <c r="L1075" s="1067"/>
      <c r="M1075" s="1067"/>
      <c r="N1075" s="1067"/>
      <c r="O1075" s="1067"/>
      <c r="P1075" s="1067"/>
      <c r="Q1075" s="1067"/>
      <c r="R1075" s="1067"/>
      <c r="S1075" s="1067"/>
      <c r="T1075" s="1067"/>
      <c r="U1075" s="1067"/>
      <c r="V1075" s="1067"/>
      <c r="W1075" s="1067"/>
      <c r="X1075" s="1067"/>
      <c r="Y1075" s="1067"/>
      <c r="Z1075" s="1067"/>
      <c r="AA1075" s="1067"/>
      <c r="AB1075" s="1067"/>
      <c r="AC1075" s="1067"/>
      <c r="AD1075" s="1067"/>
      <c r="AE1075" s="1067"/>
    </row>
    <row r="1076" spans="1:31">
      <c r="A1076" s="1067"/>
      <c r="B1076" s="1067"/>
      <c r="C1076" s="1067"/>
      <c r="D1076" s="1067"/>
      <c r="E1076" s="1067"/>
      <c r="F1076" s="1067"/>
      <c r="G1076" s="1067"/>
      <c r="H1076" s="1067"/>
      <c r="I1076" s="1067"/>
      <c r="J1076" s="1067"/>
      <c r="K1076" s="1067"/>
      <c r="L1076" s="1067"/>
      <c r="M1076" s="1067"/>
      <c r="N1076" s="1067"/>
      <c r="O1076" s="1067"/>
      <c r="P1076" s="1067"/>
      <c r="Q1076" s="1067"/>
      <c r="R1076" s="1067"/>
      <c r="S1076" s="1067"/>
      <c r="T1076" s="1067"/>
      <c r="U1076" s="1067"/>
      <c r="V1076" s="1067"/>
      <c r="W1076" s="1067"/>
      <c r="X1076" s="1067"/>
      <c r="Y1076" s="1067"/>
      <c r="Z1076" s="1067"/>
      <c r="AA1076" s="1067"/>
      <c r="AB1076" s="1067"/>
      <c r="AC1076" s="1067"/>
      <c r="AD1076" s="1067"/>
      <c r="AE1076" s="1067"/>
    </row>
    <row r="1077" spans="1:31">
      <c r="A1077" s="1067"/>
      <c r="B1077" s="1067"/>
      <c r="C1077" s="1067"/>
      <c r="D1077" s="1067"/>
      <c r="E1077" s="1067"/>
      <c r="F1077" s="1067"/>
      <c r="G1077" s="1067"/>
      <c r="H1077" s="1067"/>
      <c r="I1077" s="1067"/>
      <c r="J1077" s="1067"/>
      <c r="K1077" s="1067"/>
      <c r="L1077" s="1067"/>
      <c r="M1077" s="1067"/>
      <c r="N1077" s="1067"/>
      <c r="O1077" s="1067"/>
      <c r="P1077" s="1067"/>
      <c r="Q1077" s="1067"/>
      <c r="R1077" s="1067"/>
      <c r="S1077" s="1067"/>
      <c r="T1077" s="1067"/>
      <c r="U1077" s="1067"/>
      <c r="V1077" s="1067"/>
      <c r="W1077" s="1067"/>
      <c r="X1077" s="1067"/>
      <c r="Y1077" s="1067"/>
      <c r="Z1077" s="1067"/>
      <c r="AA1077" s="1067"/>
      <c r="AB1077" s="1067"/>
      <c r="AC1077" s="1067"/>
      <c r="AD1077" s="1067"/>
      <c r="AE1077" s="1067"/>
    </row>
    <row r="1078" spans="1:31">
      <c r="A1078" s="1067"/>
      <c r="B1078" s="1067"/>
      <c r="C1078" s="1067"/>
      <c r="D1078" s="1067"/>
      <c r="E1078" s="1067"/>
      <c r="F1078" s="1067"/>
      <c r="G1078" s="1067"/>
      <c r="H1078" s="1067"/>
      <c r="I1078" s="1067"/>
      <c r="J1078" s="1067"/>
      <c r="K1078" s="1067"/>
      <c r="L1078" s="1067"/>
      <c r="M1078" s="1067"/>
      <c r="N1078" s="1067"/>
      <c r="O1078" s="1067"/>
      <c r="P1078" s="1067"/>
      <c r="Q1078" s="1067"/>
      <c r="R1078" s="1067"/>
      <c r="S1078" s="1067"/>
      <c r="T1078" s="1067"/>
      <c r="U1078" s="1067"/>
      <c r="V1078" s="1067"/>
      <c r="W1078" s="1067"/>
      <c r="X1078" s="1067"/>
      <c r="Y1078" s="1067"/>
      <c r="Z1078" s="1067"/>
      <c r="AA1078" s="1067"/>
      <c r="AB1078" s="1067"/>
      <c r="AC1078" s="1067"/>
      <c r="AD1078" s="1067"/>
      <c r="AE1078" s="1067"/>
    </row>
    <row r="1079" spans="1:31">
      <c r="A1079" s="1067"/>
      <c r="B1079" s="1067"/>
      <c r="C1079" s="1067"/>
      <c r="D1079" s="1067"/>
      <c r="E1079" s="1067"/>
      <c r="F1079" s="1067"/>
      <c r="G1079" s="1067"/>
      <c r="H1079" s="1067"/>
      <c r="I1079" s="1067"/>
      <c r="J1079" s="1067"/>
      <c r="K1079" s="1067"/>
      <c r="L1079" s="1067"/>
      <c r="M1079" s="1067"/>
      <c r="N1079" s="1067"/>
      <c r="O1079" s="1067"/>
      <c r="P1079" s="1067"/>
      <c r="Q1079" s="1067"/>
      <c r="R1079" s="1067"/>
      <c r="S1079" s="1067"/>
      <c r="T1079" s="1067"/>
      <c r="U1079" s="1067"/>
      <c r="V1079" s="1067"/>
      <c r="W1079" s="1067"/>
      <c r="X1079" s="1067"/>
      <c r="Y1079" s="1067"/>
      <c r="Z1079" s="1067"/>
      <c r="AA1079" s="1067"/>
      <c r="AB1079" s="1067"/>
      <c r="AC1079" s="1067"/>
      <c r="AD1079" s="1067"/>
      <c r="AE1079" s="1067"/>
    </row>
    <row r="1080" spans="1:31">
      <c r="A1080" s="1067"/>
      <c r="B1080" s="1067"/>
      <c r="C1080" s="1067"/>
      <c r="D1080" s="1067"/>
      <c r="E1080" s="1067"/>
      <c r="F1080" s="1067"/>
      <c r="G1080" s="1067"/>
      <c r="H1080" s="1067"/>
      <c r="I1080" s="1067"/>
      <c r="J1080" s="1067"/>
      <c r="K1080" s="1067"/>
      <c r="L1080" s="1067"/>
      <c r="M1080" s="1067"/>
      <c r="N1080" s="1067"/>
      <c r="O1080" s="1067"/>
      <c r="P1080" s="1067"/>
      <c r="Q1080" s="1067"/>
      <c r="R1080" s="1067"/>
      <c r="S1080" s="1067"/>
      <c r="T1080" s="1067"/>
      <c r="U1080" s="1067"/>
      <c r="V1080" s="1067"/>
      <c r="W1080" s="1067"/>
      <c r="X1080" s="1067"/>
      <c r="Y1080" s="1067"/>
      <c r="Z1080" s="1067"/>
      <c r="AA1080" s="1067"/>
      <c r="AB1080" s="1067"/>
      <c r="AC1080" s="1067"/>
      <c r="AD1080" s="1067"/>
      <c r="AE1080" s="1067"/>
    </row>
    <row r="1081" spans="1:31">
      <c r="A1081" s="1067"/>
      <c r="B1081" s="1067"/>
      <c r="C1081" s="1067"/>
      <c r="D1081" s="1067"/>
      <c r="E1081" s="1067"/>
      <c r="F1081" s="1067"/>
      <c r="G1081" s="1067"/>
      <c r="H1081" s="1067"/>
      <c r="I1081" s="1067"/>
      <c r="J1081" s="1067"/>
      <c r="K1081" s="1067"/>
      <c r="L1081" s="1067"/>
      <c r="M1081" s="1067"/>
      <c r="N1081" s="1067"/>
      <c r="O1081" s="1067"/>
      <c r="P1081" s="1067"/>
      <c r="Q1081" s="1067"/>
      <c r="R1081" s="1067"/>
      <c r="S1081" s="1067"/>
      <c r="T1081" s="1067"/>
      <c r="U1081" s="1067"/>
      <c r="V1081" s="1067"/>
      <c r="W1081" s="1067"/>
      <c r="X1081" s="1067"/>
      <c r="Y1081" s="1067"/>
      <c r="Z1081" s="1067"/>
      <c r="AA1081" s="1067"/>
      <c r="AB1081" s="1067"/>
      <c r="AC1081" s="1067"/>
      <c r="AD1081" s="1067"/>
      <c r="AE1081" s="1067"/>
    </row>
    <row r="1082" spans="1:31">
      <c r="A1082" s="1067"/>
      <c r="B1082" s="1067"/>
      <c r="C1082" s="1067"/>
      <c r="D1082" s="1067"/>
      <c r="E1082" s="1067"/>
      <c r="F1082" s="1067"/>
      <c r="G1082" s="1067"/>
      <c r="H1082" s="1067"/>
      <c r="I1082" s="1067"/>
      <c r="J1082" s="1067"/>
      <c r="K1082" s="1067"/>
      <c r="L1082" s="1067"/>
      <c r="M1082" s="1067"/>
      <c r="N1082" s="1067"/>
      <c r="O1082" s="1067"/>
      <c r="P1082" s="1067"/>
      <c r="Q1082" s="1067"/>
      <c r="R1082" s="1067"/>
      <c r="S1082" s="1067"/>
      <c r="T1082" s="1067"/>
      <c r="U1082" s="1067"/>
      <c r="V1082" s="1067"/>
      <c r="W1082" s="1067"/>
      <c r="X1082" s="1067"/>
      <c r="Y1082" s="1067"/>
      <c r="Z1082" s="1067"/>
      <c r="AA1082" s="1067"/>
      <c r="AB1082" s="1067"/>
      <c r="AC1082" s="1067"/>
      <c r="AD1082" s="1067"/>
      <c r="AE1082" s="1067"/>
    </row>
    <row r="1083" spans="1:31">
      <c r="A1083" s="1067"/>
      <c r="B1083" s="1067"/>
      <c r="C1083" s="1067"/>
      <c r="D1083" s="1067"/>
      <c r="E1083" s="1067"/>
      <c r="F1083" s="1067"/>
      <c r="G1083" s="1067"/>
      <c r="H1083" s="1067"/>
      <c r="I1083" s="1067"/>
      <c r="J1083" s="1067"/>
      <c r="K1083" s="1067"/>
      <c r="L1083" s="1067"/>
      <c r="M1083" s="1067"/>
      <c r="N1083" s="1067"/>
      <c r="O1083" s="1067"/>
      <c r="P1083" s="1067"/>
      <c r="Q1083" s="1067"/>
      <c r="R1083" s="1067"/>
      <c r="S1083" s="1067"/>
      <c r="T1083" s="1067"/>
      <c r="U1083" s="1067"/>
      <c r="V1083" s="1067"/>
      <c r="W1083" s="1067"/>
      <c r="X1083" s="1067"/>
      <c r="Y1083" s="1067"/>
      <c r="Z1083" s="1067"/>
      <c r="AA1083" s="1067"/>
      <c r="AB1083" s="1067"/>
      <c r="AC1083" s="1067"/>
      <c r="AD1083" s="1067"/>
      <c r="AE1083" s="1067"/>
    </row>
    <row r="1084" spans="1:31">
      <c r="A1084" s="1067"/>
      <c r="B1084" s="1067"/>
      <c r="C1084" s="1067"/>
      <c r="D1084" s="1067"/>
      <c r="E1084" s="1067"/>
      <c r="F1084" s="1067"/>
      <c r="G1084" s="1067"/>
      <c r="H1084" s="1067"/>
      <c r="I1084" s="1067"/>
      <c r="J1084" s="1067"/>
      <c r="K1084" s="1067"/>
      <c r="L1084" s="1067"/>
      <c r="M1084" s="1067"/>
      <c r="N1084" s="1067"/>
      <c r="O1084" s="1067"/>
      <c r="P1084" s="1067"/>
      <c r="Q1084" s="1067"/>
      <c r="R1084" s="1067"/>
      <c r="S1084" s="1067"/>
      <c r="T1084" s="1067"/>
      <c r="U1084" s="1067"/>
      <c r="V1084" s="1067"/>
      <c r="W1084" s="1067"/>
      <c r="X1084" s="1067"/>
      <c r="Y1084" s="1067"/>
      <c r="Z1084" s="1067"/>
      <c r="AA1084" s="1067"/>
      <c r="AB1084" s="1067"/>
      <c r="AC1084" s="1067"/>
      <c r="AD1084" s="1067"/>
      <c r="AE1084" s="1067"/>
    </row>
    <row r="1085" spans="1:31">
      <c r="A1085" s="1067"/>
      <c r="B1085" s="1067"/>
      <c r="C1085" s="1067"/>
      <c r="D1085" s="1067"/>
      <c r="E1085" s="1067"/>
      <c r="F1085" s="1067"/>
      <c r="G1085" s="1067"/>
      <c r="H1085" s="1067"/>
      <c r="I1085" s="1067"/>
      <c r="J1085" s="1067"/>
      <c r="K1085" s="1067"/>
      <c r="L1085" s="1067"/>
      <c r="M1085" s="1067"/>
      <c r="N1085" s="1067"/>
      <c r="O1085" s="1067"/>
      <c r="P1085" s="1067"/>
      <c r="Q1085" s="1067"/>
      <c r="R1085" s="1067"/>
      <c r="S1085" s="1067"/>
      <c r="T1085" s="1067"/>
      <c r="U1085" s="1067"/>
      <c r="V1085" s="1067"/>
      <c r="W1085" s="1067"/>
      <c r="X1085" s="1067"/>
      <c r="Y1085" s="1067"/>
      <c r="Z1085" s="1067"/>
      <c r="AA1085" s="1067"/>
      <c r="AB1085" s="1067"/>
      <c r="AC1085" s="1067"/>
      <c r="AD1085" s="1067"/>
      <c r="AE1085" s="1067"/>
    </row>
    <row r="1086" spans="1:31">
      <c r="A1086" s="1067"/>
      <c r="B1086" s="1067"/>
      <c r="C1086" s="1067"/>
      <c r="D1086" s="1067"/>
      <c r="E1086" s="1067"/>
      <c r="F1086" s="1067"/>
      <c r="G1086" s="1067"/>
      <c r="H1086" s="1067"/>
      <c r="I1086" s="1067"/>
      <c r="J1086" s="1067"/>
      <c r="K1086" s="1067"/>
      <c r="L1086" s="1067"/>
      <c r="M1086" s="1067"/>
      <c r="N1086" s="1067"/>
      <c r="O1086" s="1067"/>
      <c r="P1086" s="1067"/>
      <c r="Q1086" s="1067"/>
      <c r="R1086" s="1067"/>
      <c r="S1086" s="1067"/>
      <c r="T1086" s="1067"/>
      <c r="U1086" s="1067"/>
      <c r="V1086" s="1067"/>
      <c r="W1086" s="1067"/>
      <c r="X1086" s="1067"/>
      <c r="Y1086" s="1067"/>
      <c r="Z1086" s="1067"/>
      <c r="AA1086" s="1067"/>
      <c r="AB1086" s="1067"/>
      <c r="AC1086" s="1067"/>
      <c r="AD1086" s="1067"/>
      <c r="AE1086" s="1067"/>
    </row>
    <row r="1087" spans="1:31">
      <c r="A1087" s="1067"/>
      <c r="B1087" s="1067"/>
      <c r="C1087" s="1067"/>
      <c r="D1087" s="1067"/>
      <c r="E1087" s="1067"/>
      <c r="F1087" s="1067"/>
      <c r="G1087" s="1067"/>
      <c r="H1087" s="1067"/>
      <c r="I1087" s="1067"/>
      <c r="J1087" s="1067"/>
      <c r="K1087" s="1067"/>
      <c r="L1087" s="1067"/>
      <c r="M1087" s="1067"/>
      <c r="N1087" s="1067"/>
      <c r="O1087" s="1067"/>
      <c r="P1087" s="1067"/>
      <c r="Q1087" s="1067"/>
      <c r="R1087" s="1067"/>
      <c r="S1087" s="1067"/>
      <c r="T1087" s="1067"/>
      <c r="U1087" s="1067"/>
      <c r="V1087" s="1067"/>
      <c r="W1087" s="1067"/>
      <c r="X1087" s="1067"/>
      <c r="Y1087" s="1067"/>
      <c r="Z1087" s="1067"/>
      <c r="AA1087" s="1067"/>
      <c r="AB1087" s="1067"/>
      <c r="AC1087" s="1067"/>
      <c r="AD1087" s="1067"/>
      <c r="AE1087" s="1067"/>
    </row>
    <row r="1088" spans="1:31">
      <c r="A1088" s="1067"/>
      <c r="B1088" s="1067"/>
      <c r="C1088" s="1067"/>
      <c r="D1088" s="1067"/>
      <c r="E1088" s="1067"/>
      <c r="F1088" s="1067"/>
      <c r="G1088" s="1067"/>
      <c r="H1088" s="1067"/>
      <c r="I1088" s="1067"/>
      <c r="J1088" s="1067"/>
      <c r="K1088" s="1067"/>
      <c r="L1088" s="1067"/>
      <c r="M1088" s="1067"/>
      <c r="N1088" s="1067"/>
      <c r="O1088" s="1067"/>
      <c r="P1088" s="1067"/>
      <c r="Q1088" s="1067"/>
      <c r="R1088" s="1067"/>
      <c r="S1088" s="1067"/>
      <c r="T1088" s="1067"/>
      <c r="U1088" s="1067"/>
      <c r="V1088" s="1067"/>
      <c r="W1088" s="1067"/>
      <c r="X1088" s="1067"/>
      <c r="Y1088" s="1067"/>
      <c r="Z1088" s="1067"/>
      <c r="AA1088" s="1067"/>
      <c r="AB1088" s="1067"/>
      <c r="AC1088" s="1067"/>
      <c r="AD1088" s="1067"/>
      <c r="AE1088" s="1067"/>
    </row>
    <row r="1089" spans="1:31">
      <c r="A1089" s="1067"/>
      <c r="B1089" s="1067"/>
      <c r="C1089" s="1067"/>
      <c r="D1089" s="1067"/>
      <c r="E1089" s="1067"/>
      <c r="F1089" s="1067"/>
      <c r="G1089" s="1067"/>
      <c r="H1089" s="1067"/>
      <c r="I1089" s="1067"/>
      <c r="J1089" s="1067"/>
      <c r="K1089" s="1067"/>
      <c r="L1089" s="1067"/>
      <c r="M1089" s="1067"/>
      <c r="N1089" s="1067"/>
      <c r="O1089" s="1067"/>
      <c r="P1089" s="1067"/>
      <c r="Q1089" s="1067"/>
      <c r="R1089" s="1067"/>
      <c r="S1089" s="1067"/>
      <c r="T1089" s="1067"/>
      <c r="U1089" s="1067"/>
      <c r="V1089" s="1067"/>
      <c r="W1089" s="1067"/>
      <c r="X1089" s="1067"/>
      <c r="Y1089" s="1067"/>
      <c r="Z1089" s="1067"/>
      <c r="AA1089" s="1067"/>
      <c r="AB1089" s="1067"/>
      <c r="AC1089" s="1067"/>
      <c r="AD1089" s="1067"/>
      <c r="AE1089" s="1067"/>
    </row>
    <row r="1090" spans="1:31">
      <c r="A1090" s="1067"/>
      <c r="B1090" s="1067"/>
      <c r="C1090" s="1067"/>
      <c r="D1090" s="1067"/>
      <c r="E1090" s="1067"/>
      <c r="F1090" s="1067"/>
      <c r="G1090" s="1067"/>
      <c r="H1090" s="1067"/>
      <c r="I1090" s="1067"/>
      <c r="J1090" s="1067"/>
      <c r="K1090" s="1067"/>
      <c r="L1090" s="1067"/>
      <c r="M1090" s="1067"/>
      <c r="N1090" s="1067"/>
      <c r="O1090" s="1067"/>
      <c r="P1090" s="1067"/>
      <c r="Q1090" s="1067"/>
      <c r="R1090" s="1067"/>
      <c r="S1090" s="1067"/>
      <c r="T1090" s="1067"/>
      <c r="U1090" s="1067"/>
      <c r="V1090" s="1067"/>
      <c r="W1090" s="1067"/>
      <c r="X1090" s="1067"/>
      <c r="Y1090" s="1067"/>
      <c r="Z1090" s="1067"/>
      <c r="AA1090" s="1067"/>
      <c r="AB1090" s="1067"/>
      <c r="AC1090" s="1067"/>
      <c r="AD1090" s="1067"/>
      <c r="AE1090" s="1067"/>
    </row>
    <row r="1091" spans="1:31">
      <c r="A1091" s="1067"/>
      <c r="B1091" s="1067"/>
      <c r="C1091" s="1067"/>
      <c r="D1091" s="1067"/>
      <c r="E1091" s="1067"/>
      <c r="F1091" s="1067"/>
      <c r="G1091" s="1067"/>
      <c r="H1091" s="1067"/>
      <c r="I1091" s="1067"/>
      <c r="J1091" s="1067"/>
      <c r="K1091" s="1067"/>
      <c r="L1091" s="1067"/>
      <c r="M1091" s="1067"/>
      <c r="N1091" s="1067"/>
      <c r="O1091" s="1067"/>
      <c r="P1091" s="1067"/>
      <c r="Q1091" s="1067"/>
      <c r="R1091" s="1067"/>
      <c r="S1091" s="1067"/>
      <c r="T1091" s="1067"/>
      <c r="U1091" s="1067"/>
      <c r="V1091" s="1067"/>
      <c r="W1091" s="1067"/>
      <c r="X1091" s="1067"/>
      <c r="Y1091" s="1067"/>
      <c r="Z1091" s="1067"/>
      <c r="AA1091" s="1067"/>
      <c r="AB1091" s="1067"/>
      <c r="AC1091" s="1067"/>
      <c r="AD1091" s="1067"/>
      <c r="AE1091" s="1067"/>
    </row>
    <row r="1092" spans="1:31">
      <c r="A1092" s="1067"/>
      <c r="B1092" s="1067"/>
      <c r="C1092" s="1067"/>
      <c r="D1092" s="1067"/>
      <c r="E1092" s="1067"/>
      <c r="F1092" s="1067"/>
      <c r="G1092" s="1067"/>
      <c r="H1092" s="1067"/>
      <c r="I1092" s="1067"/>
      <c r="J1092" s="1067"/>
      <c r="K1092" s="1067"/>
      <c r="L1092" s="1067"/>
      <c r="M1092" s="1067"/>
      <c r="N1092" s="1067"/>
      <c r="O1092" s="1067"/>
      <c r="P1092" s="1067"/>
      <c r="Q1092" s="1067"/>
      <c r="R1092" s="1067"/>
      <c r="S1092" s="1067"/>
      <c r="T1092" s="1067"/>
      <c r="U1092" s="1067"/>
      <c r="V1092" s="1067"/>
      <c r="W1092" s="1067"/>
      <c r="X1092" s="1067"/>
      <c r="Y1092" s="1067"/>
      <c r="Z1092" s="1067"/>
      <c r="AA1092" s="1067"/>
      <c r="AB1092" s="1067"/>
      <c r="AC1092" s="1067"/>
      <c r="AD1092" s="1067"/>
      <c r="AE1092" s="1067"/>
    </row>
    <row r="1093" spans="1:31">
      <c r="A1093" s="1067"/>
      <c r="B1093" s="1067"/>
      <c r="C1093" s="1067"/>
      <c r="D1093" s="1067"/>
      <c r="E1093" s="1067"/>
      <c r="F1093" s="1067"/>
      <c r="G1093" s="1067"/>
      <c r="H1093" s="1067"/>
      <c r="I1093" s="1067"/>
      <c r="J1093" s="1067"/>
      <c r="K1093" s="1067"/>
      <c r="L1093" s="1067"/>
      <c r="M1093" s="1067"/>
      <c r="N1093" s="1067"/>
      <c r="O1093" s="1067"/>
      <c r="P1093" s="1067"/>
      <c r="Q1093" s="1067"/>
      <c r="R1093" s="1067"/>
      <c r="S1093" s="1067"/>
      <c r="T1093" s="1067"/>
      <c r="U1093" s="1067"/>
      <c r="V1093" s="1067"/>
      <c r="W1093" s="1067"/>
      <c r="X1093" s="1067"/>
      <c r="Y1093" s="1067"/>
      <c r="Z1093" s="1067"/>
      <c r="AA1093" s="1067"/>
      <c r="AB1093" s="1067"/>
      <c r="AC1093" s="1067"/>
      <c r="AD1093" s="1067"/>
      <c r="AE1093" s="1067"/>
    </row>
    <row r="1094" spans="1:31">
      <c r="A1094" s="1067"/>
      <c r="B1094" s="1067"/>
      <c r="C1094" s="1067"/>
      <c r="D1094" s="1067"/>
      <c r="E1094" s="1067"/>
      <c r="F1094" s="1067"/>
      <c r="G1094" s="1067"/>
      <c r="H1094" s="1067"/>
      <c r="I1094" s="1067"/>
      <c r="J1094" s="1067"/>
      <c r="K1094" s="1067"/>
      <c r="L1094" s="1067"/>
      <c r="M1094" s="1067"/>
      <c r="N1094" s="1067"/>
      <c r="O1094" s="1067"/>
      <c r="P1094" s="1067"/>
      <c r="Q1094" s="1067"/>
      <c r="R1094" s="1067"/>
      <c r="S1094" s="1067"/>
      <c r="T1094" s="1067"/>
      <c r="U1094" s="1067"/>
      <c r="V1094" s="1067"/>
      <c r="W1094" s="1067"/>
      <c r="X1094" s="1067"/>
      <c r="Y1094" s="1067"/>
      <c r="Z1094" s="1067"/>
      <c r="AA1094" s="1067"/>
      <c r="AB1094" s="1067"/>
      <c r="AC1094" s="1067"/>
      <c r="AD1094" s="1067"/>
      <c r="AE1094" s="1067"/>
    </row>
    <row r="1095" spans="1:31">
      <c r="A1095" s="1067"/>
      <c r="B1095" s="1067"/>
      <c r="C1095" s="1067"/>
      <c r="D1095" s="1067"/>
      <c r="E1095" s="1067"/>
      <c r="F1095" s="1067"/>
      <c r="G1095" s="1067"/>
      <c r="H1095" s="1067"/>
      <c r="I1095" s="1067"/>
      <c r="J1095" s="1067"/>
      <c r="K1095" s="1067"/>
      <c r="L1095" s="1067"/>
      <c r="M1095" s="1067"/>
      <c r="N1095" s="1067"/>
      <c r="O1095" s="1067"/>
      <c r="P1095" s="1067"/>
      <c r="Q1095" s="1067"/>
      <c r="R1095" s="1067"/>
      <c r="S1095" s="1067"/>
      <c r="T1095" s="1067"/>
      <c r="U1095" s="1067"/>
      <c r="V1095" s="1067"/>
      <c r="W1095" s="1067"/>
      <c r="X1095" s="1067"/>
      <c r="Y1095" s="1067"/>
      <c r="Z1095" s="1067"/>
      <c r="AA1095" s="1067"/>
      <c r="AB1095" s="1067"/>
      <c r="AC1095" s="1067"/>
      <c r="AD1095" s="1067"/>
      <c r="AE1095" s="1067"/>
    </row>
    <row r="1096" spans="1:31">
      <c r="A1096" s="1067"/>
      <c r="B1096" s="1067"/>
      <c r="C1096" s="1067"/>
      <c r="D1096" s="1067"/>
      <c r="E1096" s="1067"/>
      <c r="F1096" s="1067"/>
      <c r="G1096" s="1067"/>
      <c r="H1096" s="1067"/>
      <c r="I1096" s="1067"/>
      <c r="J1096" s="1067"/>
      <c r="K1096" s="1067"/>
      <c r="L1096" s="1067"/>
      <c r="M1096" s="1067"/>
      <c r="N1096" s="1067"/>
      <c r="O1096" s="1067"/>
      <c r="P1096" s="1067"/>
      <c r="Q1096" s="1067"/>
      <c r="R1096" s="1067"/>
      <c r="S1096" s="1067"/>
      <c r="T1096" s="1067"/>
      <c r="U1096" s="1067"/>
      <c r="V1096" s="1067"/>
      <c r="W1096" s="1067"/>
      <c r="X1096" s="1067"/>
      <c r="Y1096" s="1067"/>
      <c r="Z1096" s="1067"/>
      <c r="AA1096" s="1067"/>
      <c r="AB1096" s="1067"/>
      <c r="AC1096" s="1067"/>
      <c r="AD1096" s="1067"/>
      <c r="AE1096" s="1067"/>
    </row>
    <row r="1097" spans="1:31">
      <c r="A1097" s="1067"/>
      <c r="B1097" s="1067"/>
      <c r="C1097" s="1067"/>
      <c r="D1097" s="1067"/>
      <c r="E1097" s="1067"/>
      <c r="F1097" s="1067"/>
      <c r="G1097" s="1067"/>
      <c r="H1097" s="1067"/>
      <c r="I1097" s="1067"/>
      <c r="J1097" s="1067"/>
      <c r="K1097" s="1067"/>
      <c r="L1097" s="1067"/>
      <c r="M1097" s="1067"/>
      <c r="N1097" s="1067"/>
      <c r="O1097" s="1067"/>
      <c r="P1097" s="1067"/>
      <c r="Q1097" s="1067"/>
      <c r="R1097" s="1067"/>
      <c r="S1097" s="1067"/>
      <c r="T1097" s="1067"/>
      <c r="U1097" s="1067"/>
      <c r="V1097" s="1067"/>
      <c r="W1097" s="1067"/>
      <c r="X1097" s="1067"/>
      <c r="Y1097" s="1067"/>
      <c r="Z1097" s="1067"/>
      <c r="AA1097" s="1067"/>
      <c r="AB1097" s="1067"/>
      <c r="AC1097" s="1067"/>
      <c r="AD1097" s="1067"/>
      <c r="AE1097" s="1067"/>
    </row>
    <row r="1098" spans="1:31">
      <c r="A1098" s="1067"/>
      <c r="B1098" s="1067"/>
      <c r="C1098" s="1067"/>
      <c r="D1098" s="1067"/>
      <c r="E1098" s="1067"/>
      <c r="F1098" s="1067"/>
      <c r="G1098" s="1067"/>
      <c r="H1098" s="1067"/>
      <c r="I1098" s="1067"/>
      <c r="J1098" s="1067"/>
      <c r="K1098" s="1067"/>
      <c r="L1098" s="1067"/>
      <c r="M1098" s="1067"/>
      <c r="N1098" s="1067"/>
      <c r="O1098" s="1067"/>
      <c r="P1098" s="1067"/>
      <c r="Q1098" s="1067"/>
      <c r="R1098" s="1067"/>
      <c r="S1098" s="1067"/>
      <c r="T1098" s="1067"/>
      <c r="U1098" s="1067"/>
      <c r="V1098" s="1067"/>
      <c r="W1098" s="1067"/>
      <c r="X1098" s="1067"/>
      <c r="Y1098" s="1067"/>
      <c r="Z1098" s="1067"/>
      <c r="AA1098" s="1067"/>
      <c r="AB1098" s="1067"/>
      <c r="AC1098" s="1067"/>
      <c r="AD1098" s="1067"/>
      <c r="AE1098" s="1067"/>
    </row>
    <row r="1099" spans="1:31">
      <c r="A1099" s="1067"/>
      <c r="B1099" s="1067"/>
      <c r="C1099" s="1067"/>
      <c r="D1099" s="1067"/>
      <c r="E1099" s="1067"/>
      <c r="F1099" s="1067"/>
      <c r="G1099" s="1067"/>
      <c r="H1099" s="1067"/>
      <c r="I1099" s="1067"/>
      <c r="J1099" s="1067"/>
      <c r="K1099" s="1067"/>
      <c r="L1099" s="1067"/>
      <c r="M1099" s="1067"/>
      <c r="N1099" s="1067"/>
      <c r="O1099" s="1067"/>
      <c r="P1099" s="1067"/>
      <c r="Q1099" s="1067"/>
      <c r="R1099" s="1067"/>
      <c r="S1099" s="1067"/>
      <c r="T1099" s="1067"/>
      <c r="U1099" s="1067"/>
      <c r="V1099" s="1067"/>
      <c r="W1099" s="1067"/>
      <c r="X1099" s="1067"/>
      <c r="Y1099" s="1067"/>
      <c r="Z1099" s="1067"/>
      <c r="AA1099" s="1067"/>
      <c r="AB1099" s="1067"/>
      <c r="AC1099" s="1067"/>
      <c r="AD1099" s="1067"/>
      <c r="AE1099" s="1067"/>
    </row>
    <row r="1100" spans="1:31">
      <c r="A1100" s="1067"/>
      <c r="B1100" s="1067"/>
      <c r="C1100" s="1067"/>
      <c r="D1100" s="1067"/>
      <c r="E1100" s="1067"/>
      <c r="F1100" s="1067"/>
      <c r="G1100" s="1067"/>
      <c r="H1100" s="1067"/>
      <c r="I1100" s="1067"/>
      <c r="J1100" s="1067"/>
      <c r="K1100" s="1067"/>
      <c r="L1100" s="1067"/>
      <c r="M1100" s="1067"/>
      <c r="N1100" s="1067"/>
      <c r="O1100" s="1067"/>
      <c r="P1100" s="1067"/>
      <c r="Q1100" s="1067"/>
      <c r="R1100" s="1067"/>
      <c r="S1100" s="1067"/>
      <c r="T1100" s="1067"/>
      <c r="U1100" s="1067"/>
      <c r="V1100" s="1067"/>
      <c r="W1100" s="1067"/>
      <c r="X1100" s="1067"/>
      <c r="Y1100" s="1067"/>
      <c r="Z1100" s="1067"/>
      <c r="AA1100" s="1067"/>
      <c r="AB1100" s="1067"/>
      <c r="AC1100" s="1067"/>
      <c r="AD1100" s="1067"/>
      <c r="AE1100" s="1067"/>
    </row>
    <row r="1101" spans="1:31">
      <c r="A1101" s="1067"/>
      <c r="B1101" s="1067"/>
      <c r="C1101" s="1067"/>
      <c r="D1101" s="1067"/>
      <c r="E1101" s="1067"/>
      <c r="F1101" s="1067"/>
      <c r="G1101" s="1067"/>
      <c r="H1101" s="1067"/>
      <c r="I1101" s="1067"/>
      <c r="J1101" s="1067"/>
      <c r="K1101" s="1067"/>
      <c r="L1101" s="1067"/>
      <c r="M1101" s="1067"/>
      <c r="N1101" s="1067"/>
      <c r="O1101" s="1067"/>
      <c r="P1101" s="1067"/>
      <c r="Q1101" s="1067"/>
      <c r="R1101" s="1067"/>
      <c r="S1101" s="1067"/>
      <c r="T1101" s="1067"/>
      <c r="U1101" s="1067"/>
      <c r="V1101" s="1067"/>
      <c r="W1101" s="1067"/>
      <c r="X1101" s="1067"/>
      <c r="Y1101" s="1067"/>
      <c r="Z1101" s="1067"/>
      <c r="AA1101" s="1067"/>
      <c r="AB1101" s="1067"/>
      <c r="AC1101" s="1067"/>
      <c r="AD1101" s="1067"/>
      <c r="AE1101" s="1067"/>
    </row>
    <row r="1102" spans="1:31">
      <c r="A1102" s="1067"/>
      <c r="B1102" s="1067"/>
      <c r="C1102" s="1067"/>
      <c r="D1102" s="1067"/>
      <c r="E1102" s="1067"/>
      <c r="F1102" s="1067"/>
      <c r="G1102" s="1067"/>
      <c r="H1102" s="1067"/>
      <c r="I1102" s="1067"/>
      <c r="J1102" s="1067"/>
      <c r="K1102" s="1067"/>
      <c r="L1102" s="1067"/>
      <c r="M1102" s="1067"/>
      <c r="N1102" s="1067"/>
      <c r="O1102" s="1067"/>
      <c r="P1102" s="1067"/>
      <c r="Q1102" s="1067"/>
      <c r="R1102" s="1067"/>
      <c r="S1102" s="1067"/>
      <c r="T1102" s="1067"/>
      <c r="U1102" s="1067"/>
      <c r="V1102" s="1067"/>
      <c r="W1102" s="1067"/>
      <c r="X1102" s="1067"/>
      <c r="Y1102" s="1067"/>
      <c r="Z1102" s="1067"/>
      <c r="AA1102" s="1067"/>
      <c r="AB1102" s="1067"/>
      <c r="AC1102" s="1067"/>
      <c r="AD1102" s="1067"/>
      <c r="AE1102" s="1067"/>
    </row>
    <row r="1103" spans="1:31">
      <c r="A1103" s="1067"/>
      <c r="B1103" s="1067"/>
      <c r="C1103" s="1067"/>
      <c r="D1103" s="1067"/>
      <c r="E1103" s="1067"/>
      <c r="F1103" s="1067"/>
      <c r="G1103" s="1067"/>
      <c r="H1103" s="1067"/>
      <c r="I1103" s="1067"/>
      <c r="J1103" s="1067"/>
      <c r="K1103" s="1067"/>
      <c r="L1103" s="1067"/>
      <c r="M1103" s="1067"/>
      <c r="N1103" s="1067"/>
      <c r="O1103" s="1067"/>
      <c r="P1103" s="1067"/>
      <c r="Q1103" s="1067"/>
      <c r="R1103" s="1067"/>
      <c r="S1103" s="1067"/>
      <c r="T1103" s="1067"/>
      <c r="U1103" s="1067"/>
      <c r="V1103" s="1067"/>
      <c r="W1103" s="1067"/>
      <c r="X1103" s="1067"/>
      <c r="Y1103" s="1067"/>
      <c r="Z1103" s="1067"/>
      <c r="AA1103" s="1067"/>
      <c r="AB1103" s="1067"/>
      <c r="AC1103" s="1067"/>
      <c r="AD1103" s="1067"/>
      <c r="AE1103" s="1067"/>
    </row>
    <row r="1104" spans="1:31">
      <c r="A1104" s="1067"/>
      <c r="B1104" s="1067"/>
      <c r="C1104" s="1067"/>
      <c r="D1104" s="1067"/>
      <c r="E1104" s="1067"/>
      <c r="F1104" s="1067"/>
      <c r="G1104" s="1067"/>
      <c r="H1104" s="1067"/>
      <c r="I1104" s="1067"/>
      <c r="J1104" s="1067"/>
      <c r="K1104" s="1067"/>
      <c r="L1104" s="1067"/>
      <c r="M1104" s="1067"/>
      <c r="N1104" s="1067"/>
      <c r="O1104" s="1067"/>
      <c r="P1104" s="1067"/>
      <c r="Q1104" s="1067"/>
      <c r="R1104" s="1067"/>
      <c r="S1104" s="1067"/>
      <c r="T1104" s="1067"/>
      <c r="U1104" s="1067"/>
      <c r="V1104" s="1067"/>
      <c r="W1104" s="1067"/>
      <c r="X1104" s="1067"/>
      <c r="Y1104" s="1067"/>
      <c r="Z1104" s="1067"/>
      <c r="AA1104" s="1067"/>
      <c r="AB1104" s="1067"/>
      <c r="AC1104" s="1067"/>
      <c r="AD1104" s="1067"/>
      <c r="AE1104" s="1067"/>
    </row>
    <row r="1105" spans="1:31">
      <c r="A1105" s="1067"/>
      <c r="B1105" s="1067"/>
      <c r="C1105" s="1067"/>
      <c r="D1105" s="1067"/>
      <c r="E1105" s="1067"/>
      <c r="F1105" s="1067"/>
      <c r="G1105" s="1067"/>
      <c r="H1105" s="1067"/>
      <c r="I1105" s="1067"/>
      <c r="J1105" s="1067"/>
      <c r="K1105" s="1067"/>
      <c r="L1105" s="1067"/>
      <c r="M1105" s="1067"/>
      <c r="N1105" s="1067"/>
      <c r="O1105" s="1067"/>
      <c r="P1105" s="1067"/>
      <c r="Q1105" s="1067"/>
      <c r="R1105" s="1067"/>
      <c r="S1105" s="1067"/>
      <c r="T1105" s="1067"/>
      <c r="U1105" s="1067"/>
      <c r="V1105" s="1067"/>
      <c r="W1105" s="1067"/>
      <c r="X1105" s="1067"/>
      <c r="Y1105" s="1067"/>
      <c r="Z1105" s="1067"/>
      <c r="AA1105" s="1067"/>
      <c r="AB1105" s="1067"/>
      <c r="AC1105" s="1067"/>
      <c r="AD1105" s="1067"/>
      <c r="AE1105" s="1067"/>
    </row>
    <row r="1106" spans="1:31">
      <c r="A1106" s="1067"/>
      <c r="B1106" s="1067"/>
      <c r="C1106" s="1067"/>
      <c r="D1106" s="1067"/>
      <c r="E1106" s="1067"/>
      <c r="F1106" s="1067"/>
      <c r="G1106" s="1067"/>
      <c r="H1106" s="1067"/>
      <c r="I1106" s="1067"/>
      <c r="J1106" s="1067"/>
      <c r="K1106" s="1067"/>
      <c r="L1106" s="1067"/>
      <c r="M1106" s="1067"/>
      <c r="N1106" s="1067"/>
      <c r="O1106" s="1067"/>
      <c r="P1106" s="1067"/>
      <c r="Q1106" s="1067"/>
      <c r="R1106" s="1067"/>
      <c r="S1106" s="1067"/>
      <c r="T1106" s="1067"/>
      <c r="U1106" s="1067"/>
      <c r="V1106" s="1067"/>
      <c r="W1106" s="1067"/>
      <c r="X1106" s="1067"/>
      <c r="Y1106" s="1067"/>
      <c r="Z1106" s="1067"/>
      <c r="AA1106" s="1067"/>
      <c r="AB1106" s="1067"/>
      <c r="AC1106" s="1067"/>
      <c r="AD1106" s="1067"/>
      <c r="AE1106" s="1067"/>
    </row>
    <row r="1107" spans="1:31">
      <c r="A1107" s="1067"/>
      <c r="B1107" s="1067"/>
      <c r="C1107" s="1067"/>
      <c r="D1107" s="1067"/>
      <c r="E1107" s="1067"/>
      <c r="F1107" s="1067"/>
      <c r="G1107" s="1067"/>
      <c r="H1107" s="1067"/>
      <c r="I1107" s="1067"/>
      <c r="J1107" s="1067"/>
      <c r="K1107" s="1067"/>
      <c r="L1107" s="1067"/>
      <c r="M1107" s="1067"/>
      <c r="N1107" s="1067"/>
      <c r="O1107" s="1067"/>
      <c r="P1107" s="1067"/>
      <c r="Q1107" s="1067"/>
      <c r="R1107" s="1067"/>
      <c r="S1107" s="1067"/>
      <c r="T1107" s="1067"/>
      <c r="U1107" s="1067"/>
      <c r="V1107" s="1067"/>
      <c r="W1107" s="1067"/>
      <c r="X1107" s="1067"/>
      <c r="Y1107" s="1067"/>
      <c r="Z1107" s="1067"/>
      <c r="AA1107" s="1067"/>
      <c r="AB1107" s="1067"/>
      <c r="AC1107" s="1067"/>
      <c r="AD1107" s="1067"/>
      <c r="AE1107" s="1067"/>
    </row>
    <row r="1108" spans="1:31">
      <c r="A1108" s="1067"/>
      <c r="B1108" s="1067"/>
      <c r="C1108" s="1067"/>
      <c r="D1108" s="1067"/>
      <c r="E1108" s="1067"/>
      <c r="F1108" s="1067"/>
      <c r="G1108" s="1067"/>
      <c r="H1108" s="1067"/>
      <c r="I1108" s="1067"/>
      <c r="J1108" s="1067"/>
      <c r="K1108" s="1067"/>
      <c r="L1108" s="1067"/>
      <c r="M1108" s="1067"/>
      <c r="N1108" s="1067"/>
      <c r="O1108" s="1067"/>
      <c r="P1108" s="1067"/>
      <c r="Q1108" s="1067"/>
      <c r="R1108" s="1067"/>
      <c r="S1108" s="1067"/>
      <c r="T1108" s="1067"/>
      <c r="U1108" s="1067"/>
      <c r="V1108" s="1067"/>
      <c r="W1108" s="1067"/>
      <c r="X1108" s="1067"/>
      <c r="Y1108" s="1067"/>
      <c r="Z1108" s="1067"/>
      <c r="AA1108" s="1067"/>
      <c r="AB1108" s="1067"/>
      <c r="AC1108" s="1067"/>
      <c r="AD1108" s="1067"/>
      <c r="AE1108" s="1067"/>
    </row>
    <row r="1109" spans="1:31">
      <c r="A1109" s="1067"/>
      <c r="B1109" s="1067"/>
      <c r="C1109" s="1067"/>
      <c r="D1109" s="1067"/>
      <c r="E1109" s="1067"/>
      <c r="F1109" s="1067"/>
      <c r="G1109" s="1067"/>
      <c r="H1109" s="1067"/>
      <c r="I1109" s="1067"/>
      <c r="J1109" s="1067"/>
      <c r="K1109" s="1067"/>
      <c r="L1109" s="1067"/>
      <c r="M1109" s="1067"/>
      <c r="N1109" s="1067"/>
      <c r="O1109" s="1067"/>
      <c r="P1109" s="1067"/>
      <c r="Q1109" s="1067"/>
      <c r="R1109" s="1067"/>
      <c r="S1109" s="1067"/>
      <c r="T1109" s="1067"/>
      <c r="U1109" s="1067"/>
      <c r="V1109" s="1067"/>
      <c r="W1109" s="1067"/>
      <c r="X1109" s="1067"/>
      <c r="Y1109" s="1067"/>
      <c r="Z1109" s="1067"/>
      <c r="AA1109" s="1067"/>
      <c r="AB1109" s="1067"/>
      <c r="AC1109" s="1067"/>
      <c r="AD1109" s="1067"/>
      <c r="AE1109" s="1067"/>
    </row>
    <row r="1110" spans="1:31">
      <c r="A1110" s="1067"/>
      <c r="B1110" s="1067"/>
      <c r="C1110" s="1067"/>
      <c r="D1110" s="1067"/>
      <c r="E1110" s="1067"/>
      <c r="F1110" s="1067"/>
      <c r="G1110" s="1067"/>
      <c r="H1110" s="1067"/>
      <c r="I1110" s="1067"/>
      <c r="J1110" s="1067"/>
      <c r="K1110" s="1067"/>
      <c r="L1110" s="1067"/>
      <c r="M1110" s="1067"/>
      <c r="N1110" s="1067"/>
      <c r="O1110" s="1067"/>
      <c r="P1110" s="1067"/>
      <c r="Q1110" s="1067"/>
      <c r="R1110" s="1067"/>
      <c r="S1110" s="1067"/>
      <c r="T1110" s="1067"/>
      <c r="U1110" s="1067"/>
      <c r="V1110" s="1067"/>
      <c r="W1110" s="1067"/>
      <c r="X1110" s="1067"/>
      <c r="Y1110" s="1067"/>
      <c r="Z1110" s="1067"/>
      <c r="AA1110" s="1067"/>
      <c r="AB1110" s="1067"/>
      <c r="AC1110" s="1067"/>
      <c r="AD1110" s="1067"/>
      <c r="AE1110" s="1067"/>
    </row>
    <row r="1111" spans="1:31">
      <c r="A1111" s="1067"/>
      <c r="B1111" s="1067"/>
      <c r="C1111" s="1067"/>
      <c r="D1111" s="1067"/>
      <c r="E1111" s="1067"/>
      <c r="F1111" s="1067"/>
      <c r="G1111" s="1067"/>
      <c r="H1111" s="1067"/>
      <c r="I1111" s="1067"/>
      <c r="J1111" s="1067"/>
      <c r="K1111" s="1067"/>
      <c r="L1111" s="1067"/>
      <c r="M1111" s="1067"/>
      <c r="N1111" s="1067"/>
      <c r="O1111" s="1067"/>
      <c r="P1111" s="1067"/>
      <c r="Q1111" s="1067"/>
      <c r="R1111" s="1067"/>
      <c r="S1111" s="1067"/>
      <c r="T1111" s="1067"/>
      <c r="U1111" s="1067"/>
      <c r="V1111" s="1067"/>
      <c r="W1111" s="1067"/>
      <c r="X1111" s="1067"/>
      <c r="Y1111" s="1067"/>
      <c r="Z1111" s="1067"/>
      <c r="AA1111" s="1067"/>
      <c r="AB1111" s="1067"/>
      <c r="AC1111" s="1067"/>
      <c r="AD1111" s="1067"/>
      <c r="AE1111" s="1067"/>
    </row>
    <row r="1112" spans="1:31">
      <c r="A1112" s="1067"/>
      <c r="B1112" s="1067"/>
      <c r="C1112" s="1067"/>
      <c r="D1112" s="1067"/>
      <c r="E1112" s="1067"/>
      <c r="F1112" s="1067"/>
      <c r="G1112" s="1067"/>
      <c r="H1112" s="1067"/>
      <c r="I1112" s="1067"/>
      <c r="J1112" s="1067"/>
      <c r="K1112" s="1067"/>
      <c r="L1112" s="1067"/>
      <c r="M1112" s="1067"/>
      <c r="N1112" s="1067"/>
      <c r="O1112" s="1067"/>
      <c r="P1112" s="1067"/>
      <c r="Q1112" s="1067"/>
      <c r="R1112" s="1067"/>
      <c r="S1112" s="1067"/>
      <c r="T1112" s="1067"/>
      <c r="U1112" s="1067"/>
      <c r="V1112" s="1067"/>
      <c r="W1112" s="1067"/>
      <c r="X1112" s="1067"/>
      <c r="Y1112" s="1067"/>
      <c r="Z1112" s="1067"/>
      <c r="AA1112" s="1067"/>
      <c r="AB1112" s="1067"/>
      <c r="AC1112" s="1067"/>
      <c r="AD1112" s="1067"/>
      <c r="AE1112" s="1067"/>
    </row>
    <row r="1113" spans="1:31">
      <c r="A1113" s="1067"/>
      <c r="B1113" s="1067"/>
      <c r="C1113" s="1067"/>
      <c r="D1113" s="1067"/>
      <c r="E1113" s="1067"/>
      <c r="F1113" s="1067"/>
      <c r="G1113" s="1067"/>
      <c r="H1113" s="1067"/>
      <c r="I1113" s="1067"/>
      <c r="J1113" s="1067"/>
      <c r="K1113" s="1067"/>
      <c r="L1113" s="1067"/>
      <c r="M1113" s="1067"/>
      <c r="N1113" s="1067"/>
      <c r="O1113" s="1067"/>
      <c r="P1113" s="1067"/>
      <c r="Q1113" s="1067"/>
      <c r="R1113" s="1067"/>
      <c r="S1113" s="1067"/>
      <c r="T1113" s="1067"/>
      <c r="U1113" s="1067"/>
      <c r="V1113" s="1067"/>
      <c r="W1113" s="1067"/>
      <c r="X1113" s="1067"/>
      <c r="Y1113" s="1067"/>
      <c r="Z1113" s="1067"/>
      <c r="AA1113" s="1067"/>
      <c r="AB1113" s="1067"/>
      <c r="AC1113" s="1067"/>
      <c r="AD1113" s="1067"/>
      <c r="AE1113" s="1067"/>
    </row>
    <row r="1114" spans="1:31">
      <c r="A1114" s="1067"/>
      <c r="B1114" s="1067"/>
      <c r="C1114" s="1067"/>
      <c r="D1114" s="1067"/>
      <c r="E1114" s="1067"/>
      <c r="F1114" s="1067"/>
      <c r="G1114" s="1067"/>
      <c r="H1114" s="1067"/>
      <c r="I1114" s="1067"/>
      <c r="J1114" s="1067"/>
      <c r="K1114" s="1067"/>
      <c r="L1114" s="1067"/>
      <c r="M1114" s="1067"/>
      <c r="N1114" s="1067"/>
      <c r="O1114" s="1067"/>
      <c r="P1114" s="1067"/>
      <c r="Q1114" s="1067"/>
      <c r="R1114" s="1067"/>
      <c r="S1114" s="1067"/>
      <c r="T1114" s="1067"/>
      <c r="U1114" s="1067"/>
      <c r="V1114" s="1067"/>
      <c r="W1114" s="1067"/>
      <c r="X1114" s="1067"/>
      <c r="Y1114" s="1067"/>
      <c r="Z1114" s="1067"/>
      <c r="AA1114" s="1067"/>
      <c r="AB1114" s="1067"/>
      <c r="AC1114" s="1067"/>
      <c r="AD1114" s="1067"/>
      <c r="AE1114" s="1067"/>
    </row>
    <row r="1115" spans="1:31">
      <c r="A1115" s="1067"/>
      <c r="B1115" s="1067"/>
      <c r="C1115" s="1067"/>
      <c r="D1115" s="1067"/>
      <c r="E1115" s="1067"/>
      <c r="F1115" s="1067"/>
      <c r="G1115" s="1067"/>
      <c r="H1115" s="1067"/>
      <c r="I1115" s="1067"/>
      <c r="J1115" s="1067"/>
      <c r="K1115" s="1067"/>
      <c r="L1115" s="1067"/>
      <c r="M1115" s="1067"/>
      <c r="N1115" s="1067"/>
      <c r="O1115" s="1067"/>
      <c r="P1115" s="1067"/>
      <c r="Q1115" s="1067"/>
      <c r="R1115" s="1067"/>
      <c r="S1115" s="1067"/>
      <c r="T1115" s="1067"/>
      <c r="U1115" s="1067"/>
      <c r="V1115" s="1067"/>
      <c r="W1115" s="1067"/>
      <c r="X1115" s="1067"/>
      <c r="Y1115" s="1067"/>
      <c r="Z1115" s="1067"/>
      <c r="AA1115" s="1067"/>
      <c r="AB1115" s="1067"/>
      <c r="AC1115" s="1067"/>
      <c r="AD1115" s="1067"/>
      <c r="AE1115" s="1067"/>
    </row>
    <row r="1116" spans="1:31">
      <c r="A1116" s="1067"/>
      <c r="B1116" s="1067"/>
      <c r="C1116" s="1067"/>
      <c r="D1116" s="1067"/>
      <c r="E1116" s="1067"/>
      <c r="F1116" s="1067"/>
      <c r="G1116" s="1067"/>
      <c r="H1116" s="1067"/>
      <c r="I1116" s="1067"/>
      <c r="J1116" s="1067"/>
      <c r="K1116" s="1067"/>
      <c r="L1116" s="1067"/>
      <c r="M1116" s="1067"/>
      <c r="N1116" s="1067"/>
      <c r="O1116" s="1067"/>
      <c r="P1116" s="1067"/>
      <c r="Q1116" s="1067"/>
      <c r="R1116" s="1067"/>
      <c r="S1116" s="1067"/>
      <c r="T1116" s="1067"/>
      <c r="U1116" s="1067"/>
      <c r="V1116" s="1067"/>
      <c r="W1116" s="1067"/>
      <c r="X1116" s="1067"/>
      <c r="Y1116" s="1067"/>
      <c r="Z1116" s="1067"/>
      <c r="AA1116" s="1067"/>
      <c r="AB1116" s="1067"/>
      <c r="AC1116" s="1067"/>
      <c r="AD1116" s="1067"/>
      <c r="AE1116" s="1067"/>
    </row>
    <row r="1117" spans="1:31">
      <c r="A1117" s="1067"/>
      <c r="B1117" s="1067"/>
      <c r="C1117" s="1067"/>
      <c r="D1117" s="1067"/>
      <c r="E1117" s="1067"/>
      <c r="F1117" s="1067"/>
      <c r="G1117" s="1067"/>
      <c r="H1117" s="1067"/>
      <c r="I1117" s="1067"/>
      <c r="J1117" s="1067"/>
      <c r="K1117" s="1067"/>
      <c r="L1117" s="1067"/>
      <c r="M1117" s="1067"/>
      <c r="N1117" s="1067"/>
      <c r="O1117" s="1067"/>
      <c r="P1117" s="1067"/>
      <c r="Q1117" s="1067"/>
      <c r="R1117" s="1067"/>
      <c r="S1117" s="1067"/>
      <c r="T1117" s="1067"/>
      <c r="U1117" s="1067"/>
      <c r="V1117" s="1067"/>
      <c r="W1117" s="1067"/>
      <c r="X1117" s="1067"/>
      <c r="Y1117" s="1067"/>
      <c r="Z1117" s="1067"/>
      <c r="AA1117" s="1067"/>
      <c r="AB1117" s="1067"/>
      <c r="AC1117" s="1067"/>
      <c r="AD1117" s="1067"/>
      <c r="AE1117" s="1067"/>
    </row>
    <row r="1118" spans="1:31">
      <c r="A1118" s="1067"/>
      <c r="B1118" s="1067"/>
      <c r="C1118" s="1067"/>
      <c r="D1118" s="1067"/>
      <c r="E1118" s="1067"/>
      <c r="F1118" s="1067"/>
      <c r="G1118" s="1067"/>
      <c r="H1118" s="1067"/>
      <c r="I1118" s="1067"/>
      <c r="J1118" s="1067"/>
      <c r="K1118" s="1067"/>
      <c r="L1118" s="1067"/>
      <c r="M1118" s="1067"/>
      <c r="N1118" s="1067"/>
      <c r="O1118" s="1067"/>
      <c r="P1118" s="1067"/>
      <c r="Q1118" s="1067"/>
      <c r="R1118" s="1067"/>
      <c r="S1118" s="1067"/>
      <c r="T1118" s="1067"/>
      <c r="U1118" s="1067"/>
      <c r="V1118" s="1067"/>
      <c r="W1118" s="1067"/>
      <c r="X1118" s="1067"/>
      <c r="Y1118" s="1067"/>
      <c r="Z1118" s="1067"/>
      <c r="AA1118" s="1067"/>
      <c r="AB1118" s="1067"/>
      <c r="AC1118" s="1067"/>
      <c r="AD1118" s="1067"/>
      <c r="AE1118" s="1067"/>
    </row>
    <row r="1119" spans="1:31">
      <c r="A1119" s="1067"/>
      <c r="B1119" s="1067"/>
      <c r="C1119" s="1067"/>
      <c r="D1119" s="1067"/>
      <c r="E1119" s="1067"/>
      <c r="F1119" s="1067"/>
      <c r="G1119" s="1067"/>
      <c r="H1119" s="1067"/>
      <c r="I1119" s="1067"/>
      <c r="J1119" s="1067"/>
      <c r="K1119" s="1067"/>
      <c r="L1119" s="1067"/>
      <c r="M1119" s="1067"/>
      <c r="N1119" s="1067"/>
      <c r="O1119" s="1067"/>
      <c r="P1119" s="1067"/>
      <c r="Q1119" s="1067"/>
      <c r="R1119" s="1067"/>
      <c r="S1119" s="1067"/>
      <c r="T1119" s="1067"/>
      <c r="U1119" s="1067"/>
      <c r="V1119" s="1067"/>
      <c r="W1119" s="1067"/>
      <c r="X1119" s="1067"/>
      <c r="Y1119" s="1067"/>
      <c r="Z1119" s="1067"/>
      <c r="AA1119" s="1067"/>
      <c r="AB1119" s="1067"/>
      <c r="AC1119" s="1067"/>
      <c r="AD1119" s="1067"/>
      <c r="AE1119" s="1067"/>
    </row>
    <row r="1120" spans="1:31">
      <c r="A1120" s="1067"/>
      <c r="B1120" s="1067"/>
      <c r="C1120" s="1067"/>
      <c r="D1120" s="1067"/>
      <c r="E1120" s="1067"/>
      <c r="F1120" s="1067"/>
      <c r="G1120" s="1067"/>
      <c r="H1120" s="1067"/>
      <c r="I1120" s="1067"/>
      <c r="J1120" s="1067"/>
      <c r="K1120" s="1067"/>
      <c r="L1120" s="1067"/>
      <c r="M1120" s="1067"/>
      <c r="N1120" s="1067"/>
      <c r="O1120" s="1067"/>
      <c r="P1120" s="1067"/>
      <c r="Q1120" s="1067"/>
      <c r="R1120" s="1067"/>
      <c r="S1120" s="1067"/>
      <c r="T1120" s="1067"/>
      <c r="U1120" s="1067"/>
      <c r="V1120" s="1067"/>
      <c r="W1120" s="1067"/>
      <c r="X1120" s="1067"/>
      <c r="Y1120" s="1067"/>
      <c r="Z1120" s="1067"/>
      <c r="AA1120" s="1067"/>
      <c r="AB1120" s="1067"/>
      <c r="AC1120" s="1067"/>
      <c r="AD1120" s="1067"/>
      <c r="AE1120" s="1067"/>
    </row>
    <row r="1121" spans="1:31">
      <c r="A1121" s="1067"/>
      <c r="B1121" s="1067"/>
      <c r="C1121" s="1067"/>
      <c r="D1121" s="1067"/>
      <c r="E1121" s="1067"/>
      <c r="F1121" s="1067"/>
      <c r="G1121" s="1067"/>
      <c r="H1121" s="1067"/>
      <c r="I1121" s="1067"/>
      <c r="J1121" s="1067"/>
      <c r="K1121" s="1067"/>
      <c r="L1121" s="1067"/>
      <c r="M1121" s="1067"/>
      <c r="N1121" s="1067"/>
      <c r="O1121" s="1067"/>
      <c r="P1121" s="1067"/>
      <c r="Q1121" s="1067"/>
      <c r="R1121" s="1067"/>
      <c r="S1121" s="1067"/>
      <c r="T1121" s="1067"/>
      <c r="U1121" s="1067"/>
      <c r="V1121" s="1067"/>
      <c r="W1121" s="1067"/>
      <c r="X1121" s="1067"/>
      <c r="Y1121" s="1067"/>
      <c r="Z1121" s="1067"/>
      <c r="AA1121" s="1067"/>
      <c r="AB1121" s="1067"/>
      <c r="AC1121" s="1067"/>
      <c r="AD1121" s="1067"/>
      <c r="AE1121" s="1067"/>
    </row>
    <row r="1122" spans="1:31">
      <c r="A1122" s="1067"/>
      <c r="B1122" s="1067"/>
      <c r="C1122" s="1067"/>
      <c r="D1122" s="1067"/>
      <c r="E1122" s="1067"/>
      <c r="F1122" s="1067"/>
      <c r="G1122" s="1067"/>
      <c r="H1122" s="1067"/>
      <c r="I1122" s="1067"/>
      <c r="J1122" s="1067"/>
      <c r="K1122" s="1067"/>
      <c r="L1122" s="1067"/>
      <c r="M1122" s="1067"/>
      <c r="N1122" s="1067"/>
      <c r="O1122" s="1067"/>
      <c r="P1122" s="1067"/>
      <c r="Q1122" s="1067"/>
      <c r="R1122" s="1067"/>
      <c r="S1122" s="1067"/>
      <c r="T1122" s="1067"/>
      <c r="U1122" s="1067"/>
      <c r="V1122" s="1067"/>
      <c r="W1122" s="1067"/>
      <c r="X1122" s="1067"/>
      <c r="Y1122" s="1067"/>
      <c r="Z1122" s="1067"/>
      <c r="AA1122" s="1067"/>
      <c r="AB1122" s="1067"/>
      <c r="AC1122" s="1067"/>
      <c r="AD1122" s="1067"/>
      <c r="AE1122" s="1067"/>
    </row>
    <row r="1123" spans="1:31">
      <c r="A1123" s="1067"/>
      <c r="B1123" s="1067"/>
      <c r="C1123" s="1067"/>
      <c r="D1123" s="1067"/>
      <c r="E1123" s="1067"/>
      <c r="F1123" s="1067"/>
      <c r="G1123" s="1067"/>
      <c r="H1123" s="1067"/>
      <c r="I1123" s="1067"/>
      <c r="J1123" s="1067"/>
      <c r="K1123" s="1067"/>
      <c r="L1123" s="1067"/>
      <c r="M1123" s="1067"/>
      <c r="N1123" s="1067"/>
      <c r="O1123" s="1067"/>
      <c r="P1123" s="1067"/>
      <c r="Q1123" s="1067"/>
      <c r="R1123" s="1067"/>
      <c r="S1123" s="1067"/>
      <c r="T1123" s="1067"/>
      <c r="U1123" s="1067"/>
      <c r="V1123" s="1067"/>
      <c r="W1123" s="1067"/>
      <c r="X1123" s="1067"/>
      <c r="Y1123" s="1067"/>
      <c r="Z1123" s="1067"/>
      <c r="AA1123" s="1067"/>
      <c r="AB1123" s="1067"/>
      <c r="AC1123" s="1067"/>
      <c r="AD1123" s="1067"/>
      <c r="AE1123" s="1067"/>
    </row>
    <row r="1124" spans="1:31">
      <c r="A1124" s="1067"/>
      <c r="B1124" s="1067"/>
      <c r="C1124" s="1067"/>
      <c r="D1124" s="1067"/>
      <c r="E1124" s="1067"/>
      <c r="F1124" s="1067"/>
      <c r="G1124" s="1067"/>
      <c r="H1124" s="1067"/>
      <c r="I1124" s="1067"/>
      <c r="J1124" s="1067"/>
      <c r="K1124" s="1067"/>
      <c r="L1124" s="1067"/>
      <c r="M1124" s="1067"/>
      <c r="N1124" s="1067"/>
      <c r="O1124" s="1067"/>
      <c r="P1124" s="1067"/>
      <c r="Q1124" s="1067"/>
      <c r="R1124" s="1067"/>
      <c r="S1124" s="1067"/>
      <c r="T1124" s="1067"/>
      <c r="U1124" s="1067"/>
      <c r="V1124" s="1067"/>
      <c r="W1124" s="1067"/>
      <c r="X1124" s="1067"/>
      <c r="Y1124" s="1067"/>
      <c r="Z1124" s="1067"/>
      <c r="AA1124" s="1067"/>
      <c r="AB1124" s="1067"/>
      <c r="AC1124" s="1067"/>
      <c r="AD1124" s="1067"/>
      <c r="AE1124" s="1067"/>
    </row>
    <row r="1125" spans="1:31">
      <c r="A1125" s="1067"/>
      <c r="B1125" s="1067"/>
      <c r="C1125" s="1067"/>
      <c r="D1125" s="1067"/>
      <c r="E1125" s="1067"/>
      <c r="F1125" s="1067"/>
      <c r="G1125" s="1067"/>
      <c r="H1125" s="1067"/>
      <c r="I1125" s="1067"/>
      <c r="J1125" s="1067"/>
      <c r="K1125" s="1067"/>
      <c r="L1125" s="1067"/>
      <c r="M1125" s="1067"/>
      <c r="N1125" s="1067"/>
      <c r="O1125" s="1067"/>
      <c r="P1125" s="1067"/>
      <c r="Q1125" s="1067"/>
      <c r="R1125" s="1067"/>
      <c r="S1125" s="1067"/>
      <c r="T1125" s="1067"/>
      <c r="U1125" s="1067"/>
      <c r="V1125" s="1067"/>
      <c r="W1125" s="1067"/>
      <c r="X1125" s="1067"/>
      <c r="Y1125" s="1067"/>
      <c r="Z1125" s="1067"/>
      <c r="AA1125" s="1067"/>
      <c r="AB1125" s="1067"/>
      <c r="AC1125" s="1067"/>
      <c r="AD1125" s="1067"/>
      <c r="AE1125" s="1067"/>
    </row>
    <row r="1126" spans="1:31">
      <c r="A1126" s="1067"/>
      <c r="B1126" s="1067"/>
      <c r="C1126" s="1067"/>
      <c r="D1126" s="1067"/>
      <c r="E1126" s="1067"/>
      <c r="F1126" s="1067"/>
      <c r="G1126" s="1067"/>
      <c r="H1126" s="1067"/>
      <c r="I1126" s="1067"/>
      <c r="J1126" s="1067"/>
      <c r="K1126" s="1067"/>
      <c r="L1126" s="1067"/>
      <c r="M1126" s="1067"/>
      <c r="N1126" s="1067"/>
      <c r="O1126" s="1067"/>
      <c r="P1126" s="1067"/>
      <c r="Q1126" s="1067"/>
      <c r="R1126" s="1067"/>
      <c r="S1126" s="1067"/>
      <c r="T1126" s="1067"/>
      <c r="U1126" s="1067"/>
      <c r="V1126" s="1067"/>
      <c r="W1126" s="1067"/>
      <c r="X1126" s="1067"/>
      <c r="Y1126" s="1067"/>
      <c r="Z1126" s="1067"/>
      <c r="AA1126" s="1067"/>
      <c r="AB1126" s="1067"/>
      <c r="AC1126" s="1067"/>
      <c r="AD1126" s="1067"/>
      <c r="AE1126" s="1067"/>
    </row>
    <row r="1127" spans="1:31">
      <c r="A1127" s="1067"/>
      <c r="B1127" s="1067"/>
      <c r="C1127" s="1067"/>
      <c r="D1127" s="1067"/>
      <c r="E1127" s="1067"/>
      <c r="F1127" s="1067"/>
      <c r="G1127" s="1067"/>
      <c r="H1127" s="1067"/>
      <c r="I1127" s="1067"/>
      <c r="J1127" s="1067"/>
      <c r="K1127" s="1067"/>
      <c r="L1127" s="1067"/>
      <c r="M1127" s="1067"/>
      <c r="N1127" s="1067"/>
      <c r="O1127" s="1067"/>
      <c r="P1127" s="1067"/>
      <c r="Q1127" s="1067"/>
      <c r="R1127" s="1067"/>
      <c r="S1127" s="1067"/>
      <c r="T1127" s="1067"/>
      <c r="U1127" s="1067"/>
      <c r="V1127" s="1067"/>
      <c r="W1127" s="1067"/>
      <c r="X1127" s="1067"/>
      <c r="Y1127" s="1067"/>
      <c r="Z1127" s="1067"/>
      <c r="AA1127" s="1067"/>
      <c r="AB1127" s="1067"/>
      <c r="AC1127" s="1067"/>
      <c r="AD1127" s="1067"/>
      <c r="AE1127" s="1067"/>
    </row>
    <row r="1128" spans="1:31">
      <c r="A1128" s="1067"/>
      <c r="B1128" s="1067"/>
      <c r="C1128" s="1067"/>
      <c r="D1128" s="1067"/>
      <c r="E1128" s="1067"/>
      <c r="F1128" s="1067"/>
      <c r="G1128" s="1067"/>
      <c r="H1128" s="1067"/>
      <c r="I1128" s="1067"/>
      <c r="J1128" s="1067"/>
      <c r="K1128" s="1067"/>
      <c r="L1128" s="1067"/>
      <c r="M1128" s="1067"/>
      <c r="N1128" s="1067"/>
      <c r="O1128" s="1067"/>
      <c r="P1128" s="1067"/>
      <c r="Q1128" s="1067"/>
      <c r="R1128" s="1067"/>
      <c r="S1128" s="1067"/>
      <c r="T1128" s="1067"/>
      <c r="U1128" s="1067"/>
      <c r="V1128" s="1067"/>
      <c r="W1128" s="1067"/>
      <c r="X1128" s="1067"/>
      <c r="Y1128" s="1067"/>
      <c r="Z1128" s="1067"/>
      <c r="AA1128" s="1067"/>
      <c r="AB1128" s="1067"/>
      <c r="AC1128" s="1067"/>
      <c r="AD1128" s="1067"/>
      <c r="AE1128" s="1067"/>
    </row>
    <row r="1129" spans="1:31">
      <c r="A1129" s="1067"/>
      <c r="B1129" s="1067"/>
      <c r="C1129" s="1067"/>
      <c r="D1129" s="1067"/>
      <c r="E1129" s="1067"/>
      <c r="F1129" s="1067"/>
      <c r="G1129" s="1067"/>
      <c r="H1129" s="1067"/>
      <c r="I1129" s="1067"/>
      <c r="J1129" s="1067"/>
      <c r="K1129" s="1067"/>
      <c r="L1129" s="1067"/>
      <c r="M1129" s="1067"/>
      <c r="N1129" s="1067"/>
      <c r="O1129" s="1067"/>
      <c r="P1129" s="1067"/>
      <c r="Q1129" s="1067"/>
      <c r="R1129" s="1067"/>
      <c r="S1129" s="1067"/>
      <c r="T1129" s="1067"/>
      <c r="U1129" s="1067"/>
      <c r="V1129" s="1067"/>
      <c r="W1129" s="1067"/>
      <c r="X1129" s="1067"/>
      <c r="Y1129" s="1067"/>
      <c r="Z1129" s="1067"/>
      <c r="AA1129" s="1067"/>
      <c r="AB1129" s="1067"/>
      <c r="AC1129" s="1067"/>
      <c r="AD1129" s="1067"/>
      <c r="AE1129" s="1067"/>
    </row>
    <row r="1130" spans="1:31">
      <c r="A1130" s="1067"/>
      <c r="B1130" s="1067"/>
      <c r="C1130" s="1067"/>
      <c r="D1130" s="1067"/>
      <c r="E1130" s="1067"/>
      <c r="F1130" s="1067"/>
      <c r="G1130" s="1067"/>
      <c r="H1130" s="1067"/>
      <c r="I1130" s="1067"/>
      <c r="J1130" s="1067"/>
      <c r="K1130" s="1067"/>
      <c r="L1130" s="1067"/>
      <c r="M1130" s="1067"/>
      <c r="N1130" s="1067"/>
      <c r="O1130" s="1067"/>
      <c r="P1130" s="1067"/>
      <c r="Q1130" s="1067"/>
      <c r="R1130" s="1067"/>
      <c r="S1130" s="1067"/>
      <c r="T1130" s="1067"/>
      <c r="U1130" s="1067"/>
      <c r="V1130" s="1067"/>
      <c r="W1130" s="1067"/>
      <c r="X1130" s="1067"/>
      <c r="Y1130" s="1067"/>
      <c r="Z1130" s="1067"/>
      <c r="AA1130" s="1067"/>
      <c r="AB1130" s="1067"/>
      <c r="AC1130" s="1067"/>
      <c r="AD1130" s="1067"/>
      <c r="AE1130" s="1067"/>
    </row>
    <row r="1131" spans="1:31">
      <c r="A1131" s="1067"/>
      <c r="B1131" s="1067"/>
      <c r="C1131" s="1067"/>
      <c r="D1131" s="1067"/>
      <c r="E1131" s="1067"/>
      <c r="F1131" s="1067"/>
      <c r="G1131" s="1067"/>
      <c r="H1131" s="1067"/>
      <c r="I1131" s="1067"/>
      <c r="J1131" s="1067"/>
      <c r="K1131" s="1067"/>
      <c r="L1131" s="1067"/>
      <c r="M1131" s="1067"/>
      <c r="N1131" s="1067"/>
      <c r="O1131" s="1067"/>
      <c r="P1131" s="1067"/>
      <c r="Q1131" s="1067"/>
      <c r="R1131" s="1067"/>
      <c r="S1131" s="1067"/>
      <c r="T1131" s="1067"/>
      <c r="U1131" s="1067"/>
      <c r="V1131" s="1067"/>
      <c r="W1131" s="1067"/>
      <c r="X1131" s="1067"/>
      <c r="Y1131" s="1067"/>
      <c r="Z1131" s="1067"/>
      <c r="AA1131" s="1067"/>
      <c r="AB1131" s="1067"/>
      <c r="AC1131" s="1067"/>
      <c r="AD1131" s="1067"/>
      <c r="AE1131" s="1067"/>
    </row>
    <row r="1132" spans="1:31">
      <c r="A1132" s="1067"/>
      <c r="B1132" s="1067"/>
      <c r="C1132" s="1067"/>
      <c r="D1132" s="1067"/>
      <c r="E1132" s="1067"/>
      <c r="F1132" s="1067"/>
      <c r="G1132" s="1067"/>
      <c r="H1132" s="1067"/>
      <c r="I1132" s="1067"/>
      <c r="J1132" s="1067"/>
      <c r="K1132" s="1067"/>
      <c r="L1132" s="1067"/>
      <c r="M1132" s="1067"/>
      <c r="N1132" s="1067"/>
      <c r="O1132" s="1067"/>
      <c r="P1132" s="1067"/>
      <c r="Q1132" s="1067"/>
      <c r="R1132" s="1067"/>
      <c r="S1132" s="1067"/>
      <c r="T1132" s="1067"/>
      <c r="U1132" s="1067"/>
      <c r="V1132" s="1067"/>
      <c r="W1132" s="1067"/>
      <c r="X1132" s="1067"/>
      <c r="Y1132" s="1067"/>
      <c r="Z1132" s="1067"/>
      <c r="AA1132" s="1067"/>
      <c r="AB1132" s="1067"/>
      <c r="AC1132" s="1067"/>
      <c r="AD1132" s="1067"/>
      <c r="AE1132" s="1067"/>
    </row>
    <row r="1133" spans="1:31">
      <c r="A1133" s="1067"/>
      <c r="B1133" s="1067"/>
      <c r="C1133" s="1067"/>
      <c r="D1133" s="1067"/>
      <c r="E1133" s="1067"/>
      <c r="F1133" s="1067"/>
      <c r="G1133" s="1067"/>
      <c r="H1133" s="1067"/>
      <c r="I1133" s="1067"/>
      <c r="J1133" s="1067"/>
      <c r="K1133" s="1067"/>
      <c r="L1133" s="1067"/>
      <c r="M1133" s="1067"/>
      <c r="N1133" s="1067"/>
      <c r="O1133" s="1067"/>
      <c r="P1133" s="1067"/>
      <c r="Q1133" s="1067"/>
      <c r="R1133" s="1067"/>
      <c r="S1133" s="1067"/>
      <c r="T1133" s="1067"/>
      <c r="U1133" s="1067"/>
      <c r="V1133" s="1067"/>
      <c r="W1133" s="1067"/>
      <c r="X1133" s="1067"/>
      <c r="Y1133" s="1067"/>
      <c r="Z1133" s="1067"/>
      <c r="AA1133" s="1067"/>
      <c r="AB1133" s="1067"/>
      <c r="AC1133" s="1067"/>
      <c r="AD1133" s="1067"/>
      <c r="AE1133" s="1067"/>
    </row>
    <row r="1134" spans="1:31">
      <c r="A1134" s="1067"/>
      <c r="B1134" s="1067"/>
      <c r="C1134" s="1067"/>
      <c r="D1134" s="1067"/>
      <c r="E1134" s="1067"/>
      <c r="F1134" s="1067"/>
      <c r="G1134" s="1067"/>
      <c r="H1134" s="1067"/>
      <c r="I1134" s="1067"/>
      <c r="J1134" s="1067"/>
      <c r="K1134" s="1067"/>
      <c r="L1134" s="1067"/>
      <c r="M1134" s="1067"/>
      <c r="N1134" s="1067"/>
      <c r="O1134" s="1067"/>
      <c r="P1134" s="1067"/>
      <c r="Q1134" s="1067"/>
      <c r="R1134" s="1067"/>
      <c r="S1134" s="1067"/>
      <c r="T1134" s="1067"/>
      <c r="U1134" s="1067"/>
      <c r="V1134" s="1067"/>
      <c r="W1134" s="1067"/>
      <c r="X1134" s="1067"/>
      <c r="Y1134" s="1067"/>
      <c r="Z1134" s="1067"/>
      <c r="AA1134" s="1067"/>
      <c r="AB1134" s="1067"/>
      <c r="AC1134" s="1067"/>
      <c r="AD1134" s="1067"/>
      <c r="AE1134" s="1067"/>
    </row>
    <row r="1135" spans="1:31">
      <c r="A1135" s="1067"/>
      <c r="B1135" s="1067"/>
      <c r="C1135" s="1067"/>
      <c r="D1135" s="1067"/>
      <c r="E1135" s="1067"/>
      <c r="F1135" s="1067"/>
      <c r="G1135" s="1067"/>
      <c r="H1135" s="1067"/>
      <c r="I1135" s="1067"/>
      <c r="J1135" s="1067"/>
      <c r="K1135" s="1067"/>
      <c r="L1135" s="1067"/>
      <c r="M1135" s="1067"/>
      <c r="N1135" s="1067"/>
      <c r="O1135" s="1067"/>
      <c r="P1135" s="1067"/>
      <c r="Q1135" s="1067"/>
      <c r="R1135" s="1067"/>
      <c r="S1135" s="1067"/>
      <c r="T1135" s="1067"/>
      <c r="U1135" s="1067"/>
      <c r="V1135" s="1067"/>
      <c r="W1135" s="1067"/>
      <c r="X1135" s="1067"/>
      <c r="Y1135" s="1067"/>
      <c r="Z1135" s="1067"/>
      <c r="AA1135" s="1067"/>
      <c r="AB1135" s="1067"/>
      <c r="AC1135" s="1067"/>
      <c r="AD1135" s="1067"/>
      <c r="AE1135" s="1067"/>
    </row>
    <row r="1136" spans="1:31">
      <c r="A1136" s="1067"/>
      <c r="B1136" s="1067"/>
      <c r="C1136" s="1067"/>
      <c r="D1136" s="1067"/>
      <c r="E1136" s="1067"/>
      <c r="F1136" s="1067"/>
      <c r="G1136" s="1067"/>
      <c r="H1136" s="1067"/>
      <c r="I1136" s="1067"/>
      <c r="J1136" s="1067"/>
      <c r="K1136" s="1067"/>
      <c r="L1136" s="1067"/>
      <c r="M1136" s="1067"/>
      <c r="N1136" s="1067"/>
      <c r="O1136" s="1067"/>
      <c r="P1136" s="1067"/>
      <c r="Q1136" s="1067"/>
      <c r="R1136" s="1067"/>
      <c r="S1136" s="1067"/>
      <c r="T1136" s="1067"/>
      <c r="U1136" s="1067"/>
      <c r="V1136" s="1067"/>
      <c r="W1136" s="1067"/>
      <c r="X1136" s="1067"/>
      <c r="Y1136" s="1067"/>
      <c r="Z1136" s="1067"/>
      <c r="AA1136" s="1067"/>
      <c r="AB1136" s="1067"/>
      <c r="AC1136" s="1067"/>
      <c r="AD1136" s="1067"/>
      <c r="AE1136" s="1067"/>
    </row>
    <row r="1137" spans="1:31">
      <c r="A1137" s="1067"/>
      <c r="B1137" s="1067"/>
      <c r="C1137" s="1067"/>
      <c r="D1137" s="1067"/>
      <c r="E1137" s="1067"/>
      <c r="F1137" s="1067"/>
      <c r="G1137" s="1067"/>
      <c r="H1137" s="1067"/>
      <c r="I1137" s="1067"/>
      <c r="J1137" s="1067"/>
      <c r="K1137" s="1067"/>
      <c r="L1137" s="1067"/>
      <c r="M1137" s="1067"/>
      <c r="N1137" s="1067"/>
      <c r="O1137" s="1067"/>
      <c r="P1137" s="1067"/>
      <c r="Q1137" s="1067"/>
      <c r="R1137" s="1067"/>
      <c r="S1137" s="1067"/>
      <c r="T1137" s="1067"/>
      <c r="U1137" s="1067"/>
      <c r="V1137" s="1067"/>
      <c r="W1137" s="1067"/>
      <c r="X1137" s="1067"/>
      <c r="Y1137" s="1067"/>
      <c r="Z1137" s="1067"/>
      <c r="AA1137" s="1067"/>
      <c r="AB1137" s="1067"/>
      <c r="AC1137" s="1067"/>
      <c r="AD1137" s="1067"/>
      <c r="AE1137" s="1067"/>
    </row>
    <row r="1138" spans="1:31">
      <c r="A1138" s="1067"/>
      <c r="B1138" s="1067"/>
      <c r="C1138" s="1067"/>
      <c r="D1138" s="1067"/>
      <c r="E1138" s="1067"/>
      <c r="F1138" s="1067"/>
      <c r="G1138" s="1067"/>
      <c r="H1138" s="1067"/>
      <c r="I1138" s="1067"/>
      <c r="J1138" s="1067"/>
      <c r="K1138" s="1067"/>
      <c r="L1138" s="1067"/>
      <c r="M1138" s="1067"/>
      <c r="N1138" s="1067"/>
      <c r="O1138" s="1067"/>
      <c r="P1138" s="1067"/>
      <c r="Q1138" s="1067"/>
      <c r="R1138" s="1067"/>
      <c r="S1138" s="1067"/>
      <c r="T1138" s="1067"/>
      <c r="U1138" s="1067"/>
      <c r="V1138" s="1067"/>
      <c r="W1138" s="1067"/>
      <c r="X1138" s="1067"/>
      <c r="Y1138" s="1067"/>
      <c r="Z1138" s="1067"/>
      <c r="AA1138" s="1067"/>
      <c r="AB1138" s="1067"/>
      <c r="AC1138" s="1067"/>
      <c r="AD1138" s="1067"/>
      <c r="AE1138" s="1067"/>
    </row>
    <row r="1139" spans="1:31">
      <c r="A1139" s="1067"/>
      <c r="B1139" s="1067"/>
      <c r="C1139" s="1067"/>
      <c r="D1139" s="1067"/>
      <c r="E1139" s="1067"/>
      <c r="F1139" s="1067"/>
      <c r="G1139" s="1067"/>
      <c r="H1139" s="1067"/>
      <c r="I1139" s="1067"/>
      <c r="J1139" s="1067"/>
      <c r="K1139" s="1067"/>
      <c r="L1139" s="1067"/>
      <c r="M1139" s="1067"/>
      <c r="N1139" s="1067"/>
      <c r="O1139" s="1067"/>
      <c r="P1139" s="1067"/>
      <c r="Q1139" s="1067"/>
      <c r="R1139" s="1067"/>
      <c r="S1139" s="1067"/>
      <c r="T1139" s="1067"/>
      <c r="U1139" s="1067"/>
      <c r="V1139" s="1067"/>
      <c r="W1139" s="1067"/>
      <c r="X1139" s="1067"/>
      <c r="Y1139" s="1067"/>
      <c r="Z1139" s="1067"/>
      <c r="AA1139" s="1067"/>
      <c r="AB1139" s="1067"/>
      <c r="AC1139" s="1067"/>
      <c r="AD1139" s="1067"/>
      <c r="AE1139" s="1067"/>
    </row>
    <row r="1140" spans="1:31">
      <c r="A1140" s="1067"/>
      <c r="B1140" s="1067"/>
      <c r="C1140" s="1067"/>
      <c r="D1140" s="1067"/>
      <c r="E1140" s="1067"/>
      <c r="F1140" s="1067"/>
      <c r="G1140" s="1067"/>
      <c r="H1140" s="1067"/>
      <c r="I1140" s="1067"/>
      <c r="J1140" s="1067"/>
      <c r="K1140" s="1067"/>
      <c r="L1140" s="1067"/>
      <c r="M1140" s="1067"/>
      <c r="N1140" s="1067"/>
      <c r="O1140" s="1067"/>
      <c r="P1140" s="1067"/>
      <c r="Q1140" s="1067"/>
      <c r="R1140" s="1067"/>
      <c r="S1140" s="1067"/>
      <c r="T1140" s="1067"/>
      <c r="U1140" s="1067"/>
      <c r="V1140" s="1067"/>
      <c r="W1140" s="1067"/>
      <c r="X1140" s="1067"/>
      <c r="Y1140" s="1067"/>
      <c r="Z1140" s="1067"/>
      <c r="AA1140" s="1067"/>
      <c r="AB1140" s="1067"/>
      <c r="AC1140" s="1067"/>
      <c r="AD1140" s="1067"/>
      <c r="AE1140" s="1067"/>
    </row>
    <row r="1141" spans="1:31">
      <c r="A1141" s="1067"/>
      <c r="B1141" s="1067"/>
      <c r="C1141" s="1067"/>
      <c r="D1141" s="1067"/>
      <c r="E1141" s="1067"/>
      <c r="F1141" s="1067"/>
      <c r="G1141" s="1067"/>
      <c r="H1141" s="1067"/>
      <c r="I1141" s="1067"/>
      <c r="J1141" s="1067"/>
      <c r="K1141" s="1067"/>
      <c r="L1141" s="1067"/>
      <c r="M1141" s="1067"/>
      <c r="N1141" s="1067"/>
      <c r="O1141" s="1067"/>
      <c r="P1141" s="1067"/>
      <c r="Q1141" s="1067"/>
      <c r="R1141" s="1067"/>
      <c r="S1141" s="1067"/>
      <c r="T1141" s="1067"/>
      <c r="U1141" s="1067"/>
      <c r="V1141" s="1067"/>
      <c r="W1141" s="1067"/>
      <c r="X1141" s="1067"/>
      <c r="Y1141" s="1067"/>
      <c r="Z1141" s="1067"/>
      <c r="AA1141" s="1067"/>
      <c r="AB1141" s="1067"/>
      <c r="AC1141" s="1067"/>
      <c r="AD1141" s="1067"/>
      <c r="AE1141" s="1067"/>
    </row>
    <row r="1142" spans="1:31">
      <c r="A1142" s="1067"/>
      <c r="B1142" s="1067"/>
      <c r="C1142" s="1067"/>
      <c r="D1142" s="1067"/>
      <c r="E1142" s="1067"/>
      <c r="F1142" s="1067"/>
      <c r="G1142" s="1067"/>
      <c r="H1142" s="1067"/>
      <c r="I1142" s="1067"/>
      <c r="J1142" s="1067"/>
      <c r="K1142" s="1067"/>
      <c r="L1142" s="1067"/>
      <c r="M1142" s="1067"/>
      <c r="N1142" s="1067"/>
      <c r="O1142" s="1067"/>
      <c r="P1142" s="1067"/>
      <c r="Q1142" s="1067"/>
      <c r="R1142" s="1067"/>
      <c r="S1142" s="1067"/>
      <c r="T1142" s="1067"/>
      <c r="U1142" s="1067"/>
      <c r="V1142" s="1067"/>
      <c r="W1142" s="1067"/>
      <c r="X1142" s="1067"/>
      <c r="Y1142" s="1067"/>
      <c r="Z1142" s="1067"/>
      <c r="AA1142" s="1067"/>
      <c r="AB1142" s="1067"/>
      <c r="AC1142" s="1067"/>
      <c r="AD1142" s="1067"/>
      <c r="AE1142" s="1067"/>
    </row>
    <row r="1143" spans="1:31">
      <c r="A1143" s="1067"/>
      <c r="B1143" s="1067"/>
      <c r="C1143" s="1067"/>
      <c r="D1143" s="1067"/>
      <c r="E1143" s="1067"/>
      <c r="F1143" s="1067"/>
      <c r="G1143" s="1067"/>
      <c r="H1143" s="1067"/>
      <c r="I1143" s="1067"/>
      <c r="J1143" s="1067"/>
      <c r="K1143" s="1067"/>
      <c r="L1143" s="1067"/>
      <c r="M1143" s="1067"/>
      <c r="N1143" s="1067"/>
      <c r="O1143" s="1067"/>
      <c r="P1143" s="1067"/>
      <c r="Q1143" s="1067"/>
      <c r="R1143" s="1067"/>
      <c r="S1143" s="1067"/>
      <c r="T1143" s="1067"/>
      <c r="U1143" s="1067"/>
      <c r="V1143" s="1067"/>
      <c r="W1143" s="1067"/>
      <c r="X1143" s="1067"/>
      <c r="Y1143" s="1067"/>
      <c r="Z1143" s="1067"/>
      <c r="AA1143" s="1067"/>
      <c r="AB1143" s="1067"/>
      <c r="AC1143" s="1067"/>
      <c r="AD1143" s="1067"/>
      <c r="AE1143" s="1067"/>
    </row>
    <row r="1144" spans="1:31">
      <c r="A1144" s="1067"/>
      <c r="B1144" s="1067"/>
      <c r="C1144" s="1067"/>
      <c r="D1144" s="1067"/>
      <c r="E1144" s="1067"/>
      <c r="F1144" s="1067"/>
      <c r="G1144" s="1067"/>
      <c r="H1144" s="1067"/>
      <c r="I1144" s="1067"/>
      <c r="J1144" s="1067"/>
      <c r="K1144" s="1067"/>
      <c r="L1144" s="1067"/>
      <c r="M1144" s="1067"/>
      <c r="N1144" s="1067"/>
      <c r="O1144" s="1067"/>
      <c r="P1144" s="1067"/>
      <c r="Q1144" s="1067"/>
      <c r="R1144" s="1067"/>
      <c r="S1144" s="1067"/>
      <c r="T1144" s="1067"/>
      <c r="U1144" s="1067"/>
      <c r="V1144" s="1067"/>
      <c r="W1144" s="1067"/>
      <c r="X1144" s="1067"/>
      <c r="Y1144" s="1067"/>
      <c r="Z1144" s="1067"/>
      <c r="AA1144" s="1067"/>
      <c r="AB1144" s="1067"/>
      <c r="AC1144" s="1067"/>
      <c r="AD1144" s="1067"/>
      <c r="AE1144" s="1067"/>
    </row>
    <row r="1145" spans="1:31">
      <c r="A1145" s="1067"/>
      <c r="B1145" s="1067"/>
      <c r="C1145" s="1067"/>
      <c r="D1145" s="1067"/>
      <c r="E1145" s="1067"/>
      <c r="F1145" s="1067"/>
      <c r="G1145" s="1067"/>
      <c r="H1145" s="1067"/>
      <c r="I1145" s="1067"/>
      <c r="J1145" s="1067"/>
      <c r="K1145" s="1067"/>
      <c r="L1145" s="1067"/>
      <c r="M1145" s="1067"/>
      <c r="N1145" s="1067"/>
      <c r="O1145" s="1067"/>
      <c r="P1145" s="1067"/>
      <c r="Q1145" s="1067"/>
      <c r="R1145" s="1067"/>
      <c r="S1145" s="1067"/>
      <c r="T1145" s="1067"/>
      <c r="U1145" s="1067"/>
      <c r="V1145" s="1067"/>
      <c r="W1145" s="1067"/>
      <c r="X1145" s="1067"/>
      <c r="Y1145" s="1067"/>
      <c r="Z1145" s="1067"/>
      <c r="AA1145" s="1067"/>
      <c r="AB1145" s="1067"/>
      <c r="AC1145" s="1067"/>
      <c r="AD1145" s="1067"/>
      <c r="AE1145" s="1067"/>
    </row>
    <row r="1146" spans="1:31">
      <c r="A1146" s="1067"/>
      <c r="B1146" s="1067"/>
      <c r="C1146" s="1067"/>
      <c r="D1146" s="1067"/>
      <c r="E1146" s="1067"/>
      <c r="F1146" s="1067"/>
      <c r="G1146" s="1067"/>
      <c r="H1146" s="1067"/>
      <c r="I1146" s="1067"/>
      <c r="J1146" s="1067"/>
      <c r="K1146" s="1067"/>
      <c r="L1146" s="1067"/>
      <c r="M1146" s="1067"/>
      <c r="N1146" s="1067"/>
      <c r="O1146" s="1067"/>
      <c r="P1146" s="1067"/>
      <c r="Q1146" s="1067"/>
      <c r="R1146" s="1067"/>
      <c r="S1146" s="1067"/>
      <c r="T1146" s="1067"/>
      <c r="U1146" s="1067"/>
      <c r="V1146" s="1067"/>
      <c r="W1146" s="1067"/>
      <c r="X1146" s="1067"/>
      <c r="Y1146" s="1067"/>
      <c r="Z1146" s="1067"/>
      <c r="AA1146" s="1067"/>
      <c r="AB1146" s="1067"/>
      <c r="AC1146" s="1067"/>
      <c r="AD1146" s="1067"/>
      <c r="AE1146" s="1067"/>
    </row>
    <row r="1147" spans="1:31">
      <c r="A1147" s="1067"/>
      <c r="B1147" s="1067"/>
      <c r="C1147" s="1067"/>
      <c r="D1147" s="1067"/>
      <c r="E1147" s="1067"/>
      <c r="F1147" s="1067"/>
      <c r="G1147" s="1067"/>
      <c r="H1147" s="1067"/>
      <c r="I1147" s="1067"/>
      <c r="J1147" s="1067"/>
      <c r="K1147" s="1067"/>
      <c r="L1147" s="1067"/>
      <c r="M1147" s="1067"/>
      <c r="N1147" s="1067"/>
      <c r="O1147" s="1067"/>
      <c r="P1147" s="1067"/>
      <c r="Q1147" s="1067"/>
      <c r="R1147" s="1067"/>
      <c r="S1147" s="1067"/>
      <c r="T1147" s="1067"/>
      <c r="U1147" s="1067"/>
      <c r="V1147" s="1067"/>
      <c r="W1147" s="1067"/>
      <c r="X1147" s="1067"/>
      <c r="Y1147" s="1067"/>
      <c r="Z1147" s="1067"/>
      <c r="AA1147" s="1067"/>
      <c r="AB1147" s="1067"/>
      <c r="AC1147" s="1067"/>
      <c r="AD1147" s="1067"/>
      <c r="AE1147" s="1067"/>
    </row>
    <row r="1148" spans="1:31">
      <c r="A1148" s="1067"/>
      <c r="B1148" s="1067"/>
      <c r="C1148" s="1067"/>
      <c r="D1148" s="1067"/>
      <c r="E1148" s="1067"/>
      <c r="F1148" s="1067"/>
      <c r="G1148" s="1067"/>
      <c r="H1148" s="1067"/>
      <c r="I1148" s="1067"/>
      <c r="J1148" s="1067"/>
      <c r="K1148" s="1067"/>
      <c r="L1148" s="1067"/>
      <c r="M1148" s="1067"/>
      <c r="N1148" s="1067"/>
      <c r="O1148" s="1067"/>
      <c r="P1148" s="1067"/>
      <c r="Q1148" s="1067"/>
      <c r="R1148" s="1067"/>
      <c r="S1148" s="1067"/>
      <c r="T1148" s="1067"/>
      <c r="U1148" s="1067"/>
      <c r="V1148" s="1067"/>
      <c r="W1148" s="1067"/>
      <c r="X1148" s="1067"/>
      <c r="Y1148" s="1067"/>
      <c r="Z1148" s="1067"/>
      <c r="AA1148" s="1067"/>
      <c r="AB1148" s="1067"/>
      <c r="AC1148" s="1067"/>
      <c r="AD1148" s="1067"/>
      <c r="AE1148" s="1067"/>
    </row>
    <row r="1149" spans="1:31">
      <c r="A1149" s="1067"/>
      <c r="B1149" s="1067"/>
      <c r="C1149" s="1067"/>
      <c r="D1149" s="1067"/>
      <c r="E1149" s="1067"/>
      <c r="F1149" s="1067"/>
      <c r="G1149" s="1067"/>
      <c r="H1149" s="1067"/>
      <c r="I1149" s="1067"/>
      <c r="J1149" s="1067"/>
      <c r="K1149" s="1067"/>
      <c r="L1149" s="1067"/>
      <c r="M1149" s="1067"/>
      <c r="N1149" s="1067"/>
      <c r="O1149" s="1067"/>
      <c r="P1149" s="1067"/>
      <c r="Q1149" s="1067"/>
      <c r="R1149" s="1067"/>
      <c r="S1149" s="1067"/>
      <c r="T1149" s="1067"/>
      <c r="U1149" s="1067"/>
      <c r="V1149" s="1067"/>
      <c r="W1149" s="1067"/>
      <c r="X1149" s="1067"/>
      <c r="Y1149" s="1067"/>
      <c r="Z1149" s="1067"/>
      <c r="AA1149" s="1067"/>
      <c r="AB1149" s="1067"/>
      <c r="AC1149" s="1067"/>
      <c r="AD1149" s="1067"/>
      <c r="AE1149" s="1067"/>
    </row>
    <row r="1150" spans="1:31">
      <c r="A1150" s="1067"/>
      <c r="B1150" s="1067"/>
      <c r="C1150" s="1067"/>
      <c r="D1150" s="1067"/>
      <c r="E1150" s="1067"/>
      <c r="F1150" s="1067"/>
      <c r="G1150" s="1067"/>
      <c r="H1150" s="1067"/>
      <c r="I1150" s="1067"/>
      <c r="J1150" s="1067"/>
      <c r="K1150" s="1067"/>
      <c r="L1150" s="1067"/>
      <c r="M1150" s="1067"/>
      <c r="N1150" s="1067"/>
      <c r="O1150" s="1067"/>
      <c r="P1150" s="1067"/>
      <c r="Q1150" s="1067"/>
      <c r="R1150" s="1067"/>
      <c r="S1150" s="1067"/>
      <c r="T1150" s="1067"/>
      <c r="U1150" s="1067"/>
      <c r="V1150" s="1067"/>
      <c r="W1150" s="1067"/>
      <c r="X1150" s="1067"/>
      <c r="Y1150" s="1067"/>
      <c r="Z1150" s="1067"/>
      <c r="AA1150" s="1067"/>
      <c r="AB1150" s="1067"/>
      <c r="AC1150" s="1067"/>
      <c r="AD1150" s="1067"/>
      <c r="AE1150" s="1067"/>
    </row>
    <row r="1151" spans="1:31">
      <c r="A1151" s="1067"/>
      <c r="B1151" s="1067"/>
      <c r="C1151" s="1067"/>
      <c r="D1151" s="1067"/>
      <c r="E1151" s="1067"/>
      <c r="F1151" s="1067"/>
      <c r="G1151" s="1067"/>
      <c r="H1151" s="1067"/>
      <c r="I1151" s="1067"/>
      <c r="J1151" s="1067"/>
      <c r="K1151" s="1067"/>
      <c r="L1151" s="1067"/>
      <c r="M1151" s="1067"/>
      <c r="N1151" s="1067"/>
      <c r="O1151" s="1067"/>
      <c r="P1151" s="1067"/>
      <c r="Q1151" s="1067"/>
      <c r="R1151" s="1067"/>
      <c r="S1151" s="1067"/>
      <c r="T1151" s="1067"/>
      <c r="U1151" s="1067"/>
      <c r="V1151" s="1067"/>
      <c r="W1151" s="1067"/>
      <c r="X1151" s="1067"/>
      <c r="Y1151" s="1067"/>
      <c r="Z1151" s="1067"/>
      <c r="AA1151" s="1067"/>
      <c r="AB1151" s="1067"/>
      <c r="AC1151" s="1067"/>
      <c r="AD1151" s="1067"/>
      <c r="AE1151" s="1067"/>
    </row>
    <row r="1152" spans="1:31">
      <c r="A1152" s="1067"/>
      <c r="B1152" s="1067"/>
      <c r="C1152" s="1067"/>
      <c r="D1152" s="1067"/>
      <c r="E1152" s="1067"/>
      <c r="F1152" s="1067"/>
      <c r="G1152" s="1067"/>
      <c r="H1152" s="1067"/>
      <c r="I1152" s="1067"/>
      <c r="J1152" s="1067"/>
      <c r="K1152" s="1067"/>
      <c r="L1152" s="1067"/>
      <c r="M1152" s="1067"/>
      <c r="N1152" s="1067"/>
      <c r="O1152" s="1067"/>
      <c r="P1152" s="1067"/>
      <c r="Q1152" s="1067"/>
      <c r="R1152" s="1067"/>
      <c r="S1152" s="1067"/>
      <c r="T1152" s="1067"/>
      <c r="U1152" s="1067"/>
      <c r="V1152" s="1067"/>
      <c r="W1152" s="1067"/>
      <c r="X1152" s="1067"/>
      <c r="Y1152" s="1067"/>
      <c r="Z1152" s="1067"/>
      <c r="AA1152" s="1067"/>
      <c r="AB1152" s="1067"/>
      <c r="AC1152" s="1067"/>
      <c r="AD1152" s="1067"/>
      <c r="AE1152" s="1067"/>
    </row>
    <row r="1153" spans="1:31">
      <c r="A1153" s="1067"/>
      <c r="B1153" s="1067"/>
      <c r="C1153" s="1067"/>
      <c r="D1153" s="1067"/>
      <c r="E1153" s="1067"/>
      <c r="F1153" s="1067"/>
      <c r="G1153" s="1067"/>
      <c r="H1153" s="1067"/>
      <c r="I1153" s="1067"/>
      <c r="J1153" s="1067"/>
      <c r="K1153" s="1067"/>
      <c r="L1153" s="1067"/>
      <c r="M1153" s="1067"/>
      <c r="N1153" s="1067"/>
      <c r="O1153" s="1067"/>
      <c r="P1153" s="1067"/>
      <c r="Q1153" s="1067"/>
      <c r="R1153" s="1067"/>
      <c r="S1153" s="1067"/>
      <c r="T1153" s="1067"/>
      <c r="U1153" s="1067"/>
      <c r="V1153" s="1067"/>
      <c r="W1153" s="1067"/>
      <c r="X1153" s="1067"/>
      <c r="Y1153" s="1067"/>
      <c r="Z1153" s="1067"/>
      <c r="AA1153" s="1067"/>
      <c r="AB1153" s="1067"/>
      <c r="AC1153" s="1067"/>
      <c r="AD1153" s="1067"/>
      <c r="AE1153" s="1067"/>
    </row>
    <row r="1154" spans="1:31">
      <c r="A1154" s="1067"/>
      <c r="B1154" s="1067"/>
      <c r="C1154" s="1067"/>
      <c r="D1154" s="1067"/>
      <c r="E1154" s="1067"/>
      <c r="F1154" s="1067"/>
      <c r="G1154" s="1067"/>
      <c r="H1154" s="1067"/>
      <c r="I1154" s="1067"/>
      <c r="J1154" s="1067"/>
      <c r="K1154" s="1067"/>
      <c r="L1154" s="1067"/>
      <c r="M1154" s="1067"/>
      <c r="N1154" s="1067"/>
      <c r="O1154" s="1067"/>
      <c r="P1154" s="1067"/>
      <c r="Q1154" s="1067"/>
      <c r="R1154" s="1067"/>
      <c r="S1154" s="1067"/>
      <c r="T1154" s="1067"/>
      <c r="U1154" s="1067"/>
      <c r="V1154" s="1067"/>
      <c r="W1154" s="1067"/>
      <c r="X1154" s="1067"/>
      <c r="Y1154" s="1067"/>
      <c r="Z1154" s="1067"/>
      <c r="AA1154" s="1067"/>
      <c r="AB1154" s="1067"/>
      <c r="AC1154" s="1067"/>
      <c r="AD1154" s="1067"/>
      <c r="AE1154" s="1067"/>
    </row>
    <row r="1155" spans="1:31">
      <c r="A1155" s="1067"/>
      <c r="B1155" s="1067"/>
      <c r="C1155" s="1067"/>
      <c r="D1155" s="1067"/>
      <c r="E1155" s="1067"/>
      <c r="F1155" s="1067"/>
      <c r="G1155" s="1067"/>
      <c r="H1155" s="1067"/>
      <c r="I1155" s="1067"/>
      <c r="J1155" s="1067"/>
      <c r="K1155" s="1067"/>
      <c r="L1155" s="1067"/>
      <c r="M1155" s="1067"/>
      <c r="N1155" s="1067"/>
      <c r="O1155" s="1067"/>
      <c r="P1155" s="1067"/>
      <c r="Q1155" s="1067"/>
      <c r="R1155" s="1067"/>
      <c r="S1155" s="1067"/>
      <c r="T1155" s="1067"/>
      <c r="U1155" s="1067"/>
      <c r="V1155" s="1067"/>
      <c r="W1155" s="1067"/>
      <c r="X1155" s="1067"/>
      <c r="Y1155" s="1067"/>
      <c r="Z1155" s="1067"/>
      <c r="AA1155" s="1067"/>
      <c r="AB1155" s="1067"/>
      <c r="AC1155" s="1067"/>
      <c r="AD1155" s="1067"/>
      <c r="AE1155" s="1067"/>
    </row>
    <row r="1156" spans="1:31">
      <c r="A1156" s="1067"/>
      <c r="B1156" s="1067"/>
      <c r="C1156" s="1067"/>
      <c r="D1156" s="1067"/>
      <c r="E1156" s="1067"/>
      <c r="F1156" s="1067"/>
      <c r="G1156" s="1067"/>
      <c r="H1156" s="1067"/>
      <c r="I1156" s="1067"/>
      <c r="J1156" s="1067"/>
      <c r="K1156" s="1067"/>
      <c r="L1156" s="1067"/>
      <c r="M1156" s="1067"/>
      <c r="N1156" s="1067"/>
      <c r="O1156" s="1067"/>
      <c r="P1156" s="1067"/>
      <c r="Q1156" s="1067"/>
      <c r="R1156" s="1067"/>
      <c r="S1156" s="1067"/>
      <c r="T1156" s="1067"/>
      <c r="U1156" s="1067"/>
      <c r="V1156" s="1067"/>
      <c r="W1156" s="1067"/>
      <c r="X1156" s="1067"/>
      <c r="Y1156" s="1067"/>
      <c r="Z1156" s="1067"/>
      <c r="AA1156" s="1067"/>
      <c r="AB1156" s="1067"/>
      <c r="AC1156" s="1067"/>
      <c r="AD1156" s="1067"/>
      <c r="AE1156" s="1067"/>
    </row>
    <row r="1157" spans="1:31">
      <c r="A1157" s="1067"/>
      <c r="B1157" s="1067"/>
      <c r="C1157" s="1067"/>
      <c r="D1157" s="1067"/>
      <c r="E1157" s="1067"/>
      <c r="F1157" s="1067"/>
      <c r="G1157" s="1067"/>
      <c r="H1157" s="1067"/>
      <c r="I1157" s="1067"/>
      <c r="J1157" s="1067"/>
      <c r="K1157" s="1067"/>
      <c r="L1157" s="1067"/>
      <c r="M1157" s="1067"/>
      <c r="N1157" s="1067"/>
      <c r="O1157" s="1067"/>
      <c r="P1157" s="1067"/>
      <c r="Q1157" s="1067"/>
      <c r="R1157" s="1067"/>
      <c r="S1157" s="1067"/>
      <c r="T1157" s="1067"/>
      <c r="U1157" s="1067"/>
      <c r="V1157" s="1067"/>
      <c r="W1157" s="1067"/>
      <c r="X1157" s="1067"/>
      <c r="Y1157" s="1067"/>
      <c r="Z1157" s="1067"/>
      <c r="AA1157" s="1067"/>
      <c r="AB1157" s="1067"/>
      <c r="AC1157" s="1067"/>
      <c r="AD1157" s="1067"/>
      <c r="AE1157" s="1067"/>
    </row>
    <row r="1158" spans="1:31">
      <c r="A1158" s="1067"/>
      <c r="B1158" s="1067"/>
      <c r="C1158" s="1067"/>
      <c r="D1158" s="1067"/>
      <c r="E1158" s="1067"/>
      <c r="F1158" s="1067"/>
      <c r="G1158" s="1067"/>
      <c r="H1158" s="1067"/>
      <c r="I1158" s="1067"/>
      <c r="J1158" s="1067"/>
      <c r="K1158" s="1067"/>
      <c r="L1158" s="1067"/>
      <c r="M1158" s="1067"/>
      <c r="N1158" s="1067"/>
      <c r="O1158" s="1067"/>
      <c r="P1158" s="1067"/>
      <c r="Q1158" s="1067"/>
      <c r="R1158" s="1067"/>
      <c r="S1158" s="1067"/>
      <c r="T1158" s="1067"/>
      <c r="U1158" s="1067"/>
      <c r="V1158" s="1067"/>
      <c r="W1158" s="1067"/>
      <c r="X1158" s="1067"/>
      <c r="Y1158" s="1067"/>
      <c r="Z1158" s="1067"/>
      <c r="AA1158" s="1067"/>
      <c r="AB1158" s="1067"/>
      <c r="AC1158" s="1067"/>
      <c r="AD1158" s="1067"/>
      <c r="AE1158" s="1067"/>
    </row>
    <row r="1159" spans="1:31">
      <c r="A1159" s="1067"/>
      <c r="B1159" s="1067"/>
      <c r="C1159" s="1067"/>
      <c r="D1159" s="1067"/>
      <c r="E1159" s="1067"/>
      <c r="F1159" s="1067"/>
      <c r="G1159" s="1067"/>
      <c r="H1159" s="1067"/>
      <c r="I1159" s="1067"/>
      <c r="J1159" s="1067"/>
      <c r="K1159" s="1067"/>
      <c r="L1159" s="1067"/>
      <c r="M1159" s="1067"/>
      <c r="N1159" s="1067"/>
      <c r="O1159" s="1067"/>
      <c r="P1159" s="1067"/>
      <c r="Q1159" s="1067"/>
      <c r="R1159" s="1067"/>
      <c r="S1159" s="1067"/>
      <c r="T1159" s="1067"/>
      <c r="U1159" s="1067"/>
      <c r="V1159" s="1067"/>
      <c r="W1159" s="1067"/>
      <c r="X1159" s="1067"/>
      <c r="Y1159" s="1067"/>
      <c r="Z1159" s="1067"/>
      <c r="AA1159" s="1067"/>
      <c r="AB1159" s="1067"/>
      <c r="AC1159" s="1067"/>
      <c r="AD1159" s="1067"/>
      <c r="AE1159" s="1067"/>
    </row>
    <row r="1160" spans="1:31">
      <c r="A1160" s="1067"/>
      <c r="B1160" s="1067"/>
      <c r="C1160" s="1067"/>
      <c r="D1160" s="1067"/>
      <c r="E1160" s="1067"/>
      <c r="F1160" s="1067"/>
      <c r="G1160" s="1067"/>
      <c r="H1160" s="1067"/>
      <c r="I1160" s="1067"/>
      <c r="J1160" s="1067"/>
      <c r="K1160" s="1067"/>
      <c r="L1160" s="1067"/>
      <c r="M1160" s="1067"/>
      <c r="N1160" s="1067"/>
      <c r="O1160" s="1067"/>
      <c r="P1160" s="1067"/>
      <c r="Q1160" s="1067"/>
      <c r="R1160" s="1067"/>
      <c r="S1160" s="1067"/>
      <c r="T1160" s="1067"/>
      <c r="U1160" s="1067"/>
      <c r="V1160" s="1067"/>
      <c r="W1160" s="1067"/>
      <c r="X1160" s="1067"/>
      <c r="Y1160" s="1067"/>
      <c r="Z1160" s="1067"/>
      <c r="AA1160" s="1067"/>
      <c r="AB1160" s="1067"/>
      <c r="AC1160" s="1067"/>
      <c r="AD1160" s="1067"/>
      <c r="AE1160" s="1067"/>
    </row>
    <row r="1161" spans="1:31">
      <c r="A1161" s="1067"/>
      <c r="B1161" s="1067"/>
      <c r="C1161" s="1067"/>
      <c r="D1161" s="1067"/>
      <c r="E1161" s="1067"/>
      <c r="F1161" s="1067"/>
      <c r="G1161" s="1067"/>
      <c r="H1161" s="1067"/>
      <c r="I1161" s="1067"/>
      <c r="J1161" s="1067"/>
      <c r="K1161" s="1067"/>
      <c r="L1161" s="1067"/>
      <c r="M1161" s="1067"/>
      <c r="N1161" s="1067"/>
      <c r="O1161" s="1067"/>
      <c r="P1161" s="1067"/>
      <c r="Q1161" s="1067"/>
      <c r="R1161" s="1067"/>
      <c r="S1161" s="1067"/>
      <c r="T1161" s="1067"/>
      <c r="U1161" s="1067"/>
      <c r="V1161" s="1067"/>
      <c r="W1161" s="1067"/>
      <c r="X1161" s="1067"/>
      <c r="Y1161" s="1067"/>
      <c r="Z1161" s="1067"/>
      <c r="AA1161" s="1067"/>
      <c r="AB1161" s="1067"/>
      <c r="AC1161" s="1067"/>
      <c r="AD1161" s="1067"/>
      <c r="AE1161" s="1067"/>
    </row>
    <row r="1162" spans="1:31">
      <c r="A1162" s="1067"/>
      <c r="B1162" s="1067"/>
      <c r="C1162" s="1067"/>
      <c r="D1162" s="1067"/>
      <c r="E1162" s="1067"/>
      <c r="F1162" s="1067"/>
      <c r="G1162" s="1067"/>
      <c r="H1162" s="1067"/>
      <c r="I1162" s="1067"/>
      <c r="J1162" s="1067"/>
      <c r="K1162" s="1067"/>
      <c r="L1162" s="1067"/>
      <c r="M1162" s="1067"/>
      <c r="N1162" s="1067"/>
      <c r="O1162" s="1067"/>
      <c r="P1162" s="1067"/>
      <c r="Q1162" s="1067"/>
      <c r="R1162" s="1067"/>
      <c r="S1162" s="1067"/>
      <c r="T1162" s="1067"/>
      <c r="U1162" s="1067"/>
      <c r="V1162" s="1067"/>
      <c r="W1162" s="1067"/>
      <c r="X1162" s="1067"/>
      <c r="Y1162" s="1067"/>
      <c r="Z1162" s="1067"/>
      <c r="AA1162" s="1067"/>
      <c r="AB1162" s="1067"/>
      <c r="AC1162" s="1067"/>
      <c r="AD1162" s="1067"/>
      <c r="AE1162" s="1067"/>
    </row>
    <row r="1163" spans="1:31">
      <c r="A1163" s="1067"/>
      <c r="B1163" s="1067"/>
      <c r="C1163" s="1067"/>
      <c r="D1163" s="1067"/>
      <c r="E1163" s="1067"/>
      <c r="F1163" s="1067"/>
      <c r="G1163" s="1067"/>
      <c r="H1163" s="1067"/>
      <c r="I1163" s="1067"/>
      <c r="J1163" s="1067"/>
      <c r="K1163" s="1067"/>
      <c r="L1163" s="1067"/>
      <c r="M1163" s="1067"/>
      <c r="N1163" s="1067"/>
      <c r="O1163" s="1067"/>
      <c r="P1163" s="1067"/>
      <c r="Q1163" s="1067"/>
      <c r="R1163" s="1067"/>
      <c r="S1163" s="1067"/>
      <c r="T1163" s="1067"/>
      <c r="U1163" s="1067"/>
      <c r="V1163" s="1067"/>
      <c r="W1163" s="1067"/>
      <c r="X1163" s="1067"/>
      <c r="Y1163" s="1067"/>
      <c r="Z1163" s="1067"/>
      <c r="AA1163" s="1067"/>
      <c r="AB1163" s="1067"/>
      <c r="AC1163" s="1067"/>
      <c r="AD1163" s="1067"/>
      <c r="AE1163" s="1067"/>
    </row>
    <row r="1164" spans="1:31">
      <c r="A1164" s="1067"/>
      <c r="B1164" s="1067"/>
      <c r="C1164" s="1067"/>
      <c r="D1164" s="1067"/>
      <c r="E1164" s="1067"/>
      <c r="F1164" s="1067"/>
      <c r="G1164" s="1067"/>
      <c r="H1164" s="1067"/>
      <c r="I1164" s="1067"/>
      <c r="J1164" s="1067"/>
      <c r="K1164" s="1067"/>
      <c r="L1164" s="1067"/>
      <c r="M1164" s="1067"/>
      <c r="N1164" s="1067"/>
      <c r="O1164" s="1067"/>
      <c r="P1164" s="1067"/>
      <c r="Q1164" s="1067"/>
      <c r="R1164" s="1067"/>
      <c r="S1164" s="1067"/>
      <c r="T1164" s="1067"/>
      <c r="U1164" s="1067"/>
      <c r="V1164" s="1067"/>
      <c r="W1164" s="1067"/>
      <c r="X1164" s="1067"/>
      <c r="Y1164" s="1067"/>
      <c r="Z1164" s="1067"/>
      <c r="AA1164" s="1067"/>
      <c r="AB1164" s="1067"/>
      <c r="AC1164" s="1067"/>
      <c r="AD1164" s="1067"/>
      <c r="AE1164" s="1067"/>
    </row>
    <row r="1165" spans="1:31">
      <c r="A1165" s="1067"/>
      <c r="B1165" s="1067"/>
      <c r="C1165" s="1067"/>
      <c r="D1165" s="1067"/>
      <c r="E1165" s="1067"/>
      <c r="F1165" s="1067"/>
      <c r="G1165" s="1067"/>
      <c r="H1165" s="1067"/>
      <c r="I1165" s="1067"/>
      <c r="J1165" s="1067"/>
      <c r="K1165" s="1067"/>
      <c r="L1165" s="1067"/>
      <c r="M1165" s="1067"/>
      <c r="N1165" s="1067"/>
      <c r="O1165" s="1067"/>
      <c r="P1165" s="1067"/>
      <c r="Q1165" s="1067"/>
      <c r="R1165" s="1067"/>
      <c r="S1165" s="1067"/>
      <c r="T1165" s="1067"/>
      <c r="U1165" s="1067"/>
      <c r="V1165" s="1067"/>
      <c r="W1165" s="1067"/>
      <c r="X1165" s="1067"/>
      <c r="Y1165" s="1067"/>
      <c r="Z1165" s="1067"/>
      <c r="AA1165" s="1067"/>
      <c r="AB1165" s="1067"/>
      <c r="AC1165" s="1067"/>
      <c r="AD1165" s="1067"/>
      <c r="AE1165" s="1067"/>
    </row>
    <row r="1166" spans="1:31">
      <c r="A1166" s="1067"/>
      <c r="B1166" s="1067"/>
      <c r="C1166" s="1067"/>
      <c r="D1166" s="1067"/>
      <c r="E1166" s="1067"/>
      <c r="F1166" s="1067"/>
      <c r="G1166" s="1067"/>
      <c r="H1166" s="1067"/>
      <c r="I1166" s="1067"/>
      <c r="J1166" s="1067"/>
      <c r="K1166" s="1067"/>
      <c r="L1166" s="1067"/>
      <c r="M1166" s="1067"/>
      <c r="N1166" s="1067"/>
      <c r="O1166" s="1067"/>
      <c r="P1166" s="1067"/>
      <c r="Q1166" s="1067"/>
      <c r="R1166" s="1067"/>
      <c r="S1166" s="1067"/>
      <c r="T1166" s="1067"/>
      <c r="U1166" s="1067"/>
      <c r="V1166" s="1067"/>
      <c r="W1166" s="1067"/>
      <c r="X1166" s="1067"/>
      <c r="Y1166" s="1067"/>
      <c r="Z1166" s="1067"/>
      <c r="AA1166" s="1067"/>
      <c r="AB1166" s="1067"/>
      <c r="AC1166" s="1067"/>
      <c r="AD1166" s="1067"/>
      <c r="AE1166" s="1067"/>
    </row>
    <row r="1167" spans="1:31">
      <c r="A1167" s="1067"/>
      <c r="B1167" s="1067"/>
      <c r="C1167" s="1067"/>
      <c r="D1167" s="1067"/>
      <c r="E1167" s="1067"/>
      <c r="F1167" s="1067"/>
      <c r="G1167" s="1067"/>
      <c r="H1167" s="1067"/>
      <c r="I1167" s="1067"/>
      <c r="J1167" s="1067"/>
      <c r="K1167" s="1067"/>
      <c r="L1167" s="1067"/>
      <c r="M1167" s="1067"/>
      <c r="N1167" s="1067"/>
      <c r="O1167" s="1067"/>
      <c r="P1167" s="1067"/>
      <c r="Q1167" s="1067"/>
      <c r="R1167" s="1067"/>
      <c r="S1167" s="1067"/>
      <c r="T1167" s="1067"/>
      <c r="U1167" s="1067"/>
      <c r="V1167" s="1067"/>
      <c r="W1167" s="1067"/>
      <c r="X1167" s="1067"/>
      <c r="Y1167" s="1067"/>
      <c r="Z1167" s="1067"/>
      <c r="AA1167" s="1067"/>
      <c r="AB1167" s="1067"/>
      <c r="AC1167" s="1067"/>
      <c r="AD1167" s="1067"/>
      <c r="AE1167" s="1067"/>
    </row>
    <row r="1168" spans="1:31">
      <c r="A1168" s="1067"/>
      <c r="B1168" s="1067"/>
      <c r="C1168" s="1067"/>
      <c r="D1168" s="1067"/>
      <c r="E1168" s="1067"/>
      <c r="F1168" s="1067"/>
      <c r="G1168" s="1067"/>
      <c r="H1168" s="1067"/>
      <c r="I1168" s="1067"/>
      <c r="J1168" s="1067"/>
      <c r="K1168" s="1067"/>
      <c r="L1168" s="1067"/>
      <c r="M1168" s="1067"/>
      <c r="N1168" s="1067"/>
      <c r="O1168" s="1067"/>
      <c r="P1168" s="1067"/>
      <c r="Q1168" s="1067"/>
      <c r="R1168" s="1067"/>
      <c r="S1168" s="1067"/>
      <c r="T1168" s="1067"/>
      <c r="U1168" s="1067"/>
      <c r="V1168" s="1067"/>
      <c r="W1168" s="1067"/>
      <c r="X1168" s="1067"/>
      <c r="Y1168" s="1067"/>
      <c r="Z1168" s="1067"/>
      <c r="AA1168" s="1067"/>
      <c r="AB1168" s="1067"/>
      <c r="AC1168" s="1067"/>
      <c r="AD1168" s="1067"/>
      <c r="AE1168" s="1067"/>
    </row>
    <row r="1169" spans="1:31">
      <c r="A1169" s="1067"/>
      <c r="B1169" s="1067"/>
      <c r="C1169" s="1067"/>
      <c r="D1169" s="1067"/>
      <c r="E1169" s="1067"/>
      <c r="F1169" s="1067"/>
      <c r="G1169" s="1067"/>
      <c r="H1169" s="1067"/>
      <c r="I1169" s="1067"/>
      <c r="J1169" s="1067"/>
      <c r="K1169" s="1067"/>
      <c r="L1169" s="1067"/>
      <c r="M1169" s="1067"/>
      <c r="N1169" s="1067"/>
      <c r="O1169" s="1067"/>
      <c r="P1169" s="1067"/>
      <c r="Q1169" s="1067"/>
      <c r="R1169" s="1067"/>
      <c r="S1169" s="1067"/>
      <c r="T1169" s="1067"/>
      <c r="U1169" s="1067"/>
      <c r="V1169" s="1067"/>
      <c r="W1169" s="1067"/>
      <c r="X1169" s="1067"/>
      <c r="Y1169" s="1067"/>
      <c r="Z1169" s="1067"/>
      <c r="AA1169" s="1067"/>
      <c r="AB1169" s="1067"/>
      <c r="AC1169" s="1067"/>
      <c r="AD1169" s="1067"/>
      <c r="AE1169" s="1067"/>
    </row>
    <row r="1170" spans="1:31">
      <c r="A1170" s="1067"/>
      <c r="B1170" s="1067"/>
      <c r="C1170" s="1067"/>
      <c r="D1170" s="1067"/>
      <c r="E1170" s="1067"/>
      <c r="F1170" s="1067"/>
      <c r="G1170" s="1067"/>
      <c r="H1170" s="1067"/>
      <c r="I1170" s="1067"/>
      <c r="J1170" s="1067"/>
      <c r="K1170" s="1067"/>
      <c r="L1170" s="1067"/>
      <c r="M1170" s="1067"/>
      <c r="N1170" s="1067"/>
      <c r="O1170" s="1067"/>
      <c r="P1170" s="1067"/>
      <c r="Q1170" s="1067"/>
      <c r="R1170" s="1067"/>
      <c r="S1170" s="1067"/>
      <c r="T1170" s="1067"/>
      <c r="U1170" s="1067"/>
      <c r="V1170" s="1067"/>
      <c r="W1170" s="1067"/>
      <c r="X1170" s="1067"/>
      <c r="Y1170" s="1067"/>
      <c r="Z1170" s="1067"/>
      <c r="AA1170" s="1067"/>
      <c r="AB1170" s="1067"/>
      <c r="AC1170" s="1067"/>
      <c r="AD1170" s="1067"/>
      <c r="AE1170" s="1067"/>
    </row>
    <row r="1171" spans="1:31">
      <c r="A1171" s="1067"/>
      <c r="B1171" s="1067"/>
      <c r="C1171" s="1067"/>
      <c r="D1171" s="1067"/>
      <c r="E1171" s="1067"/>
      <c r="F1171" s="1067"/>
      <c r="G1171" s="1067"/>
      <c r="H1171" s="1067"/>
      <c r="I1171" s="1067"/>
      <c r="J1171" s="1067"/>
      <c r="K1171" s="1067"/>
      <c r="L1171" s="1067"/>
      <c r="M1171" s="1067"/>
      <c r="N1171" s="1067"/>
      <c r="O1171" s="1067"/>
      <c r="P1171" s="1067"/>
      <c r="Q1171" s="1067"/>
      <c r="R1171" s="1067"/>
      <c r="S1171" s="1067"/>
      <c r="T1171" s="1067"/>
      <c r="U1171" s="1067"/>
      <c r="V1171" s="1067"/>
      <c r="W1171" s="1067"/>
      <c r="X1171" s="1067"/>
      <c r="Y1171" s="1067"/>
      <c r="Z1171" s="1067"/>
      <c r="AA1171" s="1067"/>
      <c r="AB1171" s="1067"/>
      <c r="AC1171" s="1067"/>
      <c r="AD1171" s="1067"/>
      <c r="AE1171" s="1067"/>
    </row>
    <row r="1172" spans="1:31">
      <c r="A1172" s="1067"/>
      <c r="B1172" s="1067"/>
      <c r="C1172" s="1067"/>
      <c r="D1172" s="1067"/>
      <c r="E1172" s="1067"/>
      <c r="F1172" s="1067"/>
      <c r="G1172" s="1067"/>
      <c r="H1172" s="1067"/>
      <c r="I1172" s="1067"/>
      <c r="J1172" s="1067"/>
      <c r="K1172" s="1067"/>
      <c r="L1172" s="1067"/>
      <c r="M1172" s="1067"/>
      <c r="N1172" s="1067"/>
      <c r="O1172" s="1067"/>
      <c r="P1172" s="1067"/>
      <c r="Q1172" s="1067"/>
      <c r="R1172" s="1067"/>
      <c r="S1172" s="1067"/>
      <c r="T1172" s="1067"/>
      <c r="U1172" s="1067"/>
      <c r="V1172" s="1067"/>
      <c r="W1172" s="1067"/>
      <c r="X1172" s="1067"/>
      <c r="Y1172" s="1067"/>
      <c r="Z1172" s="1067"/>
      <c r="AA1172" s="1067"/>
      <c r="AB1172" s="1067"/>
      <c r="AC1172" s="1067"/>
      <c r="AD1172" s="1067"/>
      <c r="AE1172" s="1067"/>
    </row>
    <row r="1173" spans="1:31">
      <c r="A1173" s="1067"/>
      <c r="B1173" s="1067"/>
      <c r="C1173" s="1067"/>
      <c r="D1173" s="1067"/>
      <c r="E1173" s="1067"/>
      <c r="F1173" s="1067"/>
      <c r="G1173" s="1067"/>
      <c r="H1173" s="1067"/>
      <c r="I1173" s="1067"/>
      <c r="J1173" s="1067"/>
      <c r="K1173" s="1067"/>
      <c r="L1173" s="1067"/>
      <c r="M1173" s="1067"/>
      <c r="N1173" s="1067"/>
      <c r="O1173" s="1067"/>
      <c r="P1173" s="1067"/>
      <c r="Q1173" s="1067"/>
      <c r="R1173" s="1067"/>
      <c r="S1173" s="1067"/>
      <c r="T1173" s="1067"/>
      <c r="U1173" s="1067"/>
      <c r="V1173" s="1067"/>
      <c r="W1173" s="1067"/>
      <c r="X1173" s="1067"/>
      <c r="Y1173" s="1067"/>
      <c r="Z1173" s="1067"/>
      <c r="AA1173" s="1067"/>
      <c r="AB1173" s="1067"/>
      <c r="AC1173" s="1067"/>
      <c r="AD1173" s="1067"/>
      <c r="AE1173" s="1067"/>
    </row>
    <row r="1174" spans="1:31">
      <c r="A1174" s="1067"/>
      <c r="B1174" s="1067"/>
      <c r="C1174" s="1067"/>
      <c r="D1174" s="1067"/>
      <c r="E1174" s="1067"/>
      <c r="F1174" s="1067"/>
      <c r="G1174" s="1067"/>
      <c r="H1174" s="1067"/>
      <c r="I1174" s="1067"/>
      <c r="J1174" s="1067"/>
      <c r="K1174" s="1067"/>
      <c r="L1174" s="1067"/>
      <c r="M1174" s="1067"/>
      <c r="N1174" s="1067"/>
      <c r="O1174" s="1067"/>
      <c r="P1174" s="1067"/>
      <c r="Q1174" s="1067"/>
      <c r="R1174" s="1067"/>
      <c r="S1174" s="1067"/>
      <c r="T1174" s="1067"/>
      <c r="U1174" s="1067"/>
      <c r="V1174" s="1067"/>
      <c r="W1174" s="1067"/>
      <c r="X1174" s="1067"/>
      <c r="Y1174" s="1067"/>
      <c r="Z1174" s="1067"/>
      <c r="AA1174" s="1067"/>
      <c r="AB1174" s="1067"/>
      <c r="AC1174" s="1067"/>
      <c r="AD1174" s="1067"/>
      <c r="AE1174" s="1067"/>
    </row>
    <row r="1175" spans="1:31">
      <c r="A1175" s="1067"/>
      <c r="B1175" s="1067"/>
      <c r="C1175" s="1067"/>
      <c r="D1175" s="1067"/>
      <c r="E1175" s="1067"/>
      <c r="F1175" s="1067"/>
      <c r="G1175" s="1067"/>
      <c r="H1175" s="1067"/>
      <c r="I1175" s="1067"/>
      <c r="J1175" s="1067"/>
      <c r="K1175" s="1067"/>
      <c r="L1175" s="1067"/>
      <c r="M1175" s="1067"/>
      <c r="N1175" s="1067"/>
      <c r="O1175" s="1067"/>
      <c r="P1175" s="1067"/>
      <c r="Q1175" s="1067"/>
      <c r="R1175" s="1067"/>
      <c r="S1175" s="1067"/>
      <c r="T1175" s="1067"/>
      <c r="U1175" s="1067"/>
      <c r="V1175" s="1067"/>
      <c r="W1175" s="1067"/>
      <c r="X1175" s="1067"/>
      <c r="Y1175" s="1067"/>
      <c r="Z1175" s="1067"/>
      <c r="AA1175" s="1067"/>
      <c r="AB1175" s="1067"/>
      <c r="AC1175" s="1067"/>
      <c r="AD1175" s="1067"/>
      <c r="AE1175" s="1067"/>
    </row>
    <row r="1176" spans="1:31">
      <c r="A1176" s="1067"/>
      <c r="B1176" s="1067"/>
      <c r="C1176" s="1067"/>
      <c r="D1176" s="1067"/>
      <c r="E1176" s="1067"/>
      <c r="F1176" s="1067"/>
      <c r="G1176" s="1067"/>
      <c r="H1176" s="1067"/>
      <c r="I1176" s="1067"/>
      <c r="J1176" s="1067"/>
      <c r="K1176" s="1067"/>
      <c r="L1176" s="1067"/>
      <c r="M1176" s="1067"/>
      <c r="N1176" s="1067"/>
      <c r="O1176" s="1067"/>
      <c r="P1176" s="1067"/>
      <c r="Q1176" s="1067"/>
      <c r="R1176" s="1067"/>
      <c r="S1176" s="1067"/>
      <c r="T1176" s="1067"/>
      <c r="U1176" s="1067"/>
      <c r="V1176" s="1067"/>
      <c r="W1176" s="1067"/>
      <c r="X1176" s="1067"/>
      <c r="Y1176" s="1067"/>
      <c r="Z1176" s="1067"/>
      <c r="AA1176" s="1067"/>
      <c r="AB1176" s="1067"/>
      <c r="AC1176" s="1067"/>
      <c r="AD1176" s="1067"/>
      <c r="AE1176" s="1067"/>
    </row>
    <row r="1177" spans="1:31">
      <c r="A1177" s="1067"/>
      <c r="B1177" s="1067"/>
      <c r="C1177" s="1067"/>
      <c r="D1177" s="1067"/>
      <c r="E1177" s="1067"/>
      <c r="F1177" s="1067"/>
      <c r="G1177" s="1067"/>
      <c r="H1177" s="1067"/>
      <c r="I1177" s="1067"/>
      <c r="J1177" s="1067"/>
      <c r="K1177" s="1067"/>
      <c r="L1177" s="1067"/>
      <c r="M1177" s="1067"/>
      <c r="N1177" s="1067"/>
      <c r="O1177" s="1067"/>
      <c r="P1177" s="1067"/>
      <c r="Q1177" s="1067"/>
      <c r="R1177" s="1067"/>
      <c r="S1177" s="1067"/>
      <c r="T1177" s="1067"/>
      <c r="U1177" s="1067"/>
      <c r="V1177" s="1067"/>
      <c r="W1177" s="1067"/>
      <c r="X1177" s="1067"/>
      <c r="Y1177" s="1067"/>
      <c r="Z1177" s="1067"/>
      <c r="AA1177" s="1067"/>
      <c r="AB1177" s="1067"/>
      <c r="AC1177" s="1067"/>
      <c r="AD1177" s="1067"/>
      <c r="AE1177" s="1067"/>
    </row>
    <row r="1178" spans="1:31">
      <c r="A1178" s="1067"/>
      <c r="B1178" s="1067"/>
      <c r="C1178" s="1067"/>
      <c r="D1178" s="1067"/>
      <c r="E1178" s="1067"/>
      <c r="F1178" s="1067"/>
      <c r="G1178" s="1067"/>
      <c r="H1178" s="1067"/>
      <c r="I1178" s="1067"/>
      <c r="J1178" s="1067"/>
      <c r="K1178" s="1067"/>
      <c r="L1178" s="1067"/>
      <c r="M1178" s="1067"/>
      <c r="N1178" s="1067"/>
      <c r="O1178" s="1067"/>
      <c r="P1178" s="1067"/>
      <c r="Q1178" s="1067"/>
      <c r="R1178" s="1067"/>
      <c r="S1178" s="1067"/>
      <c r="T1178" s="1067"/>
      <c r="U1178" s="1067"/>
      <c r="V1178" s="1067"/>
      <c r="W1178" s="1067"/>
      <c r="X1178" s="1067"/>
      <c r="Y1178" s="1067"/>
      <c r="Z1178" s="1067"/>
      <c r="AA1178" s="1067"/>
      <c r="AB1178" s="1067"/>
      <c r="AC1178" s="1067"/>
      <c r="AD1178" s="1067"/>
      <c r="AE1178" s="1067"/>
    </row>
    <row r="1179" spans="1:31">
      <c r="A1179" s="1067"/>
      <c r="B1179" s="1067"/>
      <c r="C1179" s="1067"/>
      <c r="D1179" s="1067"/>
      <c r="E1179" s="1067"/>
      <c r="F1179" s="1067"/>
      <c r="G1179" s="1067"/>
      <c r="H1179" s="1067"/>
      <c r="I1179" s="1067"/>
      <c r="J1179" s="1067"/>
      <c r="K1179" s="1067"/>
      <c r="L1179" s="1067"/>
      <c r="M1179" s="1067"/>
      <c r="N1179" s="1067"/>
      <c r="O1179" s="1067"/>
      <c r="P1179" s="1067"/>
      <c r="Q1179" s="1067"/>
      <c r="R1179" s="1067"/>
      <c r="S1179" s="1067"/>
      <c r="T1179" s="1067"/>
      <c r="U1179" s="1067"/>
      <c r="V1179" s="1067"/>
      <c r="W1179" s="1067"/>
      <c r="X1179" s="1067"/>
      <c r="Y1179" s="1067"/>
      <c r="Z1179" s="1067"/>
      <c r="AA1179" s="1067"/>
      <c r="AB1179" s="1067"/>
      <c r="AC1179" s="1067"/>
      <c r="AD1179" s="1067"/>
      <c r="AE1179" s="1067"/>
    </row>
    <row r="1180" spans="1:31">
      <c r="A1180" s="1067"/>
      <c r="B1180" s="1067"/>
      <c r="C1180" s="1067"/>
      <c r="D1180" s="1067"/>
      <c r="E1180" s="1067"/>
      <c r="F1180" s="1067"/>
      <c r="G1180" s="1067"/>
      <c r="H1180" s="1067"/>
      <c r="I1180" s="1067"/>
      <c r="J1180" s="1067"/>
      <c r="K1180" s="1067"/>
      <c r="L1180" s="1067"/>
      <c r="M1180" s="1067"/>
      <c r="N1180" s="1067"/>
      <c r="O1180" s="1067"/>
      <c r="P1180" s="1067"/>
      <c r="Q1180" s="1067"/>
      <c r="R1180" s="1067"/>
      <c r="S1180" s="1067"/>
      <c r="T1180" s="1067"/>
      <c r="U1180" s="1067"/>
      <c r="V1180" s="1067"/>
      <c r="W1180" s="1067"/>
      <c r="X1180" s="1067"/>
      <c r="Y1180" s="1067"/>
      <c r="Z1180" s="1067"/>
      <c r="AA1180" s="1067"/>
      <c r="AB1180" s="1067"/>
      <c r="AC1180" s="1067"/>
      <c r="AD1180" s="1067"/>
      <c r="AE1180" s="1067"/>
    </row>
    <row r="1181" spans="1:31">
      <c r="A1181" s="1067"/>
      <c r="B1181" s="1067"/>
      <c r="C1181" s="1067"/>
      <c r="D1181" s="1067"/>
      <c r="E1181" s="1067"/>
      <c r="F1181" s="1067"/>
      <c r="G1181" s="1067"/>
      <c r="H1181" s="1067"/>
      <c r="I1181" s="1067"/>
      <c r="J1181" s="1067"/>
      <c r="K1181" s="1067"/>
      <c r="L1181" s="1067"/>
      <c r="M1181" s="1067"/>
      <c r="N1181" s="1067"/>
      <c r="O1181" s="1067"/>
      <c r="P1181" s="1067"/>
      <c r="Q1181" s="1067"/>
      <c r="R1181" s="1067"/>
      <c r="S1181" s="1067"/>
      <c r="T1181" s="1067"/>
      <c r="U1181" s="1067"/>
      <c r="V1181" s="1067"/>
      <c r="W1181" s="1067"/>
      <c r="X1181" s="1067"/>
      <c r="Y1181" s="1067"/>
      <c r="Z1181" s="1067"/>
      <c r="AA1181" s="1067"/>
      <c r="AB1181" s="1067"/>
      <c r="AC1181" s="1067"/>
      <c r="AD1181" s="1067"/>
      <c r="AE1181" s="1067"/>
    </row>
    <row r="1182" spans="1:31">
      <c r="A1182" s="1067"/>
      <c r="B1182" s="1067"/>
      <c r="C1182" s="1067"/>
      <c r="D1182" s="1067"/>
      <c r="E1182" s="1067"/>
      <c r="F1182" s="1067"/>
      <c r="G1182" s="1067"/>
      <c r="H1182" s="1067"/>
      <c r="I1182" s="1067"/>
      <c r="J1182" s="1067"/>
      <c r="K1182" s="1067"/>
      <c r="L1182" s="1067"/>
      <c r="M1182" s="1067"/>
      <c r="N1182" s="1067"/>
      <c r="O1182" s="1067"/>
      <c r="P1182" s="1067"/>
      <c r="Q1182" s="1067"/>
      <c r="R1182" s="1067"/>
      <c r="S1182" s="1067"/>
      <c r="T1182" s="1067"/>
      <c r="U1182" s="1067"/>
      <c r="V1182" s="1067"/>
      <c r="W1182" s="1067"/>
      <c r="X1182" s="1067"/>
      <c r="Y1182" s="1067"/>
      <c r="Z1182" s="1067"/>
      <c r="AA1182" s="1067"/>
      <c r="AB1182" s="1067"/>
      <c r="AC1182" s="1067"/>
      <c r="AD1182" s="1067"/>
      <c r="AE1182" s="1067"/>
    </row>
    <row r="1183" spans="1:31">
      <c r="A1183" s="1067"/>
      <c r="B1183" s="1067"/>
      <c r="C1183" s="1067"/>
      <c r="D1183" s="1067"/>
      <c r="E1183" s="1067"/>
      <c r="F1183" s="1067"/>
      <c r="G1183" s="1067"/>
      <c r="H1183" s="1067"/>
      <c r="I1183" s="1067"/>
      <c r="J1183" s="1067"/>
      <c r="K1183" s="1067"/>
      <c r="L1183" s="1067"/>
      <c r="M1183" s="1067"/>
      <c r="N1183" s="1067"/>
      <c r="O1183" s="1067"/>
      <c r="P1183" s="1067"/>
      <c r="Q1183" s="1067"/>
      <c r="R1183" s="1067"/>
      <c r="S1183" s="1067"/>
      <c r="T1183" s="1067"/>
      <c r="U1183" s="1067"/>
      <c r="V1183" s="1067"/>
      <c r="W1183" s="1067"/>
      <c r="X1183" s="1067"/>
      <c r="Y1183" s="1067"/>
      <c r="Z1183" s="1067"/>
      <c r="AA1183" s="1067"/>
      <c r="AB1183" s="1067"/>
      <c r="AC1183" s="1067"/>
      <c r="AD1183" s="1067"/>
      <c r="AE1183" s="1067"/>
    </row>
    <row r="1184" spans="1:31">
      <c r="A1184" s="1067"/>
      <c r="B1184" s="1067"/>
      <c r="C1184" s="1067"/>
      <c r="D1184" s="1067"/>
      <c r="E1184" s="1067"/>
      <c r="F1184" s="1067"/>
      <c r="G1184" s="1067"/>
      <c r="H1184" s="1067"/>
      <c r="I1184" s="1067"/>
      <c r="J1184" s="1067"/>
      <c r="K1184" s="1067"/>
      <c r="L1184" s="1067"/>
      <c r="M1184" s="1067"/>
      <c r="N1184" s="1067"/>
      <c r="O1184" s="1067"/>
      <c r="P1184" s="1067"/>
      <c r="Q1184" s="1067"/>
      <c r="R1184" s="1067"/>
      <c r="S1184" s="1067"/>
      <c r="T1184" s="1067"/>
      <c r="U1184" s="1067"/>
      <c r="V1184" s="1067"/>
      <c r="W1184" s="1067"/>
      <c r="X1184" s="1067"/>
      <c r="Y1184" s="1067"/>
      <c r="Z1184" s="1067"/>
      <c r="AA1184" s="1067"/>
      <c r="AB1184" s="1067"/>
      <c r="AC1184" s="1067"/>
      <c r="AD1184" s="1067"/>
      <c r="AE1184" s="1067"/>
    </row>
    <row r="1185" spans="1:31">
      <c r="A1185" s="1067"/>
      <c r="B1185" s="1067"/>
      <c r="C1185" s="1067"/>
      <c r="D1185" s="1067"/>
      <c r="E1185" s="1067"/>
      <c r="F1185" s="1067"/>
      <c r="G1185" s="1067"/>
      <c r="H1185" s="1067"/>
      <c r="I1185" s="1067"/>
      <c r="J1185" s="1067"/>
      <c r="K1185" s="1067"/>
      <c r="L1185" s="1067"/>
      <c r="M1185" s="1067"/>
      <c r="N1185" s="1067"/>
      <c r="O1185" s="1067"/>
      <c r="P1185" s="1067"/>
      <c r="Q1185" s="1067"/>
      <c r="R1185" s="1067"/>
      <c r="S1185" s="1067"/>
      <c r="T1185" s="1067"/>
      <c r="U1185" s="1067"/>
      <c r="V1185" s="1067"/>
      <c r="W1185" s="1067"/>
      <c r="X1185" s="1067"/>
      <c r="Y1185" s="1067"/>
      <c r="Z1185" s="1067"/>
      <c r="AA1185" s="1067"/>
      <c r="AB1185" s="1067"/>
      <c r="AC1185" s="1067"/>
      <c r="AD1185" s="1067"/>
      <c r="AE1185" s="1067"/>
    </row>
    <row r="1186" spans="1:31">
      <c r="A1186" s="1067"/>
      <c r="B1186" s="1067"/>
      <c r="C1186" s="1067"/>
      <c r="D1186" s="1067"/>
      <c r="E1186" s="1067"/>
      <c r="F1186" s="1067"/>
      <c r="G1186" s="1067"/>
      <c r="H1186" s="1067"/>
      <c r="I1186" s="1067"/>
      <c r="J1186" s="1067"/>
      <c r="K1186" s="1067"/>
      <c r="L1186" s="1067"/>
      <c r="M1186" s="1067"/>
      <c r="N1186" s="1067"/>
      <c r="O1186" s="1067"/>
      <c r="P1186" s="1067"/>
      <c r="Q1186" s="1067"/>
      <c r="R1186" s="1067"/>
      <c r="S1186" s="1067"/>
      <c r="T1186" s="1067"/>
      <c r="U1186" s="1067"/>
      <c r="V1186" s="1067"/>
      <c r="W1186" s="1067"/>
      <c r="X1186" s="1067"/>
      <c r="Y1186" s="1067"/>
      <c r="Z1186" s="1067"/>
      <c r="AA1186" s="1067"/>
      <c r="AB1186" s="1067"/>
      <c r="AC1186" s="1067"/>
      <c r="AD1186" s="1067"/>
      <c r="AE1186" s="1067"/>
    </row>
    <row r="1187" spans="1:31">
      <c r="A1187" s="1067"/>
      <c r="B1187" s="1067"/>
      <c r="C1187" s="1067"/>
      <c r="D1187" s="1067"/>
      <c r="E1187" s="1067"/>
      <c r="F1187" s="1067"/>
      <c r="G1187" s="1067"/>
      <c r="H1187" s="1067"/>
      <c r="I1187" s="1067"/>
      <c r="J1187" s="1067"/>
      <c r="K1187" s="1067"/>
      <c r="L1187" s="1067"/>
      <c r="M1187" s="1067"/>
      <c r="N1187" s="1067"/>
      <c r="O1187" s="1067"/>
      <c r="P1187" s="1067"/>
      <c r="Q1187" s="1067"/>
      <c r="R1187" s="1067"/>
      <c r="S1187" s="1067"/>
      <c r="T1187" s="1067"/>
      <c r="U1187" s="1067"/>
      <c r="V1187" s="1067"/>
      <c r="W1187" s="1067"/>
      <c r="X1187" s="1067"/>
      <c r="Y1187" s="1067"/>
      <c r="Z1187" s="1067"/>
      <c r="AA1187" s="1067"/>
      <c r="AB1187" s="1067"/>
      <c r="AC1187" s="1067"/>
      <c r="AD1187" s="1067"/>
      <c r="AE1187" s="1067"/>
    </row>
    <row r="1188" spans="1:31">
      <c r="A1188" s="1067"/>
      <c r="B1188" s="1067"/>
      <c r="C1188" s="1067"/>
      <c r="D1188" s="1067"/>
      <c r="E1188" s="1067"/>
      <c r="F1188" s="1067"/>
      <c r="G1188" s="1067"/>
      <c r="H1188" s="1067"/>
      <c r="I1188" s="1067"/>
      <c r="J1188" s="1067"/>
      <c r="K1188" s="1067"/>
      <c r="L1188" s="1067"/>
      <c r="M1188" s="1067"/>
      <c r="N1188" s="1067"/>
      <c r="O1188" s="1067"/>
      <c r="P1188" s="1067"/>
      <c r="Q1188" s="1067"/>
      <c r="R1188" s="1067"/>
      <c r="S1188" s="1067"/>
      <c r="T1188" s="1067"/>
      <c r="U1188" s="1067"/>
      <c r="V1188" s="1067"/>
      <c r="W1188" s="1067"/>
      <c r="X1188" s="1067"/>
      <c r="Y1188" s="1067"/>
      <c r="Z1188" s="1067"/>
      <c r="AA1188" s="1067"/>
      <c r="AB1188" s="1067"/>
      <c r="AC1188" s="1067"/>
      <c r="AD1188" s="1067"/>
      <c r="AE1188" s="1067"/>
    </row>
    <row r="1189" spans="1:31">
      <c r="A1189" s="1067"/>
      <c r="B1189" s="1067"/>
      <c r="C1189" s="1067"/>
      <c r="D1189" s="1067"/>
      <c r="E1189" s="1067"/>
      <c r="F1189" s="1067"/>
      <c r="G1189" s="1067"/>
      <c r="H1189" s="1067"/>
      <c r="I1189" s="1067"/>
      <c r="J1189" s="1067"/>
      <c r="K1189" s="1067"/>
      <c r="L1189" s="1067"/>
      <c r="M1189" s="1067"/>
      <c r="N1189" s="1067"/>
      <c r="O1189" s="1067"/>
      <c r="P1189" s="1067"/>
      <c r="Q1189" s="1067"/>
      <c r="R1189" s="1067"/>
      <c r="S1189" s="1067"/>
      <c r="T1189" s="1067"/>
      <c r="U1189" s="1067"/>
      <c r="V1189" s="1067"/>
      <c r="W1189" s="1067"/>
      <c r="X1189" s="1067"/>
      <c r="Y1189" s="1067"/>
      <c r="Z1189" s="1067"/>
      <c r="AA1189" s="1067"/>
      <c r="AB1189" s="1067"/>
      <c r="AC1189" s="1067"/>
      <c r="AD1189" s="1067"/>
      <c r="AE1189" s="1067"/>
    </row>
    <row r="1190" spans="1:31">
      <c r="A1190" s="1067"/>
      <c r="B1190" s="1067"/>
      <c r="C1190" s="1067"/>
      <c r="D1190" s="1067"/>
      <c r="E1190" s="1067"/>
      <c r="F1190" s="1067"/>
      <c r="G1190" s="1067"/>
      <c r="H1190" s="1067"/>
      <c r="I1190" s="1067"/>
      <c r="J1190" s="1067"/>
      <c r="K1190" s="1067"/>
      <c r="L1190" s="1067"/>
      <c r="M1190" s="1067"/>
      <c r="N1190" s="1067"/>
      <c r="O1190" s="1067"/>
      <c r="P1190" s="1067"/>
      <c r="Q1190" s="1067"/>
      <c r="R1190" s="1067"/>
      <c r="S1190" s="1067"/>
      <c r="T1190" s="1067"/>
      <c r="U1190" s="1067"/>
      <c r="V1190" s="1067"/>
      <c r="W1190" s="1067"/>
      <c r="X1190" s="1067"/>
      <c r="Y1190" s="1067"/>
      <c r="Z1190" s="1067"/>
      <c r="AA1190" s="1067"/>
      <c r="AB1190" s="1067"/>
      <c r="AC1190" s="1067"/>
      <c r="AD1190" s="1067"/>
      <c r="AE1190" s="1067"/>
    </row>
    <row r="1191" spans="1:31">
      <c r="A1191" s="1067"/>
      <c r="B1191" s="1067"/>
      <c r="C1191" s="1067"/>
      <c r="D1191" s="1067"/>
      <c r="E1191" s="1067"/>
      <c r="F1191" s="1067"/>
      <c r="G1191" s="1067"/>
      <c r="H1191" s="1067"/>
      <c r="I1191" s="1067"/>
      <c r="J1191" s="1067"/>
      <c r="K1191" s="1067"/>
      <c r="L1191" s="1067"/>
      <c r="M1191" s="1067"/>
      <c r="N1191" s="1067"/>
      <c r="O1191" s="1067"/>
      <c r="P1191" s="1067"/>
      <c r="Q1191" s="1067"/>
      <c r="R1191" s="1067"/>
      <c r="S1191" s="1067"/>
      <c r="T1191" s="1067"/>
      <c r="U1191" s="1067"/>
      <c r="V1191" s="1067"/>
      <c r="W1191" s="1067"/>
      <c r="X1191" s="1067"/>
      <c r="Y1191" s="1067"/>
      <c r="Z1191" s="1067"/>
      <c r="AA1191" s="1067"/>
      <c r="AB1191" s="1067"/>
      <c r="AC1191" s="1067"/>
      <c r="AD1191" s="1067"/>
      <c r="AE1191" s="1067"/>
    </row>
    <row r="1192" spans="1:31">
      <c r="A1192" s="1067"/>
      <c r="B1192" s="1067"/>
      <c r="C1192" s="1067"/>
      <c r="D1192" s="1067"/>
      <c r="E1192" s="1067"/>
      <c r="F1192" s="1067"/>
      <c r="G1192" s="1067"/>
      <c r="H1192" s="1067"/>
      <c r="I1192" s="1067"/>
      <c r="J1192" s="1067"/>
      <c r="K1192" s="1067"/>
      <c r="L1192" s="1067"/>
      <c r="M1192" s="1067"/>
      <c r="N1192" s="1067"/>
      <c r="O1192" s="1067"/>
      <c r="P1192" s="1067"/>
      <c r="Q1192" s="1067"/>
      <c r="R1192" s="1067"/>
      <c r="S1192" s="1067"/>
      <c r="T1192" s="1067"/>
      <c r="U1192" s="1067"/>
      <c r="V1192" s="1067"/>
      <c r="W1192" s="1067"/>
      <c r="X1192" s="1067"/>
      <c r="Y1192" s="1067"/>
      <c r="Z1192" s="1067"/>
      <c r="AA1192" s="1067"/>
      <c r="AB1192" s="1067"/>
      <c r="AC1192" s="1067"/>
      <c r="AD1192" s="1067"/>
      <c r="AE1192" s="1067"/>
    </row>
    <row r="1193" spans="1:31">
      <c r="A1193" s="1067"/>
      <c r="B1193" s="1067"/>
      <c r="C1193" s="1067"/>
      <c r="D1193" s="1067"/>
      <c r="E1193" s="1067"/>
      <c r="F1193" s="1067"/>
      <c r="G1193" s="1067"/>
      <c r="H1193" s="1067"/>
      <c r="I1193" s="1067"/>
      <c r="J1193" s="1067"/>
      <c r="K1193" s="1067"/>
      <c r="L1193" s="1067"/>
      <c r="M1193" s="1067"/>
      <c r="N1193" s="1067"/>
      <c r="O1193" s="1067"/>
      <c r="P1193" s="1067"/>
      <c r="Q1193" s="1067"/>
      <c r="R1193" s="1067"/>
      <c r="S1193" s="1067"/>
      <c r="T1193" s="1067"/>
      <c r="U1193" s="1067"/>
      <c r="V1193" s="1067"/>
      <c r="W1193" s="1067"/>
      <c r="X1193" s="1067"/>
      <c r="Y1193" s="1067"/>
      <c r="Z1193" s="1067"/>
      <c r="AA1193" s="1067"/>
      <c r="AB1193" s="1067"/>
      <c r="AC1193" s="1067"/>
      <c r="AD1193" s="1067"/>
      <c r="AE1193" s="1067"/>
    </row>
    <row r="1194" spans="1:31">
      <c r="A1194" s="1067"/>
      <c r="B1194" s="1067"/>
      <c r="C1194" s="1067"/>
      <c r="D1194" s="1067"/>
      <c r="E1194" s="1067"/>
      <c r="F1194" s="1067"/>
      <c r="G1194" s="1067"/>
      <c r="H1194" s="1067"/>
      <c r="I1194" s="1067"/>
      <c r="J1194" s="1067"/>
      <c r="K1194" s="1067"/>
      <c r="L1194" s="1067"/>
      <c r="M1194" s="1067"/>
      <c r="N1194" s="1067"/>
      <c r="O1194" s="1067"/>
      <c r="P1194" s="1067"/>
      <c r="Q1194" s="1067"/>
      <c r="R1194" s="1067"/>
      <c r="S1194" s="1067"/>
      <c r="T1194" s="1067"/>
      <c r="U1194" s="1067"/>
      <c r="V1194" s="1067"/>
      <c r="W1194" s="1067"/>
      <c r="X1194" s="1067"/>
      <c r="Y1194" s="1067"/>
      <c r="Z1194" s="1067"/>
      <c r="AA1194" s="1067"/>
      <c r="AB1194" s="1067"/>
      <c r="AC1194" s="1067"/>
      <c r="AD1194" s="1067"/>
      <c r="AE1194" s="1067"/>
    </row>
    <row r="1195" spans="1:31">
      <c r="A1195" s="1067"/>
      <c r="B1195" s="1067"/>
      <c r="C1195" s="1067"/>
      <c r="D1195" s="1067"/>
      <c r="E1195" s="1067"/>
      <c r="F1195" s="1067"/>
      <c r="G1195" s="1067"/>
      <c r="H1195" s="1067"/>
      <c r="I1195" s="1067"/>
      <c r="J1195" s="1067"/>
      <c r="K1195" s="1067"/>
      <c r="L1195" s="1067"/>
      <c r="M1195" s="1067"/>
      <c r="N1195" s="1067"/>
      <c r="O1195" s="1067"/>
      <c r="P1195" s="1067"/>
      <c r="Q1195" s="1067"/>
      <c r="R1195" s="1067"/>
      <c r="S1195" s="1067"/>
      <c r="T1195" s="1067"/>
      <c r="U1195" s="1067"/>
      <c r="V1195" s="1067"/>
      <c r="W1195" s="1067"/>
      <c r="X1195" s="1067"/>
      <c r="Y1195" s="1067"/>
      <c r="Z1195" s="1067"/>
      <c r="AA1195" s="1067"/>
      <c r="AB1195" s="1067"/>
      <c r="AC1195" s="1067"/>
      <c r="AD1195" s="1067"/>
      <c r="AE1195" s="1067"/>
    </row>
    <row r="1196" spans="1:31">
      <c r="A1196" s="1067"/>
      <c r="B1196" s="1067"/>
      <c r="C1196" s="1067"/>
      <c r="D1196" s="1067"/>
      <c r="E1196" s="1067"/>
      <c r="F1196" s="1067"/>
      <c r="G1196" s="1067"/>
      <c r="H1196" s="1067"/>
      <c r="I1196" s="1067"/>
      <c r="J1196" s="1067"/>
      <c r="K1196" s="1067"/>
      <c r="L1196" s="1067"/>
      <c r="M1196" s="1067"/>
      <c r="N1196" s="1067"/>
      <c r="O1196" s="1067"/>
      <c r="P1196" s="1067"/>
      <c r="Q1196" s="1067"/>
      <c r="R1196" s="1067"/>
      <c r="S1196" s="1067"/>
      <c r="T1196" s="1067"/>
      <c r="U1196" s="1067"/>
      <c r="V1196" s="1067"/>
      <c r="W1196" s="1067"/>
      <c r="X1196" s="1067"/>
      <c r="Y1196" s="1067"/>
      <c r="Z1196" s="1067"/>
      <c r="AA1196" s="1067"/>
      <c r="AB1196" s="1067"/>
      <c r="AC1196" s="1067"/>
      <c r="AD1196" s="1067"/>
      <c r="AE1196" s="1067"/>
    </row>
    <row r="1197" spans="1:31">
      <c r="A1197" s="1067"/>
      <c r="B1197" s="1067"/>
      <c r="C1197" s="1067"/>
      <c r="D1197" s="1067"/>
      <c r="E1197" s="1067"/>
      <c r="F1197" s="1067"/>
      <c r="G1197" s="1067"/>
      <c r="H1197" s="1067"/>
      <c r="I1197" s="1067"/>
      <c r="J1197" s="1067"/>
      <c r="K1197" s="1067"/>
      <c r="L1197" s="1067"/>
      <c r="M1197" s="1067"/>
      <c r="N1197" s="1067"/>
      <c r="O1197" s="1067"/>
      <c r="P1197" s="1067"/>
      <c r="Q1197" s="1067"/>
      <c r="R1197" s="1067"/>
      <c r="S1197" s="1067"/>
      <c r="T1197" s="1067"/>
      <c r="U1197" s="1067"/>
      <c r="V1197" s="1067"/>
      <c r="W1197" s="1067"/>
      <c r="X1197" s="1067"/>
      <c r="Y1197" s="1067"/>
      <c r="Z1197" s="1067"/>
      <c r="AA1197" s="1067"/>
      <c r="AB1197" s="1067"/>
      <c r="AC1197" s="1067"/>
      <c r="AD1197" s="1067"/>
      <c r="AE1197" s="1067"/>
    </row>
    <row r="1198" spans="1:31">
      <c r="A1198" s="1067"/>
      <c r="B1198" s="1067"/>
      <c r="C1198" s="1067"/>
      <c r="D1198" s="1067"/>
      <c r="E1198" s="1067"/>
      <c r="F1198" s="1067"/>
      <c r="G1198" s="1067"/>
      <c r="H1198" s="1067"/>
      <c r="I1198" s="1067"/>
      <c r="J1198" s="1067"/>
      <c r="K1198" s="1067"/>
      <c r="L1198" s="1067"/>
      <c r="M1198" s="1067"/>
      <c r="N1198" s="1067"/>
      <c r="O1198" s="1067"/>
      <c r="P1198" s="1067"/>
      <c r="Q1198" s="1067"/>
      <c r="R1198" s="1067"/>
      <c r="S1198" s="1067"/>
      <c r="T1198" s="1067"/>
      <c r="U1198" s="1067"/>
      <c r="V1198" s="1067"/>
      <c r="W1198" s="1067"/>
      <c r="X1198" s="1067"/>
      <c r="Y1198" s="1067"/>
      <c r="Z1198" s="1067"/>
      <c r="AA1198" s="1067"/>
      <c r="AB1198" s="1067"/>
      <c r="AC1198" s="1067"/>
      <c r="AD1198" s="1067"/>
      <c r="AE1198" s="1067"/>
    </row>
    <row r="1199" spans="1:31">
      <c r="A1199" s="1067"/>
      <c r="B1199" s="1067"/>
      <c r="C1199" s="1067"/>
      <c r="D1199" s="1067"/>
      <c r="E1199" s="1067"/>
      <c r="F1199" s="1067"/>
      <c r="G1199" s="1067"/>
      <c r="H1199" s="1067"/>
      <c r="I1199" s="1067"/>
      <c r="J1199" s="1067"/>
      <c r="K1199" s="1067"/>
      <c r="L1199" s="1067"/>
      <c r="M1199" s="1067"/>
      <c r="N1199" s="1067"/>
      <c r="O1199" s="1067"/>
      <c r="P1199" s="1067"/>
      <c r="Q1199" s="1067"/>
      <c r="R1199" s="1067"/>
      <c r="S1199" s="1067"/>
      <c r="T1199" s="1067"/>
      <c r="U1199" s="1067"/>
      <c r="V1199" s="1067"/>
      <c r="W1199" s="1067"/>
      <c r="X1199" s="1067"/>
      <c r="Y1199" s="1067"/>
      <c r="Z1199" s="1067"/>
      <c r="AA1199" s="1067"/>
      <c r="AB1199" s="1067"/>
      <c r="AC1199" s="1067"/>
      <c r="AD1199" s="1067"/>
      <c r="AE1199" s="1067"/>
    </row>
    <row r="1200" spans="1:31">
      <c r="A1200" s="1067"/>
      <c r="B1200" s="1067"/>
      <c r="C1200" s="1067"/>
      <c r="D1200" s="1067"/>
      <c r="E1200" s="1067"/>
      <c r="F1200" s="1067"/>
      <c r="G1200" s="1067"/>
      <c r="H1200" s="1067"/>
      <c r="I1200" s="1067"/>
      <c r="J1200" s="1067"/>
      <c r="K1200" s="1067"/>
      <c r="L1200" s="1067"/>
      <c r="M1200" s="1067"/>
      <c r="N1200" s="1067"/>
      <c r="O1200" s="1067"/>
      <c r="P1200" s="1067"/>
      <c r="Q1200" s="1067"/>
      <c r="R1200" s="1067"/>
      <c r="S1200" s="1067"/>
      <c r="T1200" s="1067"/>
      <c r="U1200" s="1067"/>
      <c r="V1200" s="1067"/>
      <c r="W1200" s="1067"/>
      <c r="X1200" s="1067"/>
      <c r="Y1200" s="1067"/>
      <c r="Z1200" s="1067"/>
      <c r="AA1200" s="1067"/>
      <c r="AB1200" s="1067"/>
      <c r="AC1200" s="1067"/>
      <c r="AD1200" s="1067"/>
      <c r="AE1200" s="1067"/>
    </row>
    <row r="1201" spans="1:31">
      <c r="A1201" s="1067"/>
      <c r="B1201" s="1067"/>
      <c r="C1201" s="1067"/>
      <c r="D1201" s="1067"/>
      <c r="E1201" s="1067"/>
      <c r="F1201" s="1067"/>
      <c r="G1201" s="1067"/>
      <c r="H1201" s="1067"/>
      <c r="I1201" s="1067"/>
      <c r="J1201" s="1067"/>
      <c r="K1201" s="1067"/>
      <c r="L1201" s="1067"/>
      <c r="M1201" s="1067"/>
      <c r="N1201" s="1067"/>
      <c r="O1201" s="1067"/>
      <c r="P1201" s="1067"/>
      <c r="Q1201" s="1067"/>
      <c r="R1201" s="1067"/>
      <c r="S1201" s="1067"/>
      <c r="T1201" s="1067"/>
      <c r="U1201" s="1067"/>
      <c r="V1201" s="1067"/>
      <c r="W1201" s="1067"/>
      <c r="X1201" s="1067"/>
      <c r="Y1201" s="1067"/>
      <c r="Z1201" s="1067"/>
      <c r="AA1201" s="1067"/>
      <c r="AB1201" s="1067"/>
      <c r="AC1201" s="1067"/>
      <c r="AD1201" s="1067"/>
      <c r="AE1201" s="1067"/>
    </row>
    <row r="1202" spans="1:31">
      <c r="A1202" s="1067"/>
      <c r="B1202" s="1067"/>
      <c r="C1202" s="1067"/>
      <c r="D1202" s="1067"/>
      <c r="E1202" s="1067"/>
      <c r="F1202" s="1067"/>
      <c r="G1202" s="1067"/>
      <c r="H1202" s="1067"/>
      <c r="I1202" s="1067"/>
      <c r="J1202" s="1067"/>
      <c r="K1202" s="1067"/>
      <c r="L1202" s="1067"/>
      <c r="M1202" s="1067"/>
      <c r="N1202" s="1067"/>
      <c r="O1202" s="1067"/>
      <c r="P1202" s="1067"/>
      <c r="Q1202" s="1067"/>
      <c r="R1202" s="1067"/>
      <c r="S1202" s="1067"/>
      <c r="T1202" s="1067"/>
      <c r="U1202" s="1067"/>
      <c r="V1202" s="1067"/>
      <c r="W1202" s="1067"/>
      <c r="X1202" s="1067"/>
      <c r="Y1202" s="1067"/>
      <c r="Z1202" s="1067"/>
      <c r="AA1202" s="1067"/>
      <c r="AB1202" s="1067"/>
      <c r="AC1202" s="1067"/>
      <c r="AD1202" s="1067"/>
      <c r="AE1202" s="1067"/>
    </row>
    <row r="1203" spans="1:31">
      <c r="A1203" s="1067"/>
      <c r="B1203" s="1067"/>
      <c r="C1203" s="1067"/>
      <c r="D1203" s="1067"/>
      <c r="E1203" s="1067"/>
      <c r="F1203" s="1067"/>
      <c r="G1203" s="1067"/>
      <c r="H1203" s="1067"/>
      <c r="I1203" s="1067"/>
      <c r="J1203" s="1067"/>
      <c r="K1203" s="1067"/>
      <c r="L1203" s="1067"/>
      <c r="M1203" s="1067"/>
      <c r="N1203" s="1067"/>
      <c r="O1203" s="1067"/>
      <c r="P1203" s="1067"/>
      <c r="Q1203" s="1067"/>
      <c r="R1203" s="1067"/>
      <c r="S1203" s="1067"/>
      <c r="T1203" s="1067"/>
      <c r="U1203" s="1067"/>
      <c r="V1203" s="1067"/>
      <c r="W1203" s="1067"/>
      <c r="X1203" s="1067"/>
      <c r="Y1203" s="1067"/>
      <c r="Z1203" s="1067"/>
      <c r="AA1203" s="1067"/>
      <c r="AB1203" s="1067"/>
      <c r="AC1203" s="1067"/>
      <c r="AD1203" s="1067"/>
      <c r="AE1203" s="1067"/>
    </row>
    <row r="1204" spans="1:31">
      <c r="A1204" s="1067"/>
      <c r="B1204" s="1067"/>
      <c r="C1204" s="1067"/>
      <c r="D1204" s="1067"/>
      <c r="E1204" s="1067"/>
      <c r="F1204" s="1067"/>
      <c r="G1204" s="1067"/>
      <c r="H1204" s="1067"/>
      <c r="I1204" s="1067"/>
      <c r="J1204" s="1067"/>
      <c r="K1204" s="1067"/>
      <c r="L1204" s="1067"/>
      <c r="M1204" s="1067"/>
      <c r="N1204" s="1067"/>
      <c r="O1204" s="1067"/>
      <c r="P1204" s="1067"/>
      <c r="Q1204" s="1067"/>
      <c r="R1204" s="1067"/>
      <c r="S1204" s="1067"/>
      <c r="T1204" s="1067"/>
      <c r="U1204" s="1067"/>
      <c r="V1204" s="1067"/>
      <c r="W1204" s="1067"/>
      <c r="X1204" s="1067"/>
      <c r="Y1204" s="1067"/>
      <c r="Z1204" s="1067"/>
      <c r="AA1204" s="1067"/>
      <c r="AB1204" s="1067"/>
      <c r="AC1204" s="1067"/>
      <c r="AD1204" s="1067"/>
      <c r="AE1204" s="1067"/>
    </row>
    <row r="1205" spans="1:31">
      <c r="A1205" s="1067"/>
      <c r="B1205" s="1067"/>
      <c r="C1205" s="1067"/>
      <c r="D1205" s="1067"/>
      <c r="E1205" s="1067"/>
      <c r="F1205" s="1067"/>
      <c r="G1205" s="1067"/>
      <c r="H1205" s="1067"/>
      <c r="I1205" s="1067"/>
      <c r="J1205" s="1067"/>
      <c r="K1205" s="1067"/>
      <c r="L1205" s="1067"/>
      <c r="M1205" s="1067"/>
      <c r="N1205" s="1067"/>
      <c r="O1205" s="1067"/>
      <c r="P1205" s="1067"/>
      <c r="Q1205" s="1067"/>
      <c r="R1205" s="1067"/>
      <c r="S1205" s="1067"/>
      <c r="T1205" s="1067"/>
      <c r="U1205" s="1067"/>
      <c r="V1205" s="1067"/>
      <c r="W1205" s="1067"/>
      <c r="X1205" s="1067"/>
      <c r="Y1205" s="1067"/>
      <c r="Z1205" s="1067"/>
      <c r="AA1205" s="1067"/>
      <c r="AB1205" s="1067"/>
      <c r="AC1205" s="1067"/>
      <c r="AD1205" s="1067"/>
      <c r="AE1205" s="1067"/>
    </row>
    <row r="1206" spans="1:31">
      <c r="A1206" s="1067"/>
      <c r="B1206" s="1067"/>
      <c r="C1206" s="1067"/>
      <c r="D1206" s="1067"/>
      <c r="E1206" s="1067"/>
      <c r="F1206" s="1067"/>
      <c r="G1206" s="1067"/>
      <c r="H1206" s="1067"/>
      <c r="I1206" s="1067"/>
      <c r="J1206" s="1067"/>
      <c r="K1206" s="1067"/>
      <c r="L1206" s="1067"/>
      <c r="M1206" s="1067"/>
      <c r="N1206" s="1067"/>
      <c r="O1206" s="1067"/>
      <c r="P1206" s="1067"/>
      <c r="Q1206" s="1067"/>
      <c r="R1206" s="1067"/>
      <c r="S1206" s="1067"/>
      <c r="T1206" s="1067"/>
      <c r="U1206" s="1067"/>
      <c r="V1206" s="1067"/>
      <c r="W1206" s="1067"/>
      <c r="X1206" s="1067"/>
      <c r="Y1206" s="1067"/>
      <c r="Z1206" s="1067"/>
      <c r="AA1206" s="1067"/>
      <c r="AB1206" s="1067"/>
      <c r="AC1206" s="1067"/>
      <c r="AD1206" s="1067"/>
      <c r="AE1206" s="1067"/>
    </row>
    <row r="1207" spans="1:31">
      <c r="A1207" s="1067"/>
      <c r="B1207" s="1067"/>
      <c r="C1207" s="1067"/>
      <c r="D1207" s="1067"/>
      <c r="E1207" s="1067"/>
      <c r="F1207" s="1067"/>
      <c r="G1207" s="1067"/>
      <c r="H1207" s="1067"/>
      <c r="I1207" s="1067"/>
      <c r="J1207" s="1067"/>
      <c r="K1207" s="1067"/>
      <c r="L1207" s="1067"/>
      <c r="M1207" s="1067"/>
      <c r="N1207" s="1067"/>
      <c r="O1207" s="1067"/>
      <c r="P1207" s="1067"/>
      <c r="Q1207" s="1067"/>
      <c r="R1207" s="1067"/>
      <c r="S1207" s="1067"/>
      <c r="T1207" s="1067"/>
      <c r="U1207" s="1067"/>
      <c r="V1207" s="1067"/>
      <c r="W1207" s="1067"/>
      <c r="X1207" s="1067"/>
      <c r="Y1207" s="1067"/>
      <c r="Z1207" s="1067"/>
      <c r="AA1207" s="1067"/>
      <c r="AB1207" s="1067"/>
      <c r="AC1207" s="1067"/>
      <c r="AD1207" s="1067"/>
      <c r="AE1207" s="1067"/>
    </row>
    <row r="1208" spans="1:31">
      <c r="A1208" s="1067"/>
      <c r="B1208" s="1067"/>
      <c r="C1208" s="1067"/>
      <c r="D1208" s="1067"/>
      <c r="E1208" s="1067"/>
      <c r="F1208" s="1067"/>
      <c r="G1208" s="1067"/>
      <c r="H1208" s="1067"/>
      <c r="I1208" s="1067"/>
      <c r="J1208" s="1067"/>
      <c r="K1208" s="1067"/>
      <c r="L1208" s="1067"/>
      <c r="M1208" s="1067"/>
      <c r="N1208" s="1067"/>
      <c r="O1208" s="1067"/>
      <c r="P1208" s="1067"/>
      <c r="Q1208" s="1067"/>
      <c r="R1208" s="1067"/>
      <c r="S1208" s="1067"/>
      <c r="T1208" s="1067"/>
      <c r="U1208" s="1067"/>
      <c r="V1208" s="1067"/>
      <c r="W1208" s="1067"/>
      <c r="X1208" s="1067"/>
      <c r="Y1208" s="1067"/>
      <c r="Z1208" s="1067"/>
      <c r="AA1208" s="1067"/>
      <c r="AB1208" s="1067"/>
      <c r="AC1208" s="1067"/>
      <c r="AD1208" s="1067"/>
      <c r="AE1208" s="1067"/>
    </row>
    <row r="1209" spans="1:31">
      <c r="A1209" s="1067"/>
      <c r="B1209" s="1067"/>
      <c r="C1209" s="1067"/>
      <c r="D1209" s="1067"/>
      <c r="E1209" s="1067"/>
      <c r="F1209" s="1067"/>
      <c r="G1209" s="1067"/>
      <c r="H1209" s="1067"/>
      <c r="I1209" s="1067"/>
      <c r="J1209" s="1067"/>
      <c r="K1209" s="1067"/>
      <c r="L1209" s="1067"/>
      <c r="M1209" s="1067"/>
      <c r="N1209" s="1067"/>
      <c r="O1209" s="1067"/>
      <c r="P1209" s="1067"/>
      <c r="Q1209" s="1067"/>
      <c r="R1209" s="1067"/>
      <c r="S1209" s="1067"/>
      <c r="T1209" s="1067"/>
      <c r="U1209" s="1067"/>
      <c r="V1209" s="1067"/>
      <c r="W1209" s="1067"/>
      <c r="X1209" s="1067"/>
      <c r="Y1209" s="1067"/>
      <c r="Z1209" s="1067"/>
      <c r="AA1209" s="1067"/>
      <c r="AB1209" s="1067"/>
      <c r="AC1209" s="1067"/>
      <c r="AD1209" s="1067"/>
      <c r="AE1209" s="1067"/>
    </row>
    <row r="1210" spans="1:31">
      <c r="A1210" s="1067"/>
      <c r="B1210" s="1067"/>
      <c r="C1210" s="1067"/>
      <c r="D1210" s="1067"/>
      <c r="E1210" s="1067"/>
      <c r="F1210" s="1067"/>
      <c r="G1210" s="1067"/>
      <c r="H1210" s="1067"/>
      <c r="I1210" s="1067"/>
      <c r="J1210" s="1067"/>
      <c r="K1210" s="1067"/>
      <c r="L1210" s="1067"/>
      <c r="M1210" s="1067"/>
      <c r="N1210" s="1067"/>
      <c r="O1210" s="1067"/>
      <c r="P1210" s="1067"/>
      <c r="Q1210" s="1067"/>
      <c r="R1210" s="1067"/>
      <c r="S1210" s="1067"/>
      <c r="T1210" s="1067"/>
      <c r="U1210" s="1067"/>
      <c r="V1210" s="1067"/>
      <c r="W1210" s="1067"/>
      <c r="X1210" s="1067"/>
      <c r="Y1210" s="1067"/>
      <c r="Z1210" s="1067"/>
      <c r="AA1210" s="1067"/>
      <c r="AB1210" s="1067"/>
      <c r="AC1210" s="1067"/>
      <c r="AD1210" s="1067"/>
      <c r="AE1210" s="1067"/>
    </row>
    <row r="1211" spans="1:31">
      <c r="A1211" s="1067"/>
      <c r="B1211" s="1067"/>
      <c r="C1211" s="1067"/>
      <c r="D1211" s="1067"/>
      <c r="E1211" s="1067"/>
      <c r="F1211" s="1067"/>
      <c r="G1211" s="1067"/>
      <c r="H1211" s="1067"/>
      <c r="I1211" s="1067"/>
      <c r="J1211" s="1067"/>
      <c r="K1211" s="1067"/>
      <c r="L1211" s="1067"/>
      <c r="M1211" s="1067"/>
      <c r="N1211" s="1067"/>
      <c r="O1211" s="1067"/>
      <c r="P1211" s="1067"/>
      <c r="Q1211" s="1067"/>
      <c r="R1211" s="1067"/>
      <c r="S1211" s="1067"/>
      <c r="T1211" s="1067"/>
      <c r="U1211" s="1067"/>
      <c r="V1211" s="1067"/>
      <c r="W1211" s="1067"/>
      <c r="X1211" s="1067"/>
      <c r="Y1211" s="1067"/>
      <c r="Z1211" s="1067"/>
      <c r="AA1211" s="1067"/>
      <c r="AB1211" s="1067"/>
      <c r="AC1211" s="1067"/>
      <c r="AD1211" s="1067"/>
      <c r="AE1211" s="1067"/>
    </row>
    <row r="1212" spans="1:31">
      <c r="A1212" s="1067"/>
      <c r="B1212" s="1067"/>
      <c r="C1212" s="1067"/>
      <c r="D1212" s="1067"/>
      <c r="E1212" s="1067"/>
      <c r="F1212" s="1067"/>
      <c r="G1212" s="1067"/>
      <c r="H1212" s="1067"/>
      <c r="I1212" s="1067"/>
      <c r="J1212" s="1067"/>
      <c r="K1212" s="1067"/>
      <c r="L1212" s="1067"/>
      <c r="M1212" s="1067"/>
      <c r="N1212" s="1067"/>
      <c r="O1212" s="1067"/>
      <c r="P1212" s="1067"/>
      <c r="Q1212" s="1067"/>
      <c r="R1212" s="1067"/>
      <c r="S1212" s="1067"/>
      <c r="T1212" s="1067"/>
      <c r="U1212" s="1067"/>
      <c r="V1212" s="1067"/>
      <c r="W1212" s="1067"/>
      <c r="X1212" s="1067"/>
      <c r="Y1212" s="1067"/>
      <c r="Z1212" s="1067"/>
      <c r="AA1212" s="1067"/>
      <c r="AB1212" s="1067"/>
      <c r="AC1212" s="1067"/>
      <c r="AD1212" s="1067"/>
      <c r="AE1212" s="1067"/>
    </row>
    <row r="1213" spans="1:31">
      <c r="A1213" s="1067"/>
      <c r="B1213" s="1067"/>
      <c r="C1213" s="1067"/>
      <c r="D1213" s="1067"/>
      <c r="E1213" s="1067"/>
      <c r="F1213" s="1067"/>
      <c r="G1213" s="1067"/>
      <c r="H1213" s="1067"/>
      <c r="I1213" s="1067"/>
      <c r="J1213" s="1067"/>
      <c r="K1213" s="1067"/>
      <c r="L1213" s="1067"/>
      <c r="M1213" s="1067"/>
      <c r="N1213" s="1067"/>
      <c r="O1213" s="1067"/>
      <c r="P1213" s="1067"/>
      <c r="Q1213" s="1067"/>
      <c r="R1213" s="1067"/>
      <c r="S1213" s="1067"/>
      <c r="T1213" s="1067"/>
      <c r="U1213" s="1067"/>
      <c r="V1213" s="1067"/>
      <c r="W1213" s="1067"/>
      <c r="X1213" s="1067"/>
      <c r="Y1213" s="1067"/>
      <c r="Z1213" s="1067"/>
      <c r="AA1213" s="1067"/>
      <c r="AB1213" s="1067"/>
      <c r="AC1213" s="1067"/>
      <c r="AD1213" s="1067"/>
      <c r="AE1213" s="1067"/>
    </row>
    <row r="1214" spans="1:31">
      <c r="A1214" s="1067"/>
      <c r="B1214" s="1067"/>
      <c r="C1214" s="1067"/>
      <c r="D1214" s="1067"/>
      <c r="E1214" s="1067"/>
      <c r="F1214" s="1067"/>
      <c r="G1214" s="1067"/>
      <c r="H1214" s="1067"/>
      <c r="I1214" s="1067"/>
      <c r="J1214" s="1067"/>
      <c r="K1214" s="1067"/>
      <c r="L1214" s="1067"/>
      <c r="M1214" s="1067"/>
      <c r="N1214" s="1067"/>
      <c r="O1214" s="1067"/>
      <c r="P1214" s="1067"/>
      <c r="Q1214" s="1067"/>
      <c r="R1214" s="1067"/>
      <c r="S1214" s="1067"/>
      <c r="T1214" s="1067"/>
      <c r="U1214" s="1067"/>
      <c r="V1214" s="1067"/>
      <c r="W1214" s="1067"/>
      <c r="X1214" s="1067"/>
      <c r="Y1214" s="1067"/>
      <c r="Z1214" s="1067"/>
      <c r="AA1214" s="1067"/>
      <c r="AB1214" s="1067"/>
      <c r="AC1214" s="1067"/>
      <c r="AD1214" s="1067"/>
      <c r="AE1214" s="1067"/>
    </row>
    <row r="1215" spans="1:31">
      <c r="A1215" s="1067"/>
      <c r="B1215" s="1067"/>
      <c r="C1215" s="1067"/>
      <c r="D1215" s="1067"/>
      <c r="E1215" s="1067"/>
      <c r="F1215" s="1067"/>
      <c r="G1215" s="1067"/>
      <c r="H1215" s="1067"/>
      <c r="I1215" s="1067"/>
      <c r="J1215" s="1067"/>
      <c r="K1215" s="1067"/>
      <c r="L1215" s="1067"/>
      <c r="M1215" s="1067"/>
      <c r="N1215" s="1067"/>
      <c r="O1215" s="1067"/>
      <c r="P1215" s="1067"/>
      <c r="Q1215" s="1067"/>
      <c r="R1215" s="1067"/>
      <c r="S1215" s="1067"/>
      <c r="T1215" s="1067"/>
      <c r="U1215" s="1067"/>
      <c r="V1215" s="1067"/>
      <c r="W1215" s="1067"/>
      <c r="X1215" s="1067"/>
      <c r="Y1215" s="1067"/>
      <c r="Z1215" s="1067"/>
      <c r="AA1215" s="1067"/>
      <c r="AB1215" s="1067"/>
      <c r="AC1215" s="1067"/>
      <c r="AD1215" s="1067"/>
      <c r="AE1215" s="1067"/>
    </row>
    <row r="1216" spans="1:31">
      <c r="A1216" s="1067"/>
      <c r="B1216" s="1067"/>
      <c r="C1216" s="1067"/>
      <c r="D1216" s="1067"/>
      <c r="E1216" s="1067"/>
      <c r="F1216" s="1067"/>
      <c r="G1216" s="1067"/>
      <c r="H1216" s="1067"/>
      <c r="I1216" s="1067"/>
      <c r="J1216" s="1067"/>
      <c r="K1216" s="1067"/>
      <c r="L1216" s="1067"/>
      <c r="M1216" s="1067"/>
      <c r="N1216" s="1067"/>
      <c r="O1216" s="1067"/>
      <c r="P1216" s="1067"/>
      <c r="Q1216" s="1067"/>
      <c r="R1216" s="1067"/>
      <c r="S1216" s="1067"/>
      <c r="T1216" s="1067"/>
      <c r="U1216" s="1067"/>
      <c r="V1216" s="1067"/>
      <c r="W1216" s="1067"/>
      <c r="X1216" s="1067"/>
      <c r="Y1216" s="1067"/>
      <c r="Z1216" s="1067"/>
      <c r="AA1216" s="1067"/>
      <c r="AB1216" s="1067"/>
      <c r="AC1216" s="1067"/>
      <c r="AD1216" s="1067"/>
      <c r="AE1216" s="1067"/>
    </row>
    <row r="1217" spans="1:31">
      <c r="A1217" s="1067"/>
      <c r="B1217" s="1067"/>
      <c r="C1217" s="1067"/>
      <c r="D1217" s="1067"/>
      <c r="E1217" s="1067"/>
      <c r="F1217" s="1067"/>
      <c r="G1217" s="1067"/>
      <c r="H1217" s="1067"/>
      <c r="I1217" s="1067"/>
      <c r="J1217" s="1067"/>
      <c r="K1217" s="1067"/>
      <c r="L1217" s="1067"/>
      <c r="M1217" s="1067"/>
      <c r="N1217" s="1067"/>
      <c r="O1217" s="1067"/>
      <c r="P1217" s="1067"/>
      <c r="Q1217" s="1067"/>
      <c r="R1217" s="1067"/>
      <c r="S1217" s="1067"/>
      <c r="T1217" s="1067"/>
      <c r="U1217" s="1067"/>
      <c r="V1217" s="1067"/>
      <c r="W1217" s="1067"/>
      <c r="X1217" s="1067"/>
      <c r="Y1217" s="1067"/>
      <c r="Z1217" s="1067"/>
      <c r="AA1217" s="1067"/>
      <c r="AB1217" s="1067"/>
      <c r="AC1217" s="1067"/>
      <c r="AD1217" s="1067"/>
      <c r="AE1217" s="1067"/>
    </row>
    <row r="1218" spans="1:31">
      <c r="A1218" s="1067"/>
      <c r="B1218" s="1067"/>
      <c r="C1218" s="1067"/>
      <c r="D1218" s="1067"/>
      <c r="E1218" s="1067"/>
      <c r="F1218" s="1067"/>
      <c r="G1218" s="1067"/>
      <c r="H1218" s="1067"/>
      <c r="I1218" s="1067"/>
      <c r="J1218" s="1067"/>
      <c r="K1218" s="1067"/>
      <c r="L1218" s="1067"/>
      <c r="M1218" s="1067"/>
      <c r="N1218" s="1067"/>
      <c r="O1218" s="1067"/>
      <c r="P1218" s="1067"/>
      <c r="Q1218" s="1067"/>
      <c r="R1218" s="1067"/>
      <c r="S1218" s="1067"/>
      <c r="T1218" s="1067"/>
      <c r="U1218" s="1067"/>
      <c r="V1218" s="1067"/>
      <c r="W1218" s="1067"/>
      <c r="X1218" s="1067"/>
      <c r="Y1218" s="1067"/>
      <c r="Z1218" s="1067"/>
      <c r="AA1218" s="1067"/>
      <c r="AB1218" s="1067"/>
      <c r="AC1218" s="1067"/>
      <c r="AD1218" s="1067"/>
      <c r="AE1218" s="1067"/>
    </row>
    <row r="1219" spans="1:31">
      <c r="A1219" s="1067"/>
      <c r="B1219" s="1067"/>
      <c r="C1219" s="1067"/>
      <c r="D1219" s="1067"/>
      <c r="E1219" s="1067"/>
      <c r="F1219" s="1067"/>
      <c r="G1219" s="1067"/>
      <c r="H1219" s="1067"/>
      <c r="I1219" s="1067"/>
      <c r="J1219" s="1067"/>
      <c r="K1219" s="1067"/>
      <c r="L1219" s="1067"/>
      <c r="M1219" s="1067"/>
      <c r="N1219" s="1067"/>
      <c r="O1219" s="1067"/>
      <c r="P1219" s="1067"/>
      <c r="Q1219" s="1067"/>
      <c r="R1219" s="1067"/>
      <c r="S1219" s="1067"/>
      <c r="T1219" s="1067"/>
      <c r="U1219" s="1067"/>
      <c r="V1219" s="1067"/>
      <c r="W1219" s="1067"/>
      <c r="X1219" s="1067"/>
      <c r="Y1219" s="1067"/>
      <c r="Z1219" s="1067"/>
      <c r="AA1219" s="1067"/>
      <c r="AB1219" s="1067"/>
      <c r="AC1219" s="1067"/>
      <c r="AD1219" s="1067"/>
      <c r="AE1219" s="1067"/>
    </row>
    <row r="1220" spans="1:31">
      <c r="A1220" s="1067"/>
      <c r="B1220" s="1067"/>
      <c r="C1220" s="1067"/>
      <c r="D1220" s="1067"/>
      <c r="E1220" s="1067"/>
      <c r="F1220" s="1067"/>
      <c r="G1220" s="1067"/>
      <c r="H1220" s="1067"/>
      <c r="I1220" s="1067"/>
      <c r="J1220" s="1067"/>
      <c r="K1220" s="1067"/>
      <c r="L1220" s="1067"/>
      <c r="M1220" s="1067"/>
      <c r="N1220" s="1067"/>
      <c r="O1220" s="1067"/>
      <c r="P1220" s="1067"/>
      <c r="Q1220" s="1067"/>
      <c r="R1220" s="1067"/>
      <c r="S1220" s="1067"/>
      <c r="T1220" s="1067"/>
      <c r="U1220" s="1067"/>
      <c r="V1220" s="1067"/>
      <c r="W1220" s="1067"/>
      <c r="X1220" s="1067"/>
      <c r="Y1220" s="1067"/>
      <c r="Z1220" s="1067"/>
      <c r="AA1220" s="1067"/>
      <c r="AB1220" s="1067"/>
      <c r="AC1220" s="1067"/>
      <c r="AD1220" s="1067"/>
      <c r="AE1220" s="1067"/>
    </row>
    <row r="1221" spans="1:31">
      <c r="A1221" s="1067"/>
      <c r="B1221" s="1067"/>
      <c r="C1221" s="1067"/>
      <c r="D1221" s="1067"/>
      <c r="E1221" s="1067"/>
      <c r="F1221" s="1067"/>
      <c r="G1221" s="1067"/>
      <c r="H1221" s="1067"/>
      <c r="I1221" s="1067"/>
      <c r="J1221" s="1067"/>
      <c r="K1221" s="1067"/>
      <c r="L1221" s="1067"/>
      <c r="M1221" s="1067"/>
      <c r="N1221" s="1067"/>
      <c r="O1221" s="1067"/>
      <c r="P1221" s="1067"/>
      <c r="Q1221" s="1067"/>
      <c r="R1221" s="1067"/>
      <c r="S1221" s="1067"/>
      <c r="T1221" s="1067"/>
      <c r="U1221" s="1067"/>
      <c r="V1221" s="1067"/>
      <c r="W1221" s="1067"/>
      <c r="X1221" s="1067"/>
      <c r="Y1221" s="1067"/>
      <c r="Z1221" s="1067"/>
      <c r="AA1221" s="1067"/>
      <c r="AB1221" s="1067"/>
      <c r="AC1221" s="1067"/>
      <c r="AD1221" s="1067"/>
      <c r="AE1221" s="1067"/>
    </row>
    <row r="1222" spans="1:31">
      <c r="A1222" s="1067"/>
      <c r="B1222" s="1067"/>
      <c r="C1222" s="1067"/>
      <c r="D1222" s="1067"/>
      <c r="E1222" s="1067"/>
      <c r="F1222" s="1067"/>
      <c r="G1222" s="1067"/>
      <c r="H1222" s="1067"/>
      <c r="I1222" s="1067"/>
      <c r="J1222" s="1067"/>
      <c r="K1222" s="1067"/>
      <c r="L1222" s="1067"/>
      <c r="M1222" s="1067"/>
      <c r="N1222" s="1067"/>
      <c r="O1222" s="1067"/>
      <c r="P1222" s="1067"/>
      <c r="Q1222" s="1067"/>
      <c r="R1222" s="1067"/>
      <c r="S1222" s="1067"/>
      <c r="T1222" s="1067"/>
      <c r="U1222" s="1067"/>
      <c r="V1222" s="1067"/>
      <c r="W1222" s="1067"/>
      <c r="X1222" s="1067"/>
      <c r="Y1222" s="1067"/>
      <c r="Z1222" s="1067"/>
      <c r="AA1222" s="1067"/>
      <c r="AB1222" s="1067"/>
      <c r="AC1222" s="1067"/>
      <c r="AD1222" s="1067"/>
      <c r="AE1222" s="1067"/>
    </row>
    <row r="1223" spans="1:31">
      <c r="A1223" s="1067"/>
      <c r="B1223" s="1067"/>
      <c r="C1223" s="1067"/>
      <c r="D1223" s="1067"/>
      <c r="E1223" s="1067"/>
      <c r="F1223" s="1067"/>
      <c r="G1223" s="1067"/>
      <c r="H1223" s="1067"/>
      <c r="I1223" s="1067"/>
      <c r="J1223" s="1067"/>
      <c r="K1223" s="1067"/>
      <c r="L1223" s="1067"/>
      <c r="M1223" s="1067"/>
      <c r="N1223" s="1067"/>
      <c r="O1223" s="1067"/>
      <c r="P1223" s="1067"/>
      <c r="Q1223" s="1067"/>
      <c r="R1223" s="1067"/>
      <c r="S1223" s="1067"/>
      <c r="T1223" s="1067"/>
      <c r="U1223" s="1067"/>
      <c r="V1223" s="1067"/>
      <c r="W1223" s="1067"/>
      <c r="X1223" s="1067"/>
      <c r="Y1223" s="1067"/>
      <c r="Z1223" s="1067"/>
      <c r="AA1223" s="1067"/>
      <c r="AB1223" s="1067"/>
      <c r="AC1223" s="1067"/>
      <c r="AD1223" s="1067"/>
      <c r="AE1223" s="1067"/>
    </row>
    <row r="1224" spans="1:31">
      <c r="A1224" s="1067"/>
      <c r="B1224" s="1067"/>
      <c r="C1224" s="1067"/>
      <c r="D1224" s="1067"/>
      <c r="E1224" s="1067"/>
      <c r="F1224" s="1067"/>
      <c r="G1224" s="1067"/>
      <c r="H1224" s="1067"/>
      <c r="I1224" s="1067"/>
      <c r="J1224" s="1067"/>
      <c r="K1224" s="1067"/>
      <c r="L1224" s="1067"/>
      <c r="M1224" s="1067"/>
      <c r="N1224" s="1067"/>
      <c r="O1224" s="1067"/>
      <c r="P1224" s="1067"/>
      <c r="Q1224" s="1067"/>
      <c r="R1224" s="1067"/>
      <c r="S1224" s="1067"/>
      <c r="T1224" s="1067"/>
      <c r="U1224" s="1067"/>
      <c r="V1224" s="1067"/>
      <c r="W1224" s="1067"/>
      <c r="X1224" s="1067"/>
      <c r="Y1224" s="1067"/>
      <c r="Z1224" s="1067"/>
      <c r="AA1224" s="1067"/>
      <c r="AB1224" s="1067"/>
      <c r="AC1224" s="1067"/>
      <c r="AD1224" s="1067"/>
      <c r="AE1224" s="1067"/>
    </row>
    <row r="1225" spans="1:31">
      <c r="A1225" s="1067"/>
      <c r="B1225" s="1067"/>
      <c r="C1225" s="1067"/>
      <c r="D1225" s="1067"/>
      <c r="E1225" s="1067"/>
      <c r="F1225" s="1067"/>
      <c r="G1225" s="1067"/>
      <c r="H1225" s="1067"/>
      <c r="I1225" s="1067"/>
      <c r="J1225" s="1067"/>
      <c r="K1225" s="1067"/>
      <c r="L1225" s="1067"/>
      <c r="M1225" s="1067"/>
      <c r="N1225" s="1067"/>
      <c r="O1225" s="1067"/>
      <c r="P1225" s="1067"/>
      <c r="Q1225" s="1067"/>
      <c r="R1225" s="1067"/>
      <c r="S1225" s="1067"/>
      <c r="T1225" s="1067"/>
      <c r="U1225" s="1067"/>
      <c r="V1225" s="1067"/>
      <c r="W1225" s="1067"/>
      <c r="X1225" s="1067"/>
      <c r="Y1225" s="1067"/>
      <c r="Z1225" s="1067"/>
      <c r="AA1225" s="1067"/>
      <c r="AB1225" s="1067"/>
      <c r="AC1225" s="1067"/>
      <c r="AD1225" s="1067"/>
      <c r="AE1225" s="1067"/>
    </row>
    <row r="1226" spans="1:31">
      <c r="A1226" s="1067"/>
      <c r="B1226" s="1067"/>
      <c r="C1226" s="1067"/>
      <c r="D1226" s="1067"/>
      <c r="E1226" s="1067"/>
      <c r="F1226" s="1067"/>
      <c r="G1226" s="1067"/>
      <c r="H1226" s="1067"/>
      <c r="I1226" s="1067"/>
      <c r="J1226" s="1067"/>
      <c r="K1226" s="1067"/>
      <c r="L1226" s="1067"/>
      <c r="M1226" s="1067"/>
      <c r="N1226" s="1067"/>
      <c r="O1226" s="1067"/>
      <c r="P1226" s="1067"/>
      <c r="Q1226" s="1067"/>
      <c r="R1226" s="1067"/>
      <c r="S1226" s="1067"/>
      <c r="T1226" s="1067"/>
      <c r="U1226" s="1067"/>
      <c r="V1226" s="1067"/>
      <c r="W1226" s="1067"/>
      <c r="X1226" s="1067"/>
      <c r="Y1226" s="1067"/>
      <c r="Z1226" s="1067"/>
      <c r="AA1226" s="1067"/>
      <c r="AB1226" s="1067"/>
      <c r="AC1226" s="1067"/>
      <c r="AD1226" s="1067"/>
      <c r="AE1226" s="1067"/>
    </row>
    <row r="1227" spans="1:31">
      <c r="A1227" s="1067"/>
      <c r="B1227" s="1067"/>
      <c r="C1227" s="1067"/>
      <c r="D1227" s="1067"/>
      <c r="E1227" s="1067"/>
      <c r="F1227" s="1067"/>
      <c r="G1227" s="1067"/>
      <c r="H1227" s="1067"/>
      <c r="I1227" s="1067"/>
      <c r="J1227" s="1067"/>
      <c r="K1227" s="1067"/>
      <c r="L1227" s="1067"/>
      <c r="M1227" s="1067"/>
      <c r="N1227" s="1067"/>
      <c r="O1227" s="1067"/>
      <c r="P1227" s="1067"/>
      <c r="Q1227" s="1067"/>
      <c r="R1227" s="1067"/>
      <c r="S1227" s="1067"/>
      <c r="T1227" s="1067"/>
      <c r="U1227" s="1067"/>
      <c r="V1227" s="1067"/>
      <c r="W1227" s="1067"/>
      <c r="X1227" s="1067"/>
      <c r="Y1227" s="1067"/>
      <c r="Z1227" s="1067"/>
      <c r="AA1227" s="1067"/>
      <c r="AB1227" s="1067"/>
      <c r="AC1227" s="1067"/>
      <c r="AD1227" s="1067"/>
      <c r="AE1227" s="1067"/>
    </row>
    <row r="1228" spans="1:31">
      <c r="A1228" s="1067"/>
      <c r="B1228" s="1067"/>
      <c r="C1228" s="1067"/>
      <c r="D1228" s="1067"/>
      <c r="E1228" s="1067"/>
      <c r="F1228" s="1067"/>
      <c r="G1228" s="1067"/>
      <c r="H1228" s="1067"/>
      <c r="I1228" s="1067"/>
      <c r="J1228" s="1067"/>
      <c r="K1228" s="1067"/>
      <c r="L1228" s="1067"/>
      <c r="M1228" s="1067"/>
      <c r="N1228" s="1067"/>
      <c r="O1228" s="1067"/>
      <c r="P1228" s="1067"/>
      <c r="Q1228" s="1067"/>
      <c r="R1228" s="1067"/>
      <c r="S1228" s="1067"/>
      <c r="T1228" s="1067"/>
      <c r="U1228" s="1067"/>
      <c r="V1228" s="1067"/>
      <c r="W1228" s="1067"/>
      <c r="X1228" s="1067"/>
      <c r="Y1228" s="1067"/>
      <c r="Z1228" s="1067"/>
      <c r="AA1228" s="1067"/>
      <c r="AB1228" s="1067"/>
      <c r="AC1228" s="1067"/>
      <c r="AD1228" s="1067"/>
      <c r="AE1228" s="1067"/>
    </row>
    <row r="1229" spans="1:31">
      <c r="A1229" s="1067"/>
      <c r="B1229" s="1067"/>
      <c r="C1229" s="1067"/>
      <c r="D1229" s="1067"/>
      <c r="E1229" s="1067"/>
      <c r="F1229" s="1067"/>
      <c r="G1229" s="1067"/>
      <c r="H1229" s="1067"/>
      <c r="I1229" s="1067"/>
      <c r="J1229" s="1067"/>
      <c r="K1229" s="1067"/>
      <c r="L1229" s="1067"/>
      <c r="M1229" s="1067"/>
      <c r="N1229" s="1067"/>
      <c r="O1229" s="1067"/>
      <c r="P1229" s="1067"/>
      <c r="Q1229" s="1067"/>
      <c r="R1229" s="1067"/>
      <c r="S1229" s="1067"/>
      <c r="T1229" s="1067"/>
      <c r="U1229" s="1067"/>
      <c r="V1229" s="1067"/>
      <c r="W1229" s="1067"/>
      <c r="X1229" s="1067"/>
      <c r="Y1229" s="1067"/>
      <c r="Z1229" s="1067"/>
      <c r="AA1229" s="1067"/>
      <c r="AB1229" s="1067"/>
      <c r="AC1229" s="1067"/>
      <c r="AD1229" s="1067"/>
      <c r="AE1229" s="1067"/>
    </row>
    <row r="1230" spans="1:31">
      <c r="A1230" s="1067"/>
      <c r="B1230" s="1067"/>
      <c r="C1230" s="1067"/>
      <c r="D1230" s="1067"/>
      <c r="E1230" s="1067"/>
      <c r="F1230" s="1067"/>
      <c r="G1230" s="1067"/>
      <c r="H1230" s="1067"/>
      <c r="I1230" s="1067"/>
      <c r="J1230" s="1067"/>
      <c r="K1230" s="1067"/>
      <c r="L1230" s="1067"/>
      <c r="M1230" s="1067"/>
      <c r="N1230" s="1067"/>
      <c r="O1230" s="1067"/>
      <c r="P1230" s="1067"/>
      <c r="Q1230" s="1067"/>
      <c r="R1230" s="1067"/>
      <c r="S1230" s="1067"/>
      <c r="T1230" s="1067"/>
      <c r="U1230" s="1067"/>
      <c r="V1230" s="1067"/>
      <c r="W1230" s="1067"/>
      <c r="X1230" s="1067"/>
      <c r="Y1230" s="1067"/>
      <c r="Z1230" s="1067"/>
      <c r="AA1230" s="1067"/>
      <c r="AB1230" s="1067"/>
      <c r="AC1230" s="1067"/>
      <c r="AD1230" s="1067"/>
      <c r="AE1230" s="1067"/>
    </row>
    <row r="1231" spans="1:31">
      <c r="A1231" s="1067"/>
      <c r="B1231" s="1067"/>
      <c r="C1231" s="1067"/>
      <c r="D1231" s="1067"/>
      <c r="E1231" s="1067"/>
      <c r="F1231" s="1067"/>
      <c r="G1231" s="1067"/>
      <c r="H1231" s="1067"/>
      <c r="I1231" s="1067"/>
      <c r="J1231" s="1067"/>
      <c r="K1231" s="1067"/>
      <c r="L1231" s="1067"/>
      <c r="M1231" s="1067"/>
      <c r="N1231" s="1067"/>
      <c r="O1231" s="1067"/>
      <c r="P1231" s="1067"/>
      <c r="Q1231" s="1067"/>
      <c r="R1231" s="1067"/>
      <c r="S1231" s="1067"/>
      <c r="T1231" s="1067"/>
      <c r="U1231" s="1067"/>
      <c r="V1231" s="1067"/>
      <c r="W1231" s="1067"/>
      <c r="X1231" s="1067"/>
      <c r="Y1231" s="1067"/>
      <c r="Z1231" s="1067"/>
      <c r="AA1231" s="1067"/>
      <c r="AB1231" s="1067"/>
      <c r="AC1231" s="1067"/>
      <c r="AD1231" s="1067"/>
      <c r="AE1231" s="1067"/>
    </row>
    <row r="1232" spans="1:31">
      <c r="A1232" s="1067"/>
      <c r="B1232" s="1067"/>
      <c r="C1232" s="1067"/>
      <c r="D1232" s="1067"/>
      <c r="E1232" s="1067"/>
      <c r="F1232" s="1067"/>
      <c r="G1232" s="1067"/>
      <c r="H1232" s="1067"/>
      <c r="I1232" s="1067"/>
      <c r="J1232" s="1067"/>
      <c r="K1232" s="1067"/>
      <c r="L1232" s="1067"/>
      <c r="M1232" s="1067"/>
      <c r="N1232" s="1067"/>
      <c r="O1232" s="1067"/>
      <c r="P1232" s="1067"/>
      <c r="Q1232" s="1067"/>
      <c r="R1232" s="1067"/>
      <c r="S1232" s="1067"/>
      <c r="T1232" s="1067"/>
      <c r="U1232" s="1067"/>
      <c r="V1232" s="1067"/>
      <c r="W1232" s="1067"/>
      <c r="X1232" s="1067"/>
      <c r="Y1232" s="1067"/>
      <c r="Z1232" s="1067"/>
      <c r="AA1232" s="1067"/>
      <c r="AB1232" s="1067"/>
      <c r="AC1232" s="1067"/>
      <c r="AD1232" s="1067"/>
      <c r="AE1232" s="1067"/>
    </row>
    <row r="1233" spans="1:31">
      <c r="A1233" s="1067"/>
      <c r="B1233" s="1067"/>
      <c r="C1233" s="1067"/>
      <c r="D1233" s="1067"/>
      <c r="E1233" s="1067"/>
      <c r="F1233" s="1067"/>
      <c r="G1233" s="1067"/>
      <c r="H1233" s="1067"/>
      <c r="I1233" s="1067"/>
      <c r="J1233" s="1067"/>
      <c r="K1233" s="1067"/>
      <c r="L1233" s="1067"/>
      <c r="M1233" s="1067"/>
      <c r="N1233" s="1067"/>
      <c r="O1233" s="1067"/>
      <c r="P1233" s="1067"/>
      <c r="Q1233" s="1067"/>
      <c r="R1233" s="1067"/>
      <c r="S1233" s="1067"/>
      <c r="T1233" s="1067"/>
      <c r="U1233" s="1067"/>
      <c r="V1233" s="1067"/>
      <c r="W1233" s="1067"/>
      <c r="X1233" s="1067"/>
      <c r="Y1233" s="1067"/>
      <c r="Z1233" s="1067"/>
      <c r="AA1233" s="1067"/>
      <c r="AB1233" s="1067"/>
      <c r="AC1233" s="1067"/>
      <c r="AD1233" s="1067"/>
      <c r="AE1233" s="1067"/>
    </row>
    <row r="1234" spans="1:31">
      <c r="A1234" s="1067"/>
      <c r="B1234" s="1067"/>
      <c r="C1234" s="1067"/>
      <c r="D1234" s="1067"/>
      <c r="E1234" s="1067"/>
      <c r="F1234" s="1067"/>
      <c r="G1234" s="1067"/>
      <c r="H1234" s="1067"/>
      <c r="I1234" s="1067"/>
      <c r="J1234" s="1067"/>
      <c r="K1234" s="1067"/>
      <c r="L1234" s="1067"/>
      <c r="M1234" s="1067"/>
      <c r="N1234" s="1067"/>
      <c r="O1234" s="1067"/>
      <c r="P1234" s="1067"/>
      <c r="Q1234" s="1067"/>
      <c r="R1234" s="1067"/>
      <c r="S1234" s="1067"/>
      <c r="T1234" s="1067"/>
      <c r="U1234" s="1067"/>
      <c r="V1234" s="1067"/>
      <c r="W1234" s="1067"/>
      <c r="X1234" s="1067"/>
      <c r="Y1234" s="1067"/>
      <c r="Z1234" s="1067"/>
      <c r="AA1234" s="1067"/>
      <c r="AB1234" s="1067"/>
      <c r="AC1234" s="1067"/>
      <c r="AD1234" s="1067"/>
      <c r="AE1234" s="1067"/>
    </row>
    <row r="1235" spans="1:31">
      <c r="A1235" s="1067"/>
      <c r="B1235" s="1067"/>
      <c r="C1235" s="1067"/>
      <c r="D1235" s="1067"/>
      <c r="E1235" s="1067"/>
      <c r="F1235" s="1067"/>
      <c r="G1235" s="1067"/>
      <c r="H1235" s="1067"/>
      <c r="I1235" s="1067"/>
      <c r="J1235" s="1067"/>
      <c r="K1235" s="1067"/>
      <c r="L1235" s="1067"/>
      <c r="M1235" s="1067"/>
      <c r="N1235" s="1067"/>
      <c r="O1235" s="1067"/>
      <c r="P1235" s="1067"/>
      <c r="Q1235" s="1067"/>
      <c r="R1235" s="1067"/>
      <c r="S1235" s="1067"/>
      <c r="T1235" s="1067"/>
      <c r="U1235" s="1067"/>
      <c r="V1235" s="1067"/>
      <c r="W1235" s="1067"/>
      <c r="X1235" s="1067"/>
      <c r="Y1235" s="1067"/>
      <c r="Z1235" s="1067"/>
      <c r="AA1235" s="1067"/>
      <c r="AB1235" s="1067"/>
      <c r="AC1235" s="1067"/>
      <c r="AD1235" s="1067"/>
      <c r="AE1235" s="1067"/>
    </row>
    <row r="1236" spans="1:31">
      <c r="A1236" s="1067"/>
      <c r="B1236" s="1067"/>
      <c r="C1236" s="1067"/>
      <c r="D1236" s="1067"/>
      <c r="E1236" s="1067"/>
      <c r="F1236" s="1067"/>
      <c r="G1236" s="1067"/>
      <c r="H1236" s="1067"/>
      <c r="I1236" s="1067"/>
      <c r="J1236" s="1067"/>
      <c r="K1236" s="1067"/>
      <c r="L1236" s="1067"/>
      <c r="M1236" s="1067"/>
      <c r="N1236" s="1067"/>
      <c r="O1236" s="1067"/>
      <c r="P1236" s="1067"/>
      <c r="Q1236" s="1067"/>
      <c r="R1236" s="1067"/>
      <c r="S1236" s="1067"/>
      <c r="T1236" s="1067"/>
      <c r="U1236" s="1067"/>
      <c r="V1236" s="1067"/>
      <c r="W1236" s="1067"/>
      <c r="X1236" s="1067"/>
      <c r="Y1236" s="1067"/>
      <c r="Z1236" s="1067"/>
      <c r="AA1236" s="1067"/>
      <c r="AB1236" s="1067"/>
      <c r="AC1236" s="1067"/>
      <c r="AD1236" s="1067"/>
      <c r="AE1236" s="1067"/>
    </row>
    <row r="1237" spans="1:31">
      <c r="A1237" s="1067"/>
      <c r="B1237" s="1067"/>
      <c r="C1237" s="1067"/>
      <c r="D1237" s="1067"/>
      <c r="E1237" s="1067"/>
      <c r="F1237" s="1067"/>
      <c r="G1237" s="1067"/>
      <c r="H1237" s="1067"/>
      <c r="I1237" s="1067"/>
      <c r="J1237" s="1067"/>
      <c r="K1237" s="1067"/>
      <c r="L1237" s="1067"/>
      <c r="M1237" s="1067"/>
      <c r="N1237" s="1067"/>
      <c r="O1237" s="1067"/>
      <c r="P1237" s="1067"/>
      <c r="Q1237" s="1067"/>
      <c r="R1237" s="1067"/>
      <c r="S1237" s="1067"/>
      <c r="T1237" s="1067"/>
      <c r="U1237" s="1067"/>
      <c r="V1237" s="1067"/>
      <c r="W1237" s="1067"/>
      <c r="X1237" s="1067"/>
      <c r="Y1237" s="1067"/>
      <c r="Z1237" s="1067"/>
      <c r="AA1237" s="1067"/>
      <c r="AB1237" s="1067"/>
      <c r="AC1237" s="1067"/>
      <c r="AD1237" s="1067"/>
      <c r="AE1237" s="1067"/>
    </row>
    <row r="1238" spans="1:31">
      <c r="A1238" s="1067"/>
      <c r="B1238" s="1067"/>
      <c r="C1238" s="1067"/>
      <c r="D1238" s="1067"/>
      <c r="E1238" s="1067"/>
      <c r="F1238" s="1067"/>
      <c r="G1238" s="1067"/>
      <c r="H1238" s="1067"/>
      <c r="I1238" s="1067"/>
      <c r="J1238" s="1067"/>
      <c r="K1238" s="1067"/>
      <c r="L1238" s="1067"/>
      <c r="M1238" s="1067"/>
      <c r="N1238" s="1067"/>
      <c r="O1238" s="1067"/>
      <c r="P1238" s="1067"/>
      <c r="Q1238" s="1067"/>
      <c r="R1238" s="1067"/>
      <c r="S1238" s="1067"/>
      <c r="T1238" s="1067"/>
      <c r="U1238" s="1067"/>
      <c r="V1238" s="1067"/>
      <c r="W1238" s="1067"/>
      <c r="X1238" s="1067"/>
      <c r="Y1238" s="1067"/>
      <c r="Z1238" s="1067"/>
      <c r="AA1238" s="1067"/>
      <c r="AB1238" s="1067"/>
      <c r="AC1238" s="1067"/>
      <c r="AD1238" s="1067"/>
      <c r="AE1238" s="1067"/>
    </row>
    <row r="1239" spans="1:31">
      <c r="A1239" s="1067"/>
      <c r="B1239" s="1067"/>
      <c r="C1239" s="1067"/>
      <c r="D1239" s="1067"/>
      <c r="E1239" s="1067"/>
      <c r="F1239" s="1067"/>
      <c r="G1239" s="1067"/>
      <c r="H1239" s="1067"/>
      <c r="I1239" s="1067"/>
      <c r="J1239" s="1067"/>
      <c r="K1239" s="1067"/>
      <c r="L1239" s="1067"/>
      <c r="M1239" s="1067"/>
      <c r="N1239" s="1067"/>
      <c r="O1239" s="1067"/>
      <c r="P1239" s="1067"/>
      <c r="Q1239" s="1067"/>
      <c r="R1239" s="1067"/>
      <c r="S1239" s="1067"/>
      <c r="T1239" s="1067"/>
      <c r="U1239" s="1067"/>
      <c r="V1239" s="1067"/>
      <c r="W1239" s="1067"/>
      <c r="X1239" s="1067"/>
      <c r="Y1239" s="1067"/>
      <c r="Z1239" s="1067"/>
      <c r="AA1239" s="1067"/>
      <c r="AB1239" s="1067"/>
      <c r="AC1239" s="1067"/>
      <c r="AD1239" s="1067"/>
      <c r="AE1239" s="1067"/>
    </row>
    <row r="1240" spans="1:31">
      <c r="A1240" s="1067"/>
      <c r="B1240" s="1067"/>
      <c r="C1240" s="1067"/>
      <c r="D1240" s="1067"/>
      <c r="E1240" s="1067"/>
      <c r="F1240" s="1067"/>
      <c r="G1240" s="1067"/>
      <c r="H1240" s="1067"/>
      <c r="I1240" s="1067"/>
      <c r="J1240" s="1067"/>
      <c r="K1240" s="1067"/>
      <c r="L1240" s="1067"/>
      <c r="M1240" s="1067"/>
      <c r="N1240" s="1067"/>
      <c r="O1240" s="1067"/>
      <c r="P1240" s="1067"/>
      <c r="Q1240" s="1067"/>
      <c r="R1240" s="1067"/>
      <c r="S1240" s="1067"/>
      <c r="T1240" s="1067"/>
      <c r="U1240" s="1067"/>
      <c r="V1240" s="1067"/>
      <c r="W1240" s="1067"/>
      <c r="X1240" s="1067"/>
      <c r="Y1240" s="1067"/>
      <c r="Z1240" s="1067"/>
      <c r="AA1240" s="1067"/>
      <c r="AB1240" s="1067"/>
      <c r="AC1240" s="1067"/>
      <c r="AD1240" s="1067"/>
      <c r="AE1240" s="1067"/>
    </row>
    <row r="1241" spans="1:31">
      <c r="A1241" s="1067"/>
      <c r="B1241" s="1067"/>
      <c r="C1241" s="1067"/>
      <c r="D1241" s="1067"/>
      <c r="E1241" s="1067"/>
      <c r="F1241" s="1067"/>
      <c r="G1241" s="1067"/>
      <c r="H1241" s="1067"/>
      <c r="I1241" s="1067"/>
      <c r="J1241" s="1067"/>
      <c r="K1241" s="1067"/>
      <c r="L1241" s="1067"/>
      <c r="M1241" s="1067"/>
      <c r="N1241" s="1067"/>
      <c r="O1241" s="1067"/>
      <c r="P1241" s="1067"/>
      <c r="Q1241" s="1067"/>
      <c r="R1241" s="1067"/>
      <c r="S1241" s="1067"/>
      <c r="T1241" s="1067"/>
      <c r="U1241" s="1067"/>
      <c r="V1241" s="1067"/>
      <c r="W1241" s="1067"/>
      <c r="X1241" s="1067"/>
      <c r="Y1241" s="1067"/>
      <c r="Z1241" s="1067"/>
      <c r="AA1241" s="1067"/>
      <c r="AB1241" s="1067"/>
      <c r="AC1241" s="1067"/>
      <c r="AD1241" s="1067"/>
      <c r="AE1241" s="1067"/>
    </row>
    <row r="1242" spans="1:31">
      <c r="A1242" s="1067"/>
      <c r="B1242" s="1067"/>
      <c r="C1242" s="1067"/>
      <c r="D1242" s="1067"/>
      <c r="E1242" s="1067"/>
      <c r="F1242" s="1067"/>
      <c r="G1242" s="1067"/>
      <c r="H1242" s="1067"/>
      <c r="I1242" s="1067"/>
      <c r="J1242" s="1067"/>
      <c r="K1242" s="1067"/>
      <c r="L1242" s="1067"/>
      <c r="M1242" s="1067"/>
      <c r="N1242" s="1067"/>
      <c r="O1242" s="1067"/>
      <c r="P1242" s="1067"/>
      <c r="Q1242" s="1067"/>
      <c r="R1242" s="1067"/>
      <c r="S1242" s="1067"/>
      <c r="T1242" s="1067"/>
      <c r="U1242" s="1067"/>
      <c r="V1242" s="1067"/>
      <c r="W1242" s="1067"/>
      <c r="X1242" s="1067"/>
      <c r="Y1242" s="1067"/>
      <c r="Z1242" s="1067"/>
      <c r="AA1242" s="1067"/>
      <c r="AB1242" s="1067"/>
      <c r="AC1242" s="1067"/>
      <c r="AD1242" s="1067"/>
      <c r="AE1242" s="1067"/>
    </row>
    <row r="1243" spans="1:31">
      <c r="A1243" s="1067"/>
      <c r="B1243" s="1067"/>
      <c r="C1243" s="1067"/>
      <c r="D1243" s="1067"/>
      <c r="E1243" s="1067"/>
      <c r="F1243" s="1067"/>
      <c r="G1243" s="1067"/>
      <c r="H1243" s="1067"/>
      <c r="I1243" s="1067"/>
      <c r="J1243" s="1067"/>
      <c r="K1243" s="1067"/>
      <c r="L1243" s="1067"/>
      <c r="M1243" s="1067"/>
      <c r="N1243" s="1067"/>
      <c r="O1243" s="1067"/>
      <c r="P1243" s="1067"/>
      <c r="Q1243" s="1067"/>
      <c r="R1243" s="1067"/>
      <c r="S1243" s="1067"/>
      <c r="T1243" s="1067"/>
      <c r="U1243" s="1067"/>
      <c r="V1243" s="1067"/>
      <c r="W1243" s="1067"/>
      <c r="X1243" s="1067"/>
      <c r="Y1243" s="1067"/>
      <c r="Z1243" s="1067"/>
      <c r="AA1243" s="1067"/>
      <c r="AB1243" s="1067"/>
      <c r="AC1243" s="1067"/>
      <c r="AD1243" s="1067"/>
      <c r="AE1243" s="1067"/>
    </row>
    <row r="1244" spans="1:31">
      <c r="A1244" s="1067"/>
      <c r="B1244" s="1067"/>
      <c r="C1244" s="1067"/>
      <c r="D1244" s="1067"/>
      <c r="E1244" s="1067"/>
      <c r="F1244" s="1067"/>
      <c r="G1244" s="1067"/>
      <c r="H1244" s="1067"/>
      <c r="I1244" s="1067"/>
      <c r="J1244" s="1067"/>
      <c r="K1244" s="1067"/>
      <c r="L1244" s="1067"/>
      <c r="M1244" s="1067"/>
      <c r="N1244" s="1067"/>
      <c r="O1244" s="1067"/>
      <c r="P1244" s="1067"/>
      <c r="Q1244" s="1067"/>
      <c r="R1244" s="1067"/>
      <c r="S1244" s="1067"/>
      <c r="T1244" s="1067"/>
      <c r="U1244" s="1067"/>
      <c r="V1244" s="1067"/>
      <c r="W1244" s="1067"/>
      <c r="X1244" s="1067"/>
      <c r="Y1244" s="1067"/>
      <c r="Z1244" s="1067"/>
      <c r="AA1244" s="1067"/>
      <c r="AB1244" s="1067"/>
      <c r="AC1244" s="1067"/>
      <c r="AD1244" s="1067"/>
      <c r="AE1244" s="1067"/>
    </row>
    <row r="1245" spans="1:31">
      <c r="A1245" s="1067"/>
      <c r="B1245" s="1067"/>
      <c r="C1245" s="1067"/>
      <c r="D1245" s="1067"/>
      <c r="E1245" s="1067"/>
      <c r="F1245" s="1067"/>
      <c r="G1245" s="1067"/>
      <c r="H1245" s="1067"/>
      <c r="I1245" s="1067"/>
      <c r="J1245" s="1067"/>
      <c r="K1245" s="1067"/>
      <c r="L1245" s="1067"/>
      <c r="M1245" s="1067"/>
      <c r="N1245" s="1067"/>
      <c r="O1245" s="1067"/>
      <c r="P1245" s="1067"/>
      <c r="Q1245" s="1067"/>
      <c r="R1245" s="1067"/>
      <c r="S1245" s="1067"/>
      <c r="T1245" s="1067"/>
      <c r="U1245" s="1067"/>
      <c r="V1245" s="1067"/>
      <c r="W1245" s="1067"/>
      <c r="X1245" s="1067"/>
      <c r="Y1245" s="1067"/>
      <c r="Z1245" s="1067"/>
      <c r="AA1245" s="1067"/>
      <c r="AB1245" s="1067"/>
      <c r="AC1245" s="1067"/>
      <c r="AD1245" s="1067"/>
      <c r="AE1245" s="1067"/>
    </row>
    <row r="1246" spans="1:31">
      <c r="A1246" s="1067"/>
      <c r="B1246" s="1067"/>
      <c r="C1246" s="1067"/>
      <c r="D1246" s="1067"/>
      <c r="E1246" s="1067"/>
      <c r="F1246" s="1067"/>
      <c r="G1246" s="1067"/>
      <c r="H1246" s="1067"/>
      <c r="I1246" s="1067"/>
      <c r="J1246" s="1067"/>
      <c r="K1246" s="1067"/>
      <c r="L1246" s="1067"/>
      <c r="M1246" s="1067"/>
      <c r="N1246" s="1067"/>
      <c r="O1246" s="1067"/>
      <c r="P1246" s="1067"/>
      <c r="Q1246" s="1067"/>
      <c r="R1246" s="1067"/>
      <c r="S1246" s="1067"/>
      <c r="T1246" s="1067"/>
      <c r="U1246" s="1067"/>
      <c r="V1246" s="1067"/>
      <c r="W1246" s="1067"/>
      <c r="X1246" s="1067"/>
      <c r="Y1246" s="1067"/>
      <c r="Z1246" s="1067"/>
      <c r="AA1246" s="1067"/>
      <c r="AB1246" s="1067"/>
      <c r="AC1246" s="1067"/>
      <c r="AD1246" s="1067"/>
      <c r="AE1246" s="1067"/>
    </row>
    <row r="1247" spans="1:31">
      <c r="A1247" s="1067"/>
      <c r="B1247" s="1067"/>
      <c r="C1247" s="1067"/>
      <c r="D1247" s="1067"/>
      <c r="E1247" s="1067"/>
      <c r="F1247" s="1067"/>
      <c r="G1247" s="1067"/>
      <c r="H1247" s="1067"/>
      <c r="I1247" s="1067"/>
      <c r="J1247" s="1067"/>
      <c r="K1247" s="1067"/>
      <c r="L1247" s="1067"/>
      <c r="M1247" s="1067"/>
      <c r="N1247" s="1067"/>
      <c r="O1247" s="1067"/>
      <c r="P1247" s="1067"/>
      <c r="Q1247" s="1067"/>
      <c r="R1247" s="1067"/>
      <c r="S1247" s="1067"/>
      <c r="T1247" s="1067"/>
      <c r="U1247" s="1067"/>
      <c r="V1247" s="1067"/>
      <c r="W1247" s="1067"/>
      <c r="X1247" s="1067"/>
      <c r="Y1247" s="1067"/>
      <c r="Z1247" s="1067"/>
      <c r="AA1247" s="1067"/>
      <c r="AB1247" s="1067"/>
      <c r="AC1247" s="1067"/>
      <c r="AD1247" s="1067"/>
      <c r="AE1247" s="1067"/>
    </row>
    <row r="1248" spans="1:31">
      <c r="A1248" s="1067"/>
      <c r="B1248" s="1067"/>
      <c r="C1248" s="1067"/>
      <c r="D1248" s="1067"/>
      <c r="E1248" s="1067"/>
      <c r="F1248" s="1067"/>
      <c r="G1248" s="1067"/>
      <c r="H1248" s="1067"/>
      <c r="I1248" s="1067"/>
      <c r="J1248" s="1067"/>
      <c r="K1248" s="1067"/>
      <c r="L1248" s="1067"/>
      <c r="M1248" s="1067"/>
      <c r="N1248" s="1067"/>
      <c r="O1248" s="1067"/>
      <c r="P1248" s="1067"/>
      <c r="Q1248" s="1067"/>
      <c r="R1248" s="1067"/>
      <c r="S1248" s="1067"/>
      <c r="T1248" s="1067"/>
      <c r="U1248" s="1067"/>
      <c r="V1248" s="1067"/>
      <c r="W1248" s="1067"/>
      <c r="X1248" s="1067"/>
      <c r="Y1248" s="1067"/>
      <c r="Z1248" s="1067"/>
      <c r="AA1248" s="1067"/>
      <c r="AB1248" s="1067"/>
      <c r="AC1248" s="1067"/>
      <c r="AD1248" s="1067"/>
      <c r="AE1248" s="1067"/>
    </row>
    <row r="1249" spans="1:31">
      <c r="A1249" s="1067"/>
      <c r="B1249" s="1067"/>
      <c r="C1249" s="1067"/>
      <c r="D1249" s="1067"/>
      <c r="E1249" s="1067"/>
      <c r="F1249" s="1067"/>
      <c r="G1249" s="1067"/>
      <c r="H1249" s="1067"/>
      <c r="I1249" s="1067"/>
      <c r="J1249" s="1067"/>
      <c r="K1249" s="1067"/>
      <c r="L1249" s="1067"/>
      <c r="M1249" s="1067"/>
      <c r="N1249" s="1067"/>
      <c r="O1249" s="1067"/>
      <c r="P1249" s="1067"/>
      <c r="Q1249" s="1067"/>
      <c r="R1249" s="1067"/>
      <c r="S1249" s="1067"/>
      <c r="T1249" s="1067"/>
      <c r="U1249" s="1067"/>
      <c r="V1249" s="1067"/>
      <c r="W1249" s="1067"/>
      <c r="X1249" s="1067"/>
      <c r="Y1249" s="1067"/>
      <c r="Z1249" s="1067"/>
      <c r="AA1249" s="1067"/>
      <c r="AB1249" s="1067"/>
      <c r="AC1249" s="1067"/>
      <c r="AD1249" s="1067"/>
      <c r="AE1249" s="1067"/>
    </row>
    <row r="1250" spans="1:31">
      <c r="A1250" s="1067"/>
      <c r="B1250" s="1067"/>
      <c r="C1250" s="1067"/>
      <c r="D1250" s="1067"/>
      <c r="E1250" s="1067"/>
      <c r="F1250" s="1067"/>
      <c r="G1250" s="1067"/>
      <c r="H1250" s="1067"/>
      <c r="I1250" s="1067"/>
      <c r="J1250" s="1067"/>
      <c r="K1250" s="1067"/>
      <c r="L1250" s="1067"/>
      <c r="M1250" s="1067"/>
      <c r="N1250" s="1067"/>
      <c r="O1250" s="1067"/>
      <c r="P1250" s="1067"/>
      <c r="Q1250" s="1067"/>
      <c r="R1250" s="1067"/>
      <c r="S1250" s="1067"/>
      <c r="T1250" s="1067"/>
      <c r="U1250" s="1067"/>
      <c r="V1250" s="1067"/>
      <c r="W1250" s="1067"/>
      <c r="X1250" s="1067"/>
      <c r="Y1250" s="1067"/>
      <c r="Z1250" s="1067"/>
      <c r="AA1250" s="1067"/>
      <c r="AB1250" s="1067"/>
      <c r="AC1250" s="1067"/>
      <c r="AD1250" s="1067"/>
      <c r="AE1250" s="1067"/>
    </row>
    <row r="1251" spans="1:31">
      <c r="A1251" s="1067"/>
      <c r="B1251" s="1067"/>
      <c r="C1251" s="1067"/>
      <c r="D1251" s="1067"/>
      <c r="E1251" s="1067"/>
      <c r="F1251" s="1067"/>
      <c r="G1251" s="1067"/>
      <c r="H1251" s="1067"/>
      <c r="I1251" s="1067"/>
      <c r="J1251" s="1067"/>
      <c r="K1251" s="1067"/>
      <c r="L1251" s="1067"/>
      <c r="M1251" s="1067"/>
      <c r="N1251" s="1067"/>
      <c r="O1251" s="1067"/>
      <c r="P1251" s="1067"/>
      <c r="Q1251" s="1067"/>
      <c r="R1251" s="1067"/>
      <c r="S1251" s="1067"/>
      <c r="T1251" s="1067"/>
      <c r="U1251" s="1067"/>
      <c r="V1251" s="1067"/>
      <c r="W1251" s="1067"/>
      <c r="X1251" s="1067"/>
      <c r="Y1251" s="1067"/>
      <c r="Z1251" s="1067"/>
      <c r="AA1251" s="1067"/>
      <c r="AB1251" s="1067"/>
      <c r="AC1251" s="1067"/>
      <c r="AD1251" s="1067"/>
      <c r="AE1251" s="1067"/>
    </row>
    <row r="1252" spans="1:31">
      <c r="A1252" s="1067"/>
      <c r="B1252" s="1067"/>
      <c r="C1252" s="1067"/>
      <c r="D1252" s="1067"/>
      <c r="E1252" s="1067"/>
      <c r="F1252" s="1067"/>
      <c r="G1252" s="1067"/>
      <c r="H1252" s="1067"/>
      <c r="I1252" s="1067"/>
      <c r="J1252" s="1067"/>
      <c r="K1252" s="1067"/>
      <c r="L1252" s="1067"/>
      <c r="M1252" s="1067"/>
      <c r="N1252" s="1067"/>
      <c r="O1252" s="1067"/>
      <c r="P1252" s="1067"/>
      <c r="Q1252" s="1067"/>
      <c r="R1252" s="1067"/>
      <c r="S1252" s="1067"/>
      <c r="T1252" s="1067"/>
      <c r="U1252" s="1067"/>
      <c r="V1252" s="1067"/>
      <c r="W1252" s="1067"/>
      <c r="X1252" s="1067"/>
      <c r="Y1252" s="1067"/>
      <c r="Z1252" s="1067"/>
      <c r="AA1252" s="1067"/>
      <c r="AB1252" s="1067"/>
      <c r="AC1252" s="1067"/>
      <c r="AD1252" s="1067"/>
      <c r="AE1252" s="1067"/>
    </row>
    <row r="1253" spans="1:31">
      <c r="A1253" s="1067"/>
      <c r="B1253" s="1067"/>
      <c r="C1253" s="1067"/>
      <c r="D1253" s="1067"/>
      <c r="E1253" s="1067"/>
      <c r="F1253" s="1067"/>
      <c r="G1253" s="1067"/>
      <c r="H1253" s="1067"/>
      <c r="I1253" s="1067"/>
      <c r="J1253" s="1067"/>
      <c r="K1253" s="1067"/>
      <c r="L1253" s="1067"/>
      <c r="M1253" s="1067"/>
      <c r="N1253" s="1067"/>
      <c r="O1253" s="1067"/>
      <c r="P1253" s="1067"/>
      <c r="Q1253" s="1067"/>
      <c r="R1253" s="1067"/>
      <c r="S1253" s="1067"/>
      <c r="T1253" s="1067"/>
      <c r="U1253" s="1067"/>
      <c r="V1253" s="1067"/>
      <c r="W1253" s="1067"/>
      <c r="X1253" s="1067"/>
      <c r="Y1253" s="1067"/>
      <c r="Z1253" s="1067"/>
      <c r="AA1253" s="1067"/>
      <c r="AB1253" s="1067"/>
      <c r="AC1253" s="1067"/>
      <c r="AD1253" s="1067"/>
      <c r="AE1253" s="1067"/>
    </row>
    <row r="1254" spans="1:31">
      <c r="A1254" s="1067"/>
      <c r="B1254" s="1067"/>
      <c r="C1254" s="1067"/>
      <c r="D1254" s="1067"/>
      <c r="E1254" s="1067"/>
      <c r="F1254" s="1067"/>
      <c r="G1254" s="1067"/>
      <c r="H1254" s="1067"/>
      <c r="I1254" s="1067"/>
      <c r="J1254" s="1067"/>
      <c r="K1254" s="1067"/>
      <c r="L1254" s="1067"/>
      <c r="M1254" s="1067"/>
      <c r="N1254" s="1067"/>
      <c r="O1254" s="1067"/>
      <c r="P1254" s="1067"/>
      <c r="Q1254" s="1067"/>
      <c r="R1254" s="1067"/>
      <c r="S1254" s="1067"/>
      <c r="T1254" s="1067"/>
      <c r="U1254" s="1067"/>
      <c r="V1254" s="1067"/>
      <c r="W1254" s="1067"/>
      <c r="X1254" s="1067"/>
      <c r="Y1254" s="1067"/>
      <c r="Z1254" s="1067"/>
      <c r="AA1254" s="1067"/>
      <c r="AB1254" s="1067"/>
      <c r="AC1254" s="1067"/>
      <c r="AD1254" s="1067"/>
      <c r="AE1254" s="1067"/>
    </row>
    <row r="1255" spans="1:31">
      <c r="A1255" s="1067"/>
      <c r="B1255" s="1067"/>
      <c r="C1255" s="1067"/>
      <c r="D1255" s="1067"/>
      <c r="E1255" s="1067"/>
      <c r="F1255" s="1067"/>
      <c r="G1255" s="1067"/>
      <c r="H1255" s="1067"/>
      <c r="I1255" s="1067"/>
      <c r="J1255" s="1067"/>
      <c r="K1255" s="1067"/>
      <c r="L1255" s="1067"/>
      <c r="M1255" s="1067"/>
      <c r="N1255" s="1067"/>
      <c r="O1255" s="1067"/>
      <c r="P1255" s="1067"/>
      <c r="Q1255" s="1067"/>
      <c r="R1255" s="1067"/>
      <c r="S1255" s="1067"/>
      <c r="T1255" s="1067"/>
      <c r="U1255" s="1067"/>
      <c r="V1255" s="1067"/>
      <c r="W1255" s="1067"/>
      <c r="X1255" s="1067"/>
      <c r="Y1255" s="1067"/>
      <c r="Z1255" s="1067"/>
      <c r="AA1255" s="1067"/>
      <c r="AB1255" s="1067"/>
      <c r="AC1255" s="1067"/>
      <c r="AD1255" s="1067"/>
      <c r="AE1255" s="1067"/>
    </row>
    <row r="1256" spans="1:31">
      <c r="A1256" s="1067"/>
      <c r="B1256" s="1067"/>
      <c r="C1256" s="1067"/>
      <c r="D1256" s="1067"/>
      <c r="E1256" s="1067"/>
      <c r="F1256" s="1067"/>
      <c r="G1256" s="1067"/>
      <c r="H1256" s="1067"/>
      <c r="I1256" s="1067"/>
      <c r="J1256" s="1067"/>
      <c r="K1256" s="1067"/>
      <c r="L1256" s="1067"/>
      <c r="M1256" s="1067"/>
      <c r="N1256" s="1067"/>
      <c r="O1256" s="1067"/>
      <c r="P1256" s="1067"/>
      <c r="Q1256" s="1067"/>
      <c r="R1256" s="1067"/>
      <c r="S1256" s="1067"/>
      <c r="T1256" s="1067"/>
      <c r="U1256" s="1067"/>
      <c r="V1256" s="1067"/>
      <c r="W1256" s="1067"/>
      <c r="X1256" s="1067"/>
      <c r="Y1256" s="1067"/>
      <c r="Z1256" s="1067"/>
      <c r="AA1256" s="1067"/>
      <c r="AB1256" s="1067"/>
      <c r="AC1256" s="1067"/>
      <c r="AD1256" s="1067"/>
      <c r="AE1256" s="1067"/>
    </row>
    <row r="1257" spans="1:31">
      <c r="A1257" s="1067"/>
      <c r="B1257" s="1067"/>
      <c r="C1257" s="1067"/>
      <c r="D1257" s="1067"/>
      <c r="E1257" s="1067"/>
      <c r="F1257" s="1067"/>
      <c r="G1257" s="1067"/>
      <c r="H1257" s="1067"/>
      <c r="I1257" s="1067"/>
      <c r="J1257" s="1067"/>
      <c r="K1257" s="1067"/>
      <c r="L1257" s="1067"/>
      <c r="M1257" s="1067"/>
      <c r="N1257" s="1067"/>
      <c r="O1257" s="1067"/>
      <c r="P1257" s="1067"/>
      <c r="Q1257" s="1067"/>
      <c r="R1257" s="1067"/>
      <c r="S1257" s="1067"/>
      <c r="T1257" s="1067"/>
      <c r="U1257" s="1067"/>
      <c r="V1257" s="1067"/>
      <c r="W1257" s="1067"/>
      <c r="X1257" s="1067"/>
      <c r="Y1257" s="1067"/>
      <c r="Z1257" s="1067"/>
      <c r="AA1257" s="1067"/>
      <c r="AB1257" s="1067"/>
      <c r="AC1257" s="1067"/>
      <c r="AD1257" s="1067"/>
      <c r="AE1257" s="1067"/>
    </row>
    <row r="1258" spans="1:31">
      <c r="A1258" s="1067"/>
      <c r="B1258" s="1067"/>
      <c r="C1258" s="1067"/>
      <c r="D1258" s="1067"/>
      <c r="E1258" s="1067"/>
      <c r="F1258" s="1067"/>
      <c r="G1258" s="1067"/>
      <c r="H1258" s="1067"/>
      <c r="I1258" s="1067"/>
      <c r="J1258" s="1067"/>
      <c r="K1258" s="1067"/>
      <c r="L1258" s="1067"/>
      <c r="M1258" s="1067"/>
      <c r="N1258" s="1067"/>
      <c r="O1258" s="1067"/>
      <c r="P1258" s="1067"/>
      <c r="Q1258" s="1067"/>
      <c r="R1258" s="1067"/>
      <c r="S1258" s="1067"/>
      <c r="T1258" s="1067"/>
      <c r="U1258" s="1067"/>
      <c r="V1258" s="1067"/>
      <c r="W1258" s="1067"/>
      <c r="X1258" s="1067"/>
      <c r="Y1258" s="1067"/>
      <c r="Z1258" s="1067"/>
      <c r="AA1258" s="1067"/>
      <c r="AB1258" s="1067"/>
      <c r="AC1258" s="1067"/>
      <c r="AD1258" s="1067"/>
      <c r="AE1258" s="1067"/>
    </row>
    <row r="1259" spans="1:31">
      <c r="A1259" s="1067"/>
      <c r="B1259" s="1067"/>
      <c r="C1259" s="1067"/>
      <c r="D1259" s="1067"/>
      <c r="E1259" s="1067"/>
      <c r="F1259" s="1067"/>
      <c r="G1259" s="1067"/>
      <c r="H1259" s="1067"/>
      <c r="I1259" s="1067"/>
      <c r="J1259" s="1067"/>
      <c r="K1259" s="1067"/>
      <c r="L1259" s="1067"/>
      <c r="M1259" s="1067"/>
      <c r="N1259" s="1067"/>
      <c r="O1259" s="1067"/>
      <c r="P1259" s="1067"/>
      <c r="Q1259" s="1067"/>
      <c r="R1259" s="1067"/>
      <c r="S1259" s="1067"/>
      <c r="T1259" s="1067"/>
      <c r="U1259" s="1067"/>
      <c r="V1259" s="1067"/>
      <c r="W1259" s="1067"/>
      <c r="X1259" s="1067"/>
      <c r="Y1259" s="1067"/>
      <c r="Z1259" s="1067"/>
      <c r="AA1259" s="1067"/>
      <c r="AB1259" s="1067"/>
      <c r="AC1259" s="1067"/>
      <c r="AD1259" s="1067"/>
      <c r="AE1259" s="1067"/>
    </row>
    <row r="1260" spans="1:31">
      <c r="A1260" s="1067"/>
      <c r="B1260" s="1067"/>
      <c r="C1260" s="1067"/>
      <c r="D1260" s="1067"/>
      <c r="E1260" s="1067"/>
      <c r="F1260" s="1067"/>
      <c r="G1260" s="1067"/>
      <c r="H1260" s="1067"/>
      <c r="I1260" s="1067"/>
      <c r="J1260" s="1067"/>
      <c r="K1260" s="1067"/>
      <c r="L1260" s="1067"/>
      <c r="M1260" s="1067"/>
      <c r="N1260" s="1067"/>
      <c r="O1260" s="1067"/>
      <c r="P1260" s="1067"/>
      <c r="Q1260" s="1067"/>
      <c r="R1260" s="1067"/>
      <c r="S1260" s="1067"/>
      <c r="T1260" s="1067"/>
      <c r="U1260" s="1067"/>
      <c r="V1260" s="1067"/>
      <c r="W1260" s="1067"/>
      <c r="X1260" s="1067"/>
      <c r="Y1260" s="1067"/>
      <c r="Z1260" s="1067"/>
      <c r="AA1260" s="1067"/>
      <c r="AB1260" s="1067"/>
      <c r="AC1260" s="1067"/>
      <c r="AD1260" s="1067"/>
      <c r="AE1260" s="1067"/>
    </row>
    <row r="1261" spans="1:31">
      <c r="A1261" s="1067"/>
      <c r="B1261" s="1067"/>
      <c r="C1261" s="1067"/>
      <c r="D1261" s="1067"/>
      <c r="E1261" s="1067"/>
      <c r="F1261" s="1067"/>
      <c r="G1261" s="1067"/>
      <c r="H1261" s="1067"/>
      <c r="I1261" s="1067"/>
      <c r="J1261" s="1067"/>
      <c r="K1261" s="1067"/>
      <c r="L1261" s="1067"/>
      <c r="M1261" s="1067"/>
      <c r="N1261" s="1067"/>
      <c r="O1261" s="1067"/>
      <c r="P1261" s="1067"/>
      <c r="Q1261" s="1067"/>
      <c r="R1261" s="1067"/>
      <c r="S1261" s="1067"/>
      <c r="T1261" s="1067"/>
      <c r="U1261" s="1067"/>
      <c r="V1261" s="1067"/>
      <c r="W1261" s="1067"/>
      <c r="X1261" s="1067"/>
      <c r="Y1261" s="1067"/>
      <c r="Z1261" s="1067"/>
      <c r="AA1261" s="1067"/>
      <c r="AB1261" s="1067"/>
      <c r="AC1261" s="1067"/>
      <c r="AD1261" s="1067"/>
      <c r="AE1261" s="1067"/>
    </row>
    <row r="1262" spans="1:31">
      <c r="A1262" s="1067"/>
      <c r="B1262" s="1067"/>
      <c r="C1262" s="1067"/>
      <c r="D1262" s="1067"/>
      <c r="E1262" s="1067"/>
      <c r="F1262" s="1067"/>
      <c r="G1262" s="1067"/>
      <c r="H1262" s="1067"/>
      <c r="I1262" s="1067"/>
      <c r="J1262" s="1067"/>
      <c r="K1262" s="1067"/>
      <c r="L1262" s="1067"/>
      <c r="M1262" s="1067"/>
      <c r="N1262" s="1067"/>
      <c r="O1262" s="1067"/>
      <c r="P1262" s="1067"/>
      <c r="Q1262" s="1067"/>
      <c r="R1262" s="1067"/>
      <c r="S1262" s="1067"/>
      <c r="T1262" s="1067"/>
      <c r="U1262" s="1067"/>
      <c r="V1262" s="1067"/>
      <c r="W1262" s="1067"/>
      <c r="X1262" s="1067"/>
      <c r="Y1262" s="1067"/>
      <c r="Z1262" s="1067"/>
      <c r="AA1262" s="1067"/>
      <c r="AB1262" s="1067"/>
      <c r="AC1262" s="1067"/>
      <c r="AD1262" s="1067"/>
      <c r="AE1262" s="1067"/>
    </row>
    <row r="1263" spans="1:31">
      <c r="A1263" s="1067"/>
      <c r="B1263" s="1067"/>
      <c r="C1263" s="1067"/>
      <c r="D1263" s="1067"/>
      <c r="E1263" s="1067"/>
      <c r="F1263" s="1067"/>
      <c r="G1263" s="1067"/>
      <c r="H1263" s="1067"/>
      <c r="I1263" s="1067"/>
      <c r="J1263" s="1067"/>
      <c r="K1263" s="1067"/>
      <c r="L1263" s="1067"/>
      <c r="M1263" s="1067"/>
      <c r="N1263" s="1067"/>
      <c r="O1263" s="1067"/>
      <c r="P1263" s="1067"/>
      <c r="Q1263" s="1067"/>
      <c r="R1263" s="1067"/>
      <c r="S1263" s="1067"/>
      <c r="T1263" s="1067"/>
      <c r="U1263" s="1067"/>
      <c r="V1263" s="1067"/>
      <c r="W1263" s="1067"/>
      <c r="X1263" s="1067"/>
      <c r="Y1263" s="1067"/>
      <c r="Z1263" s="1067"/>
      <c r="AA1263" s="1067"/>
      <c r="AB1263" s="1067"/>
      <c r="AC1263" s="1067"/>
      <c r="AD1263" s="1067"/>
      <c r="AE1263" s="1067"/>
    </row>
    <row r="1264" spans="1:31">
      <c r="A1264" s="1067"/>
      <c r="B1264" s="1067"/>
      <c r="C1264" s="1067"/>
      <c r="D1264" s="1067"/>
      <c r="E1264" s="1067"/>
      <c r="F1264" s="1067"/>
      <c r="G1264" s="1067"/>
      <c r="H1264" s="1067"/>
      <c r="I1264" s="1067"/>
      <c r="J1264" s="1067"/>
      <c r="K1264" s="1067"/>
      <c r="L1264" s="1067"/>
      <c r="M1264" s="1067"/>
      <c r="N1264" s="1067"/>
      <c r="O1264" s="1067"/>
      <c r="P1264" s="1067"/>
      <c r="Q1264" s="1067"/>
      <c r="R1264" s="1067"/>
      <c r="S1264" s="1067"/>
      <c r="T1264" s="1067"/>
      <c r="U1264" s="1067"/>
      <c r="V1264" s="1067"/>
      <c r="W1264" s="1067"/>
      <c r="X1264" s="1067"/>
      <c r="Y1264" s="1067"/>
      <c r="Z1264" s="1067"/>
      <c r="AA1264" s="1067"/>
      <c r="AB1264" s="1067"/>
      <c r="AC1264" s="1067"/>
      <c r="AD1264" s="1067"/>
      <c r="AE1264" s="1067"/>
    </row>
    <row r="1265" spans="1:31">
      <c r="A1265" s="1067"/>
      <c r="B1265" s="1067"/>
      <c r="C1265" s="1067"/>
      <c r="D1265" s="1067"/>
      <c r="E1265" s="1067"/>
      <c r="F1265" s="1067"/>
      <c r="G1265" s="1067"/>
      <c r="H1265" s="1067"/>
      <c r="I1265" s="1067"/>
      <c r="J1265" s="1067"/>
      <c r="K1265" s="1067"/>
      <c r="L1265" s="1067"/>
      <c r="M1265" s="1067"/>
      <c r="N1265" s="1067"/>
      <c r="O1265" s="1067"/>
      <c r="P1265" s="1067"/>
      <c r="Q1265" s="1067"/>
      <c r="R1265" s="1067"/>
      <c r="S1265" s="1067"/>
      <c r="T1265" s="1067"/>
      <c r="U1265" s="1067"/>
      <c r="V1265" s="1067"/>
      <c r="W1265" s="1067"/>
      <c r="X1265" s="1067"/>
      <c r="Y1265" s="1067"/>
      <c r="Z1265" s="1067"/>
      <c r="AA1265" s="1067"/>
      <c r="AB1265" s="1067"/>
      <c r="AC1265" s="1067"/>
      <c r="AD1265" s="1067"/>
      <c r="AE1265" s="1067"/>
    </row>
    <row r="1266" spans="1:31">
      <c r="A1266" s="1067"/>
      <c r="B1266" s="1067"/>
      <c r="C1266" s="1067"/>
      <c r="D1266" s="1067"/>
      <c r="E1266" s="1067"/>
      <c r="F1266" s="1067"/>
      <c r="G1266" s="1067"/>
      <c r="H1266" s="1067"/>
      <c r="I1266" s="1067"/>
      <c r="J1266" s="1067"/>
      <c r="K1266" s="1067"/>
      <c r="L1266" s="1067"/>
      <c r="M1266" s="1067"/>
      <c r="N1266" s="1067"/>
      <c r="O1266" s="1067"/>
      <c r="P1266" s="1067"/>
      <c r="Q1266" s="1067"/>
      <c r="R1266" s="1067"/>
      <c r="S1266" s="1067"/>
      <c r="T1266" s="1067"/>
      <c r="U1266" s="1067"/>
      <c r="V1266" s="1067"/>
      <c r="W1266" s="1067"/>
      <c r="X1266" s="1067"/>
      <c r="Y1266" s="1067"/>
      <c r="Z1266" s="1067"/>
      <c r="AA1266" s="1067"/>
      <c r="AB1266" s="1067"/>
      <c r="AC1266" s="1067"/>
      <c r="AD1266" s="1067"/>
      <c r="AE1266" s="1067"/>
    </row>
    <row r="1267" spans="1:31">
      <c r="A1267" s="1067"/>
      <c r="B1267" s="1067"/>
      <c r="C1267" s="1067"/>
      <c r="D1267" s="1067"/>
      <c r="E1267" s="1067"/>
      <c r="F1267" s="1067"/>
      <c r="G1267" s="1067"/>
      <c r="H1267" s="1067"/>
      <c r="I1267" s="1067"/>
      <c r="J1267" s="1067"/>
      <c r="K1267" s="1067"/>
      <c r="L1267" s="1067"/>
      <c r="M1267" s="1067"/>
      <c r="N1267" s="1067"/>
      <c r="O1267" s="1067"/>
      <c r="P1267" s="1067"/>
      <c r="Q1267" s="1067"/>
      <c r="R1267" s="1067"/>
      <c r="S1267" s="1067"/>
      <c r="T1267" s="1067"/>
      <c r="U1267" s="1067"/>
      <c r="V1267" s="1067"/>
      <c r="W1267" s="1067"/>
      <c r="X1267" s="1067"/>
      <c r="Y1267" s="1067"/>
      <c r="Z1267" s="1067"/>
      <c r="AA1267" s="1067"/>
      <c r="AB1267" s="1067"/>
      <c r="AC1267" s="1067"/>
      <c r="AD1267" s="1067"/>
      <c r="AE1267" s="1067"/>
    </row>
    <row r="1268" spans="1:31">
      <c r="A1268" s="1067"/>
      <c r="B1268" s="1067"/>
      <c r="C1268" s="1067"/>
      <c r="D1268" s="1067"/>
      <c r="E1268" s="1067"/>
      <c r="F1268" s="1067"/>
      <c r="G1268" s="1067"/>
      <c r="H1268" s="1067"/>
      <c r="I1268" s="1067"/>
      <c r="J1268" s="1067"/>
      <c r="K1268" s="1067"/>
      <c r="L1268" s="1067"/>
      <c r="M1268" s="1067"/>
      <c r="N1268" s="1067"/>
      <c r="O1268" s="1067"/>
      <c r="P1268" s="1067"/>
      <c r="Q1268" s="1067"/>
      <c r="R1268" s="1067"/>
      <c r="S1268" s="1067"/>
      <c r="T1268" s="1067"/>
      <c r="U1268" s="1067"/>
      <c r="V1268" s="1067"/>
      <c r="W1268" s="1067"/>
      <c r="X1268" s="1067"/>
      <c r="Y1268" s="1067"/>
      <c r="Z1268" s="1067"/>
      <c r="AA1268" s="1067"/>
      <c r="AB1268" s="1067"/>
      <c r="AC1268" s="1067"/>
      <c r="AD1268" s="1067"/>
      <c r="AE1268" s="1067"/>
    </row>
    <row r="1269" spans="1:31">
      <c r="A1269" s="1067"/>
      <c r="B1269" s="1067"/>
      <c r="C1269" s="1067"/>
      <c r="D1269" s="1067"/>
      <c r="E1269" s="1067"/>
      <c r="F1269" s="1067"/>
      <c r="G1269" s="1067"/>
      <c r="H1269" s="1067"/>
      <c r="I1269" s="1067"/>
      <c r="J1269" s="1067"/>
      <c r="K1269" s="1067"/>
      <c r="L1269" s="1067"/>
      <c r="M1269" s="1067"/>
      <c r="N1269" s="1067"/>
      <c r="O1269" s="1067"/>
      <c r="P1269" s="1067"/>
      <c r="Q1269" s="1067"/>
      <c r="R1269" s="1067"/>
      <c r="S1269" s="1067"/>
      <c r="T1269" s="1067"/>
      <c r="U1269" s="1067"/>
      <c r="V1269" s="1067"/>
      <c r="W1269" s="1067"/>
      <c r="X1269" s="1067"/>
      <c r="Y1269" s="1067"/>
      <c r="Z1269" s="1067"/>
      <c r="AA1269" s="1067"/>
      <c r="AB1269" s="1067"/>
      <c r="AC1269" s="1067"/>
      <c r="AD1269" s="1067"/>
      <c r="AE1269" s="1067"/>
    </row>
    <row r="1270" spans="1:31">
      <c r="A1270" s="1067"/>
      <c r="B1270" s="1067"/>
      <c r="C1270" s="1067"/>
      <c r="D1270" s="1067"/>
      <c r="E1270" s="1067"/>
      <c r="F1270" s="1067"/>
      <c r="G1270" s="1067"/>
      <c r="H1270" s="1067"/>
      <c r="I1270" s="1067"/>
      <c r="J1270" s="1067"/>
      <c r="K1270" s="1067"/>
      <c r="L1270" s="1067"/>
      <c r="M1270" s="1067"/>
      <c r="N1270" s="1067"/>
      <c r="O1270" s="1067"/>
      <c r="P1270" s="1067"/>
      <c r="Q1270" s="1067"/>
      <c r="R1270" s="1067"/>
      <c r="S1270" s="1067"/>
      <c r="T1270" s="1067"/>
      <c r="U1270" s="1067"/>
      <c r="V1270" s="1067"/>
      <c r="W1270" s="1067"/>
      <c r="X1270" s="1067"/>
      <c r="Y1270" s="1067"/>
      <c r="Z1270" s="1067"/>
      <c r="AA1270" s="1067"/>
      <c r="AB1270" s="1067"/>
      <c r="AC1270" s="1067"/>
      <c r="AD1270" s="1067"/>
      <c r="AE1270" s="1067"/>
    </row>
    <row r="1271" spans="1:31">
      <c r="A1271" s="1067"/>
      <c r="B1271" s="1067"/>
      <c r="C1271" s="1067"/>
      <c r="D1271" s="1067"/>
      <c r="E1271" s="1067"/>
      <c r="F1271" s="1067"/>
      <c r="G1271" s="1067"/>
      <c r="H1271" s="1067"/>
      <c r="I1271" s="1067"/>
      <c r="J1271" s="1067"/>
      <c r="K1271" s="1067"/>
      <c r="L1271" s="1067"/>
      <c r="M1271" s="1067"/>
      <c r="N1271" s="1067"/>
      <c r="O1271" s="1067"/>
      <c r="P1271" s="1067"/>
      <c r="Q1271" s="1067"/>
      <c r="R1271" s="1067"/>
      <c r="S1271" s="1067"/>
      <c r="T1271" s="1067"/>
      <c r="U1271" s="1067"/>
      <c r="V1271" s="1067"/>
      <c r="W1271" s="1067"/>
      <c r="X1271" s="1067"/>
      <c r="Y1271" s="1067"/>
      <c r="Z1271" s="1067"/>
      <c r="AA1271" s="1067"/>
      <c r="AB1271" s="1067"/>
      <c r="AC1271" s="1067"/>
      <c r="AD1271" s="1067"/>
      <c r="AE1271" s="1067"/>
    </row>
    <row r="1272" spans="1:31">
      <c r="A1272" s="1067"/>
      <c r="B1272" s="1067"/>
      <c r="C1272" s="1067"/>
      <c r="D1272" s="1067"/>
      <c r="E1272" s="1067"/>
      <c r="F1272" s="1067"/>
      <c r="G1272" s="1067"/>
      <c r="H1272" s="1067"/>
      <c r="I1272" s="1067"/>
      <c r="J1272" s="1067"/>
      <c r="K1272" s="1067"/>
      <c r="L1272" s="1067"/>
      <c r="M1272" s="1067"/>
      <c r="N1272" s="1067"/>
      <c r="O1272" s="1067"/>
      <c r="P1272" s="1067"/>
      <c r="Q1272" s="1067"/>
      <c r="R1272" s="1067"/>
      <c r="S1272" s="1067"/>
      <c r="T1272" s="1067"/>
      <c r="U1272" s="1067"/>
      <c r="V1272" s="1067"/>
      <c r="W1272" s="1067"/>
      <c r="X1272" s="1067"/>
      <c r="Y1272" s="1067"/>
      <c r="Z1272" s="1067"/>
      <c r="AA1272" s="1067"/>
      <c r="AB1272" s="1067"/>
      <c r="AC1272" s="1067"/>
      <c r="AD1272" s="1067"/>
      <c r="AE1272" s="1067"/>
    </row>
    <row r="1273" spans="1:31">
      <c r="A1273" s="1067"/>
      <c r="B1273" s="1067"/>
      <c r="C1273" s="1067"/>
      <c r="D1273" s="1067"/>
      <c r="E1273" s="1067"/>
      <c r="F1273" s="1067"/>
      <c r="G1273" s="1067"/>
      <c r="H1273" s="1067"/>
      <c r="I1273" s="1067"/>
      <c r="J1273" s="1067"/>
      <c r="K1273" s="1067"/>
      <c r="L1273" s="1067"/>
      <c r="M1273" s="1067"/>
      <c r="N1273" s="1067"/>
      <c r="O1273" s="1067"/>
      <c r="P1273" s="1067"/>
      <c r="Q1273" s="1067"/>
      <c r="R1273" s="1067"/>
      <c r="S1273" s="1067"/>
      <c r="T1273" s="1067"/>
      <c r="U1273" s="1067"/>
      <c r="V1273" s="1067"/>
      <c r="W1273" s="1067"/>
      <c r="X1273" s="1067"/>
      <c r="Y1273" s="1067"/>
      <c r="Z1273" s="1067"/>
      <c r="AA1273" s="1067"/>
      <c r="AB1273" s="1067"/>
      <c r="AC1273" s="1067"/>
      <c r="AD1273" s="1067"/>
      <c r="AE1273" s="1067"/>
    </row>
    <row r="1274" spans="1:31">
      <c r="A1274" s="1067"/>
      <c r="B1274" s="1067"/>
      <c r="C1274" s="1067"/>
      <c r="D1274" s="1067"/>
      <c r="E1274" s="1067"/>
      <c r="F1274" s="1067"/>
      <c r="G1274" s="1067"/>
      <c r="H1274" s="1067"/>
      <c r="I1274" s="1067"/>
      <c r="J1274" s="1067"/>
      <c r="K1274" s="1067"/>
      <c r="L1274" s="1067"/>
      <c r="M1274" s="1067"/>
      <c r="N1274" s="1067"/>
      <c r="O1274" s="1067"/>
      <c r="P1274" s="1067"/>
      <c r="Q1274" s="1067"/>
      <c r="R1274" s="1067"/>
      <c r="S1274" s="1067"/>
      <c r="T1274" s="1067"/>
      <c r="U1274" s="1067"/>
      <c r="V1274" s="1067"/>
      <c r="W1274" s="1067"/>
      <c r="X1274" s="1067"/>
      <c r="Y1274" s="1067"/>
      <c r="Z1274" s="1067"/>
      <c r="AA1274" s="1067"/>
      <c r="AB1274" s="1067"/>
      <c r="AC1274" s="1067"/>
      <c r="AD1274" s="1067"/>
      <c r="AE1274" s="1067"/>
    </row>
    <row r="1275" spans="1:31">
      <c r="A1275" s="1067"/>
      <c r="B1275" s="1067"/>
      <c r="C1275" s="1067"/>
      <c r="D1275" s="1067"/>
      <c r="E1275" s="1067"/>
      <c r="F1275" s="1067"/>
      <c r="G1275" s="1067"/>
      <c r="H1275" s="1067"/>
      <c r="I1275" s="1067"/>
      <c r="J1275" s="1067"/>
      <c r="K1275" s="1067"/>
      <c r="L1275" s="1067"/>
      <c r="M1275" s="1067"/>
      <c r="N1275" s="1067"/>
      <c r="O1275" s="1067"/>
      <c r="P1275" s="1067"/>
      <c r="Q1275" s="1067"/>
      <c r="R1275" s="1067"/>
      <c r="S1275" s="1067"/>
      <c r="T1275" s="1067"/>
      <c r="U1275" s="1067"/>
      <c r="V1275" s="1067"/>
      <c r="W1275" s="1067"/>
      <c r="X1275" s="1067"/>
      <c r="Y1275" s="1067"/>
      <c r="Z1275" s="1067"/>
      <c r="AA1275" s="1067"/>
      <c r="AB1275" s="1067"/>
      <c r="AC1275" s="1067"/>
      <c r="AD1275" s="1067"/>
      <c r="AE1275" s="1067"/>
    </row>
    <row r="1276" spans="1:31">
      <c r="A1276" s="1067"/>
      <c r="B1276" s="1067"/>
      <c r="C1276" s="1067"/>
      <c r="D1276" s="1067"/>
      <c r="E1276" s="1067"/>
      <c r="F1276" s="1067"/>
      <c r="G1276" s="1067"/>
      <c r="H1276" s="1067"/>
      <c r="I1276" s="1067"/>
      <c r="J1276" s="1067"/>
      <c r="K1276" s="1067"/>
      <c r="L1276" s="1067"/>
      <c r="M1276" s="1067"/>
      <c r="N1276" s="1067"/>
      <c r="O1276" s="1067"/>
      <c r="P1276" s="1067"/>
      <c r="Q1276" s="1067"/>
      <c r="R1276" s="1067"/>
      <c r="S1276" s="1067"/>
      <c r="T1276" s="1067"/>
      <c r="U1276" s="1067"/>
      <c r="V1276" s="1067"/>
      <c r="W1276" s="1067"/>
      <c r="X1276" s="1067"/>
      <c r="Y1276" s="1067"/>
      <c r="Z1276" s="1067"/>
      <c r="AA1276" s="1067"/>
      <c r="AB1276" s="1067"/>
      <c r="AC1276" s="1067"/>
      <c r="AD1276" s="1067"/>
      <c r="AE1276" s="1067"/>
    </row>
    <row r="1277" spans="1:31">
      <c r="A1277" s="1067"/>
      <c r="B1277" s="1067"/>
      <c r="C1277" s="1067"/>
      <c r="D1277" s="1067"/>
      <c r="E1277" s="1067"/>
      <c r="F1277" s="1067"/>
      <c r="G1277" s="1067"/>
      <c r="H1277" s="1067"/>
      <c r="I1277" s="1067"/>
      <c r="J1277" s="1067"/>
      <c r="K1277" s="1067"/>
      <c r="L1277" s="1067"/>
      <c r="M1277" s="1067"/>
      <c r="N1277" s="1067"/>
      <c r="O1277" s="1067"/>
      <c r="P1277" s="1067"/>
      <c r="Q1277" s="1067"/>
      <c r="R1277" s="1067"/>
      <c r="S1277" s="1067"/>
      <c r="T1277" s="1067"/>
      <c r="U1277" s="1067"/>
      <c r="V1277" s="1067"/>
      <c r="W1277" s="1067"/>
      <c r="X1277" s="1067"/>
      <c r="Y1277" s="1067"/>
      <c r="Z1277" s="1067"/>
      <c r="AA1277" s="1067"/>
      <c r="AB1277" s="1067"/>
      <c r="AC1277" s="1067"/>
      <c r="AD1277" s="1067"/>
      <c r="AE1277" s="1067"/>
    </row>
    <row r="1278" spans="1:31">
      <c r="A1278" s="1067"/>
      <c r="B1278" s="1067"/>
      <c r="C1278" s="1067"/>
      <c r="D1278" s="1067"/>
      <c r="E1278" s="1067"/>
      <c r="F1278" s="1067"/>
      <c r="G1278" s="1067"/>
      <c r="H1278" s="1067"/>
      <c r="I1278" s="1067"/>
      <c r="J1278" s="1067"/>
      <c r="K1278" s="1067"/>
      <c r="L1278" s="1067"/>
      <c r="M1278" s="1067"/>
      <c r="N1278" s="1067"/>
      <c r="O1278" s="1067"/>
      <c r="P1278" s="1067"/>
      <c r="Q1278" s="1067"/>
      <c r="R1278" s="1067"/>
      <c r="S1278" s="1067"/>
      <c r="T1278" s="1067"/>
      <c r="U1278" s="1067"/>
      <c r="V1278" s="1067"/>
      <c r="W1278" s="1067"/>
      <c r="X1278" s="1067"/>
      <c r="Y1278" s="1067"/>
      <c r="Z1278" s="1067"/>
      <c r="AA1278" s="1067"/>
      <c r="AB1278" s="1067"/>
      <c r="AC1278" s="1067"/>
      <c r="AD1278" s="1067"/>
      <c r="AE1278" s="1067"/>
    </row>
    <row r="1279" spans="1:31">
      <c r="A1279" s="1067"/>
      <c r="B1279" s="1067"/>
      <c r="C1279" s="1067"/>
      <c r="D1279" s="1067"/>
      <c r="E1279" s="1067"/>
      <c r="F1279" s="1067"/>
      <c r="G1279" s="1067"/>
      <c r="H1279" s="1067"/>
      <c r="I1279" s="1067"/>
      <c r="J1279" s="1067"/>
      <c r="K1279" s="1067"/>
      <c r="L1279" s="1067"/>
      <c r="M1279" s="1067"/>
      <c r="N1279" s="1067"/>
      <c r="O1279" s="1067"/>
      <c r="P1279" s="1067"/>
      <c r="Q1279" s="1067"/>
      <c r="R1279" s="1067"/>
      <c r="S1279" s="1067"/>
      <c r="T1279" s="1067"/>
      <c r="U1279" s="1067"/>
      <c r="V1279" s="1067"/>
      <c r="W1279" s="1067"/>
      <c r="X1279" s="1067"/>
      <c r="Y1279" s="1067"/>
      <c r="Z1279" s="1067"/>
      <c r="AA1279" s="1067"/>
      <c r="AB1279" s="1067"/>
      <c r="AC1279" s="1067"/>
      <c r="AD1279" s="1067"/>
      <c r="AE1279" s="1067"/>
    </row>
    <row r="1280" spans="1:31">
      <c r="A1280" s="1067"/>
      <c r="B1280" s="1067"/>
      <c r="C1280" s="1067"/>
      <c r="D1280" s="1067"/>
      <c r="E1280" s="1067"/>
      <c r="F1280" s="1067"/>
      <c r="G1280" s="1067"/>
      <c r="H1280" s="1067"/>
      <c r="I1280" s="1067"/>
      <c r="J1280" s="1067"/>
      <c r="K1280" s="1067"/>
      <c r="L1280" s="1067"/>
      <c r="M1280" s="1067"/>
      <c r="N1280" s="1067"/>
      <c r="O1280" s="1067"/>
      <c r="P1280" s="1067"/>
      <c r="Q1280" s="1067"/>
      <c r="R1280" s="1067"/>
      <c r="S1280" s="1067"/>
      <c r="T1280" s="1067"/>
      <c r="U1280" s="1067"/>
      <c r="V1280" s="1067"/>
      <c r="W1280" s="1067"/>
      <c r="X1280" s="1067"/>
      <c r="Y1280" s="1067"/>
      <c r="Z1280" s="1067"/>
      <c r="AA1280" s="1067"/>
      <c r="AB1280" s="1067"/>
      <c r="AC1280" s="1067"/>
      <c r="AD1280" s="1067"/>
      <c r="AE1280" s="1067"/>
    </row>
    <row r="1281" spans="1:31">
      <c r="A1281" s="1067"/>
      <c r="B1281" s="1067"/>
      <c r="C1281" s="1067"/>
      <c r="D1281" s="1067"/>
      <c r="E1281" s="1067"/>
      <c r="F1281" s="1067"/>
      <c r="G1281" s="1067"/>
      <c r="H1281" s="1067"/>
      <c r="I1281" s="1067"/>
      <c r="J1281" s="1067"/>
      <c r="K1281" s="1067"/>
      <c r="L1281" s="1067"/>
      <c r="M1281" s="1067"/>
      <c r="N1281" s="1067"/>
      <c r="O1281" s="1067"/>
      <c r="P1281" s="1067"/>
      <c r="Q1281" s="1067"/>
      <c r="R1281" s="1067"/>
      <c r="S1281" s="1067"/>
      <c r="T1281" s="1067"/>
      <c r="U1281" s="1067"/>
      <c r="V1281" s="1067"/>
      <c r="W1281" s="1067"/>
      <c r="X1281" s="1067"/>
      <c r="Y1281" s="1067"/>
      <c r="Z1281" s="1067"/>
      <c r="AA1281" s="1067"/>
      <c r="AB1281" s="1067"/>
      <c r="AC1281" s="1067"/>
      <c r="AD1281" s="1067"/>
      <c r="AE1281" s="1067"/>
    </row>
    <row r="1282" spans="1:31">
      <c r="A1282" s="1067"/>
      <c r="B1282" s="1067"/>
      <c r="C1282" s="1067"/>
      <c r="D1282" s="1067"/>
      <c r="E1282" s="1067"/>
      <c r="F1282" s="1067"/>
      <c r="G1282" s="1067"/>
      <c r="H1282" s="1067"/>
      <c r="I1282" s="1067"/>
      <c r="J1282" s="1067"/>
      <c r="K1282" s="1067"/>
      <c r="L1282" s="1067"/>
      <c r="M1282" s="1067"/>
      <c r="N1282" s="1067"/>
      <c r="O1282" s="1067"/>
      <c r="P1282" s="1067"/>
      <c r="Q1282" s="1067"/>
      <c r="R1282" s="1067"/>
      <c r="S1282" s="1067"/>
      <c r="T1282" s="1067"/>
      <c r="U1282" s="1067"/>
      <c r="V1282" s="1067"/>
      <c r="W1282" s="1067"/>
      <c r="X1282" s="1067"/>
      <c r="Y1282" s="1067"/>
      <c r="Z1282" s="1067"/>
      <c r="AA1282" s="1067"/>
      <c r="AB1282" s="1067"/>
      <c r="AC1282" s="1067"/>
      <c r="AD1282" s="1067"/>
      <c r="AE1282" s="1067"/>
    </row>
    <row r="1283" spans="1:31">
      <c r="A1283" s="1067"/>
      <c r="B1283" s="1067"/>
      <c r="C1283" s="1067"/>
      <c r="D1283" s="1067"/>
      <c r="E1283" s="1067"/>
      <c r="F1283" s="1067"/>
      <c r="G1283" s="1067"/>
      <c r="H1283" s="1067"/>
      <c r="I1283" s="1067"/>
      <c r="J1283" s="1067"/>
      <c r="K1283" s="1067"/>
      <c r="L1283" s="1067"/>
      <c r="M1283" s="1067"/>
      <c r="N1283" s="1067"/>
      <c r="O1283" s="1067"/>
      <c r="P1283" s="1067"/>
      <c r="Q1283" s="1067"/>
      <c r="R1283" s="1067"/>
      <c r="S1283" s="1067"/>
      <c r="T1283" s="1067"/>
      <c r="U1283" s="1067"/>
      <c r="V1283" s="1067"/>
      <c r="W1283" s="1067"/>
      <c r="X1283" s="1067"/>
      <c r="Y1283" s="1067"/>
      <c r="Z1283" s="1067"/>
      <c r="AA1283" s="1067"/>
      <c r="AB1283" s="1067"/>
      <c r="AC1283" s="1067"/>
      <c r="AD1283" s="1067"/>
      <c r="AE1283" s="1067"/>
    </row>
    <row r="1284" spans="1:31">
      <c r="A1284" s="1067"/>
      <c r="B1284" s="1067"/>
      <c r="C1284" s="1067"/>
      <c r="D1284" s="1067"/>
      <c r="E1284" s="1067"/>
      <c r="F1284" s="1067"/>
      <c r="G1284" s="1067"/>
      <c r="H1284" s="1067"/>
      <c r="I1284" s="1067"/>
      <c r="J1284" s="1067"/>
      <c r="K1284" s="1067"/>
      <c r="L1284" s="1067"/>
      <c r="M1284" s="1067"/>
      <c r="N1284" s="1067"/>
      <c r="O1284" s="1067"/>
      <c r="P1284" s="1067"/>
      <c r="Q1284" s="1067"/>
      <c r="R1284" s="1067"/>
      <c r="S1284" s="1067"/>
      <c r="T1284" s="1067"/>
      <c r="U1284" s="1067"/>
      <c r="V1284" s="1067"/>
      <c r="W1284" s="1067"/>
      <c r="X1284" s="1067"/>
      <c r="Y1284" s="1067"/>
      <c r="Z1284" s="1067"/>
      <c r="AA1284" s="1067"/>
      <c r="AB1284" s="1067"/>
      <c r="AC1284" s="1067"/>
      <c r="AD1284" s="1067"/>
      <c r="AE1284" s="1067"/>
    </row>
    <row r="1285" spans="1:31">
      <c r="A1285" s="1067"/>
      <c r="B1285" s="1067"/>
      <c r="C1285" s="1067"/>
      <c r="D1285" s="1067"/>
      <c r="E1285" s="1067"/>
      <c r="F1285" s="1067"/>
      <c r="G1285" s="1067"/>
      <c r="H1285" s="1067"/>
      <c r="I1285" s="1067"/>
      <c r="J1285" s="1067"/>
      <c r="K1285" s="1067"/>
      <c r="L1285" s="1067"/>
      <c r="M1285" s="1067"/>
      <c r="N1285" s="1067"/>
      <c r="O1285" s="1067"/>
      <c r="P1285" s="1067"/>
      <c r="Q1285" s="1067"/>
      <c r="R1285" s="1067"/>
      <c r="S1285" s="1067"/>
      <c r="T1285" s="1067"/>
      <c r="U1285" s="1067"/>
      <c r="V1285" s="1067"/>
      <c r="W1285" s="1067"/>
      <c r="X1285" s="1067"/>
      <c r="Y1285" s="1067"/>
      <c r="Z1285" s="1067"/>
      <c r="AA1285" s="1067"/>
      <c r="AB1285" s="1067"/>
      <c r="AC1285" s="1067"/>
      <c r="AD1285" s="1067"/>
      <c r="AE1285" s="1067"/>
    </row>
    <row r="1286" spans="1:31">
      <c r="A1286" s="1067"/>
      <c r="B1286" s="1067"/>
      <c r="C1286" s="1067"/>
      <c r="D1286" s="1067"/>
      <c r="E1286" s="1067"/>
      <c r="F1286" s="1067"/>
      <c r="G1286" s="1067"/>
      <c r="H1286" s="1067"/>
      <c r="I1286" s="1067"/>
      <c r="J1286" s="1067"/>
      <c r="K1286" s="1067"/>
      <c r="L1286" s="1067"/>
      <c r="M1286" s="1067"/>
      <c r="N1286" s="1067"/>
      <c r="O1286" s="1067"/>
      <c r="P1286" s="1067"/>
      <c r="Q1286" s="1067"/>
      <c r="R1286" s="1067"/>
      <c r="S1286" s="1067"/>
      <c r="T1286" s="1067"/>
      <c r="U1286" s="1067"/>
      <c r="V1286" s="1067"/>
      <c r="W1286" s="1067"/>
      <c r="X1286" s="1067"/>
      <c r="Y1286" s="1067"/>
      <c r="Z1286" s="1067"/>
      <c r="AA1286" s="1067"/>
      <c r="AB1286" s="1067"/>
      <c r="AC1286" s="1067"/>
      <c r="AD1286" s="1067"/>
      <c r="AE1286" s="1067"/>
    </row>
    <row r="1287" spans="1:31">
      <c r="A1287" s="1067"/>
      <c r="B1287" s="1067"/>
      <c r="C1287" s="1067"/>
      <c r="D1287" s="1067"/>
      <c r="E1287" s="1067"/>
      <c r="F1287" s="1067"/>
      <c r="G1287" s="1067"/>
      <c r="H1287" s="1067"/>
      <c r="I1287" s="1067"/>
      <c r="J1287" s="1067"/>
      <c r="K1287" s="1067"/>
      <c r="L1287" s="1067"/>
      <c r="M1287" s="1067"/>
      <c r="N1287" s="1067"/>
      <c r="O1287" s="1067"/>
      <c r="P1287" s="1067"/>
      <c r="Q1287" s="1067"/>
      <c r="R1287" s="1067"/>
      <c r="S1287" s="1067"/>
      <c r="T1287" s="1067"/>
      <c r="U1287" s="1067"/>
      <c r="V1287" s="1067"/>
      <c r="W1287" s="1067"/>
      <c r="X1287" s="1067"/>
      <c r="Y1287" s="1067"/>
      <c r="Z1287" s="1067"/>
      <c r="AA1287" s="1067"/>
      <c r="AB1287" s="1067"/>
      <c r="AC1287" s="1067"/>
      <c r="AD1287" s="1067"/>
      <c r="AE1287" s="1067"/>
    </row>
    <row r="1288" spans="1:31">
      <c r="A1288" s="1067"/>
      <c r="B1288" s="1067"/>
      <c r="C1288" s="1067"/>
      <c r="D1288" s="1067"/>
      <c r="E1288" s="1067"/>
      <c r="F1288" s="1067"/>
      <c r="G1288" s="1067"/>
      <c r="H1288" s="1067"/>
      <c r="I1288" s="1067"/>
      <c r="J1288" s="1067"/>
      <c r="K1288" s="1067"/>
      <c r="L1288" s="1067"/>
      <c r="M1288" s="1067"/>
      <c r="N1288" s="1067"/>
      <c r="O1288" s="1067"/>
      <c r="P1288" s="1067"/>
      <c r="Q1288" s="1067"/>
      <c r="R1288" s="1067"/>
      <c r="S1288" s="1067"/>
      <c r="T1288" s="1067"/>
      <c r="U1288" s="1067"/>
      <c r="V1288" s="1067"/>
      <c r="W1288" s="1067"/>
      <c r="X1288" s="1067"/>
      <c r="Y1288" s="1067"/>
      <c r="Z1288" s="1067"/>
      <c r="AA1288" s="1067"/>
      <c r="AB1288" s="1067"/>
      <c r="AC1288" s="1067"/>
      <c r="AD1288" s="1067"/>
      <c r="AE1288" s="1067"/>
    </row>
    <row r="1289" spans="1:31">
      <c r="A1289" s="1067"/>
      <c r="B1289" s="1067"/>
      <c r="C1289" s="1067"/>
      <c r="D1289" s="1067"/>
      <c r="E1289" s="1067"/>
      <c r="F1289" s="1067"/>
      <c r="G1289" s="1067"/>
      <c r="H1289" s="1067"/>
      <c r="I1289" s="1067"/>
      <c r="J1289" s="1067"/>
      <c r="K1289" s="1067"/>
      <c r="L1289" s="1067"/>
      <c r="M1289" s="1067"/>
      <c r="N1289" s="1067"/>
      <c r="O1289" s="1067"/>
      <c r="P1289" s="1067"/>
      <c r="Q1289" s="1067"/>
      <c r="R1289" s="1067"/>
      <c r="S1289" s="1067"/>
      <c r="T1289" s="1067"/>
      <c r="U1289" s="1067"/>
      <c r="V1289" s="1067"/>
      <c r="W1289" s="1067"/>
      <c r="X1289" s="1067"/>
      <c r="Y1289" s="1067"/>
      <c r="Z1289" s="1067"/>
      <c r="AA1289" s="1067"/>
      <c r="AB1289" s="1067"/>
      <c r="AC1289" s="1067"/>
      <c r="AD1289" s="1067"/>
      <c r="AE1289" s="1067"/>
    </row>
    <row r="1290" spans="1:31">
      <c r="A1290" s="1067"/>
      <c r="B1290" s="1067"/>
      <c r="C1290" s="1067"/>
      <c r="D1290" s="1067"/>
      <c r="E1290" s="1067"/>
      <c r="F1290" s="1067"/>
      <c r="G1290" s="1067"/>
      <c r="H1290" s="1067"/>
      <c r="I1290" s="1067"/>
      <c r="J1290" s="1067"/>
      <c r="K1290" s="1067"/>
      <c r="L1290" s="1067"/>
      <c r="M1290" s="1067"/>
      <c r="N1290" s="1067"/>
      <c r="O1290" s="1067"/>
      <c r="P1290" s="1067"/>
      <c r="Q1290" s="1067"/>
      <c r="R1290" s="1067"/>
      <c r="S1290" s="1067"/>
      <c r="T1290" s="1067"/>
      <c r="U1290" s="1067"/>
      <c r="V1290" s="1067"/>
      <c r="W1290" s="1067"/>
      <c r="X1290" s="1067"/>
      <c r="Y1290" s="1067"/>
      <c r="Z1290" s="1067"/>
      <c r="AA1290" s="1067"/>
      <c r="AB1290" s="1067"/>
      <c r="AC1290" s="1067"/>
      <c r="AD1290" s="1067"/>
      <c r="AE1290" s="1067"/>
    </row>
    <row r="1291" spans="1:31">
      <c r="A1291" s="1067"/>
      <c r="B1291" s="1067"/>
      <c r="C1291" s="1067"/>
      <c r="D1291" s="1067"/>
      <c r="E1291" s="1067"/>
      <c r="F1291" s="1067"/>
      <c r="G1291" s="1067"/>
      <c r="H1291" s="1067"/>
      <c r="I1291" s="1067"/>
      <c r="J1291" s="1067"/>
      <c r="K1291" s="1067"/>
      <c r="L1291" s="1067"/>
      <c r="M1291" s="1067"/>
      <c r="N1291" s="1067"/>
      <c r="O1291" s="1067"/>
      <c r="P1291" s="1067"/>
      <c r="Q1291" s="1067"/>
      <c r="R1291" s="1067"/>
      <c r="S1291" s="1067"/>
      <c r="T1291" s="1067"/>
      <c r="U1291" s="1067"/>
      <c r="V1291" s="1067"/>
      <c r="W1291" s="1067"/>
      <c r="X1291" s="1067"/>
      <c r="Y1291" s="1067"/>
      <c r="Z1291" s="1067"/>
      <c r="AA1291" s="1067"/>
      <c r="AB1291" s="1067"/>
      <c r="AC1291" s="1067"/>
      <c r="AD1291" s="1067"/>
      <c r="AE1291" s="1067"/>
    </row>
    <row r="1292" spans="1:31">
      <c r="A1292" s="1067"/>
      <c r="B1292" s="1067"/>
      <c r="C1292" s="1067"/>
      <c r="D1292" s="1067"/>
      <c r="E1292" s="1067"/>
      <c r="F1292" s="1067"/>
      <c r="G1292" s="1067"/>
      <c r="H1292" s="1067"/>
      <c r="I1292" s="1067"/>
      <c r="J1292" s="1067"/>
      <c r="K1292" s="1067"/>
      <c r="L1292" s="1067"/>
      <c r="M1292" s="1067"/>
      <c r="N1292" s="1067"/>
      <c r="O1292" s="1067"/>
      <c r="P1292" s="1067"/>
      <c r="Q1292" s="1067"/>
      <c r="R1292" s="1067"/>
      <c r="S1292" s="1067"/>
      <c r="T1292" s="1067"/>
      <c r="U1292" s="1067"/>
      <c r="V1292" s="1067"/>
      <c r="W1292" s="1067"/>
      <c r="X1292" s="1067"/>
      <c r="Y1292" s="1067"/>
      <c r="Z1292" s="1067"/>
      <c r="AA1292" s="1067"/>
      <c r="AB1292" s="1067"/>
      <c r="AC1292" s="1067"/>
      <c r="AD1292" s="1067"/>
      <c r="AE1292" s="1067"/>
    </row>
    <row r="1293" spans="1:31">
      <c r="A1293" s="1067"/>
      <c r="B1293" s="1067"/>
      <c r="C1293" s="1067"/>
      <c r="D1293" s="1067"/>
      <c r="E1293" s="1067"/>
      <c r="F1293" s="1067"/>
      <c r="G1293" s="1067"/>
      <c r="H1293" s="1067"/>
      <c r="I1293" s="1067"/>
      <c r="J1293" s="1067"/>
      <c r="K1293" s="1067"/>
      <c r="L1293" s="1067"/>
      <c r="M1293" s="1067"/>
      <c r="N1293" s="1067"/>
      <c r="O1293" s="1067"/>
      <c r="P1293" s="1067"/>
      <c r="Q1293" s="1067"/>
      <c r="R1293" s="1067"/>
      <c r="S1293" s="1067"/>
      <c r="T1293" s="1067"/>
      <c r="U1293" s="1067"/>
      <c r="V1293" s="1067"/>
      <c r="W1293" s="1067"/>
      <c r="X1293" s="1067"/>
      <c r="Y1293" s="1067"/>
      <c r="Z1293" s="1067"/>
      <c r="AA1293" s="1067"/>
      <c r="AB1293" s="1067"/>
      <c r="AC1293" s="1067"/>
      <c r="AD1293" s="1067"/>
      <c r="AE1293" s="1067"/>
    </row>
    <row r="1294" spans="1:31">
      <c r="A1294" s="1067"/>
      <c r="B1294" s="1067"/>
      <c r="C1294" s="1067"/>
      <c r="D1294" s="1067"/>
      <c r="E1294" s="1067"/>
      <c r="F1294" s="1067"/>
      <c r="G1294" s="1067"/>
      <c r="H1294" s="1067"/>
      <c r="I1294" s="1067"/>
      <c r="J1294" s="1067"/>
      <c r="K1294" s="1067"/>
      <c r="L1294" s="1067"/>
      <c r="M1294" s="1067"/>
      <c r="N1294" s="1067"/>
      <c r="O1294" s="1067"/>
      <c r="P1294" s="1067"/>
      <c r="Q1294" s="1067"/>
      <c r="R1294" s="1067"/>
      <c r="S1294" s="1067"/>
      <c r="T1294" s="1067"/>
      <c r="U1294" s="1067"/>
      <c r="V1294" s="1067"/>
      <c r="W1294" s="1067"/>
      <c r="X1294" s="1067"/>
      <c r="Y1294" s="1067"/>
      <c r="Z1294" s="1067"/>
      <c r="AA1294" s="1067"/>
      <c r="AB1294" s="1067"/>
      <c r="AC1294" s="1067"/>
      <c r="AD1294" s="1067"/>
      <c r="AE1294" s="1067"/>
    </row>
    <row r="1295" spans="1:31">
      <c r="A1295" s="1067"/>
      <c r="B1295" s="1067"/>
      <c r="C1295" s="1067"/>
      <c r="D1295" s="1067"/>
      <c r="E1295" s="1067"/>
      <c r="F1295" s="1067"/>
      <c r="G1295" s="1067"/>
      <c r="H1295" s="1067"/>
      <c r="I1295" s="1067"/>
      <c r="J1295" s="1067"/>
      <c r="K1295" s="1067"/>
      <c r="L1295" s="1067"/>
      <c r="M1295" s="1067"/>
      <c r="N1295" s="1067"/>
      <c r="O1295" s="1067"/>
      <c r="P1295" s="1067"/>
      <c r="Q1295" s="1067"/>
      <c r="R1295" s="1067"/>
      <c r="S1295" s="1067"/>
      <c r="T1295" s="1067"/>
      <c r="U1295" s="1067"/>
      <c r="V1295" s="1067"/>
      <c r="W1295" s="1067"/>
      <c r="X1295" s="1067"/>
      <c r="Y1295" s="1067"/>
      <c r="Z1295" s="1067"/>
      <c r="AA1295" s="1067"/>
      <c r="AB1295" s="1067"/>
      <c r="AC1295" s="1067"/>
      <c r="AD1295" s="1067"/>
      <c r="AE1295" s="1067"/>
    </row>
    <row r="1296" spans="1:31">
      <c r="A1296" s="1067"/>
      <c r="B1296" s="1067"/>
      <c r="C1296" s="1067"/>
      <c r="D1296" s="1067"/>
      <c r="E1296" s="1067"/>
      <c r="F1296" s="1067"/>
      <c r="G1296" s="1067"/>
      <c r="H1296" s="1067"/>
      <c r="I1296" s="1067"/>
      <c r="J1296" s="1067"/>
      <c r="K1296" s="1067"/>
      <c r="L1296" s="1067"/>
      <c r="M1296" s="1067"/>
      <c r="N1296" s="1067"/>
      <c r="O1296" s="1067"/>
      <c r="P1296" s="1067"/>
      <c r="Q1296" s="1067"/>
      <c r="R1296" s="1067"/>
      <c r="S1296" s="1067"/>
      <c r="T1296" s="1067"/>
      <c r="U1296" s="1067"/>
      <c r="V1296" s="1067"/>
      <c r="W1296" s="1067"/>
      <c r="X1296" s="1067"/>
      <c r="Y1296" s="1067"/>
      <c r="Z1296" s="1067"/>
      <c r="AA1296" s="1067"/>
      <c r="AB1296" s="1067"/>
      <c r="AC1296" s="1067"/>
      <c r="AD1296" s="1067"/>
      <c r="AE1296" s="1067"/>
    </row>
    <row r="1297" spans="1:31">
      <c r="A1297" s="1067"/>
      <c r="B1297" s="1067"/>
      <c r="C1297" s="1067"/>
      <c r="D1297" s="1067"/>
      <c r="E1297" s="1067"/>
      <c r="F1297" s="1067"/>
      <c r="G1297" s="1067"/>
      <c r="H1297" s="1067"/>
      <c r="I1297" s="1067"/>
      <c r="J1297" s="1067"/>
      <c r="K1297" s="1067"/>
      <c r="L1297" s="1067"/>
      <c r="M1297" s="1067"/>
      <c r="N1297" s="1067"/>
      <c r="O1297" s="1067"/>
      <c r="P1297" s="1067"/>
      <c r="Q1297" s="1067"/>
      <c r="R1297" s="1067"/>
      <c r="S1297" s="1067"/>
      <c r="T1297" s="1067"/>
      <c r="U1297" s="1067"/>
      <c r="V1297" s="1067"/>
      <c r="W1297" s="1067"/>
      <c r="X1297" s="1067"/>
      <c r="Y1297" s="1067"/>
      <c r="Z1297" s="1067"/>
      <c r="AA1297" s="1067"/>
      <c r="AB1297" s="1067"/>
      <c r="AC1297" s="1067"/>
      <c r="AD1297" s="1067"/>
      <c r="AE1297" s="1067"/>
    </row>
    <row r="1298" spans="1:31">
      <c r="A1298" s="1067"/>
      <c r="B1298" s="1067"/>
      <c r="C1298" s="1067"/>
      <c r="D1298" s="1067"/>
      <c r="E1298" s="1067"/>
      <c r="F1298" s="1067"/>
      <c r="G1298" s="1067"/>
      <c r="H1298" s="1067"/>
      <c r="I1298" s="1067"/>
      <c r="J1298" s="1067"/>
      <c r="K1298" s="1067"/>
      <c r="L1298" s="1067"/>
      <c r="M1298" s="1067"/>
      <c r="N1298" s="1067"/>
      <c r="O1298" s="1067"/>
      <c r="P1298" s="1067"/>
      <c r="Q1298" s="1067"/>
      <c r="R1298" s="1067"/>
      <c r="S1298" s="1067"/>
      <c r="T1298" s="1067"/>
      <c r="U1298" s="1067"/>
      <c r="V1298" s="1067"/>
      <c r="W1298" s="1067"/>
      <c r="X1298" s="1067"/>
      <c r="Y1298" s="1067"/>
      <c r="Z1298" s="1067"/>
      <c r="AA1298" s="1067"/>
      <c r="AB1298" s="1067"/>
      <c r="AC1298" s="1067"/>
      <c r="AD1298" s="1067"/>
      <c r="AE1298" s="1067"/>
    </row>
    <row r="1299" spans="1:31">
      <c r="A1299" s="1067"/>
      <c r="B1299" s="1067"/>
      <c r="C1299" s="1067"/>
      <c r="D1299" s="1067"/>
      <c r="E1299" s="1067"/>
      <c r="F1299" s="1067"/>
      <c r="G1299" s="1067"/>
      <c r="H1299" s="1067"/>
      <c r="I1299" s="1067"/>
      <c r="J1299" s="1067"/>
      <c r="K1299" s="1067"/>
      <c r="L1299" s="1067"/>
      <c r="M1299" s="1067"/>
      <c r="N1299" s="1067"/>
      <c r="O1299" s="1067"/>
      <c r="P1299" s="1067"/>
      <c r="Q1299" s="1067"/>
      <c r="R1299" s="1067"/>
      <c r="S1299" s="1067"/>
      <c r="T1299" s="1067"/>
      <c r="U1299" s="1067"/>
      <c r="V1299" s="1067"/>
      <c r="W1299" s="1067"/>
      <c r="X1299" s="1067"/>
      <c r="Y1299" s="1067"/>
      <c r="Z1299" s="1067"/>
      <c r="AA1299" s="1067"/>
      <c r="AB1299" s="1067"/>
      <c r="AC1299" s="1067"/>
      <c r="AD1299" s="1067"/>
      <c r="AE1299" s="1067"/>
    </row>
    <row r="1300" spans="1:31">
      <c r="A1300" s="1067"/>
      <c r="B1300" s="1067"/>
      <c r="C1300" s="1067"/>
      <c r="D1300" s="1067"/>
      <c r="E1300" s="1067"/>
      <c r="F1300" s="1067"/>
      <c r="G1300" s="1067"/>
      <c r="H1300" s="1067"/>
      <c r="I1300" s="1067"/>
      <c r="J1300" s="1067"/>
      <c r="K1300" s="1067"/>
      <c r="L1300" s="1067"/>
      <c r="M1300" s="1067"/>
      <c r="N1300" s="1067"/>
      <c r="O1300" s="1067"/>
      <c r="P1300" s="1067"/>
      <c r="Q1300" s="1067"/>
      <c r="R1300" s="1067"/>
      <c r="S1300" s="1067"/>
      <c r="T1300" s="1067"/>
      <c r="U1300" s="1067"/>
      <c r="V1300" s="1067"/>
      <c r="W1300" s="1067"/>
      <c r="X1300" s="1067"/>
      <c r="Y1300" s="1067"/>
      <c r="Z1300" s="1067"/>
      <c r="AA1300" s="1067"/>
      <c r="AB1300" s="1067"/>
      <c r="AC1300" s="1067"/>
      <c r="AD1300" s="1067"/>
      <c r="AE1300" s="1067"/>
    </row>
    <row r="1301" spans="1:31">
      <c r="A1301" s="1067"/>
      <c r="B1301" s="1067"/>
      <c r="C1301" s="1067"/>
      <c r="D1301" s="1067"/>
      <c r="E1301" s="1067"/>
      <c r="F1301" s="1067"/>
      <c r="G1301" s="1067"/>
      <c r="H1301" s="1067"/>
      <c r="I1301" s="1067"/>
      <c r="J1301" s="1067"/>
      <c r="K1301" s="1067"/>
      <c r="L1301" s="1067"/>
      <c r="M1301" s="1067"/>
      <c r="N1301" s="1067"/>
      <c r="O1301" s="1067"/>
      <c r="P1301" s="1067"/>
      <c r="Q1301" s="1067"/>
      <c r="R1301" s="1067"/>
      <c r="S1301" s="1067"/>
      <c r="T1301" s="1067"/>
      <c r="U1301" s="1067"/>
      <c r="V1301" s="1067"/>
      <c r="W1301" s="1067"/>
      <c r="X1301" s="1067"/>
      <c r="Y1301" s="1067"/>
      <c r="Z1301" s="1067"/>
      <c r="AA1301" s="1067"/>
      <c r="AB1301" s="1067"/>
      <c r="AC1301" s="1067"/>
      <c r="AD1301" s="1067"/>
      <c r="AE1301" s="1067"/>
    </row>
    <row r="1302" spans="1:31">
      <c r="A1302" s="1067"/>
      <c r="B1302" s="1067"/>
      <c r="C1302" s="1067"/>
      <c r="D1302" s="1067"/>
      <c r="E1302" s="1067"/>
      <c r="F1302" s="1067"/>
      <c r="G1302" s="1067"/>
      <c r="H1302" s="1067"/>
      <c r="I1302" s="1067"/>
      <c r="J1302" s="1067"/>
      <c r="K1302" s="1067"/>
      <c r="L1302" s="1067"/>
      <c r="M1302" s="1067"/>
      <c r="N1302" s="1067"/>
      <c r="O1302" s="1067"/>
      <c r="P1302" s="1067"/>
      <c r="Q1302" s="1067"/>
      <c r="R1302" s="1067"/>
      <c r="S1302" s="1067"/>
      <c r="T1302" s="1067"/>
      <c r="U1302" s="1067"/>
      <c r="V1302" s="1067"/>
      <c r="W1302" s="1067"/>
      <c r="X1302" s="1067"/>
      <c r="Y1302" s="1067"/>
      <c r="Z1302" s="1067"/>
      <c r="AA1302" s="1067"/>
      <c r="AB1302" s="1067"/>
      <c r="AC1302" s="1067"/>
      <c r="AD1302" s="1067"/>
      <c r="AE1302" s="1067"/>
    </row>
    <row r="1303" spans="1:31">
      <c r="A1303" s="1067"/>
      <c r="B1303" s="1067"/>
      <c r="C1303" s="1067"/>
      <c r="D1303" s="1067"/>
      <c r="E1303" s="1067"/>
      <c r="F1303" s="1067"/>
      <c r="G1303" s="1067"/>
      <c r="H1303" s="1067"/>
      <c r="I1303" s="1067"/>
      <c r="J1303" s="1067"/>
      <c r="K1303" s="1067"/>
      <c r="L1303" s="1067"/>
      <c r="M1303" s="1067"/>
      <c r="N1303" s="1067"/>
      <c r="O1303" s="1067"/>
      <c r="P1303" s="1067"/>
      <c r="Q1303" s="1067"/>
      <c r="R1303" s="1067"/>
      <c r="S1303" s="1067"/>
      <c r="T1303" s="1067"/>
      <c r="U1303" s="1067"/>
      <c r="V1303" s="1067"/>
      <c r="W1303" s="1067"/>
      <c r="X1303" s="1067"/>
      <c r="Y1303" s="1067"/>
      <c r="Z1303" s="1067"/>
      <c r="AA1303" s="1067"/>
      <c r="AB1303" s="1067"/>
      <c r="AC1303" s="1067"/>
      <c r="AD1303" s="1067"/>
      <c r="AE1303" s="1067"/>
    </row>
    <row r="1304" spans="1:31">
      <c r="A1304" s="1067"/>
      <c r="B1304" s="1067"/>
      <c r="C1304" s="1067"/>
      <c r="D1304" s="1067"/>
      <c r="E1304" s="1067"/>
      <c r="F1304" s="1067"/>
      <c r="G1304" s="1067"/>
      <c r="H1304" s="1067"/>
      <c r="I1304" s="1067"/>
      <c r="J1304" s="1067"/>
      <c r="K1304" s="1067"/>
      <c r="L1304" s="1067"/>
      <c r="M1304" s="1067"/>
      <c r="N1304" s="1067"/>
      <c r="O1304" s="1067"/>
      <c r="P1304" s="1067"/>
      <c r="Q1304" s="1067"/>
      <c r="R1304" s="1067"/>
      <c r="S1304" s="1067"/>
      <c r="T1304" s="1067"/>
      <c r="U1304" s="1067"/>
      <c r="V1304" s="1067"/>
      <c r="W1304" s="1067"/>
      <c r="X1304" s="1067"/>
      <c r="Y1304" s="1067"/>
      <c r="Z1304" s="1067"/>
      <c r="AA1304" s="1067"/>
      <c r="AB1304" s="1067"/>
      <c r="AC1304" s="1067"/>
      <c r="AD1304" s="1067"/>
      <c r="AE1304" s="1067"/>
    </row>
    <row r="1305" spans="1:31">
      <c r="A1305" s="1067"/>
      <c r="B1305" s="1067"/>
      <c r="C1305" s="1067"/>
      <c r="D1305" s="1067"/>
      <c r="E1305" s="1067"/>
      <c r="F1305" s="1067"/>
      <c r="G1305" s="1067"/>
      <c r="H1305" s="1067"/>
      <c r="I1305" s="1067"/>
      <c r="J1305" s="1067"/>
      <c r="K1305" s="1067"/>
      <c r="L1305" s="1067"/>
      <c r="M1305" s="1067"/>
      <c r="N1305" s="1067"/>
      <c r="O1305" s="1067"/>
      <c r="P1305" s="1067"/>
      <c r="Q1305" s="1067"/>
      <c r="R1305" s="1067"/>
      <c r="S1305" s="1067"/>
      <c r="T1305" s="1067"/>
      <c r="U1305" s="1067"/>
      <c r="V1305" s="1067"/>
      <c r="W1305" s="1067"/>
      <c r="X1305" s="1067"/>
      <c r="Y1305" s="1067"/>
      <c r="Z1305" s="1067"/>
      <c r="AA1305" s="1067"/>
      <c r="AB1305" s="1067"/>
      <c r="AC1305" s="1067"/>
      <c r="AD1305" s="1067"/>
      <c r="AE1305" s="1067"/>
    </row>
    <row r="1306" spans="1:31">
      <c r="A1306" s="1067"/>
      <c r="B1306" s="1067"/>
      <c r="C1306" s="1067"/>
      <c r="D1306" s="1067"/>
      <c r="E1306" s="1067"/>
      <c r="F1306" s="1067"/>
      <c r="G1306" s="1067"/>
      <c r="H1306" s="1067"/>
      <c r="I1306" s="1067"/>
      <c r="J1306" s="1067"/>
      <c r="K1306" s="1067"/>
      <c r="L1306" s="1067"/>
      <c r="M1306" s="1067"/>
      <c r="N1306" s="1067"/>
      <c r="O1306" s="1067"/>
      <c r="P1306" s="1067"/>
      <c r="Q1306" s="1067"/>
      <c r="R1306" s="1067"/>
      <c r="S1306" s="1067"/>
      <c r="T1306" s="1067"/>
      <c r="U1306" s="1067"/>
      <c r="V1306" s="1067"/>
      <c r="W1306" s="1067"/>
      <c r="X1306" s="1067"/>
      <c r="Y1306" s="1067"/>
      <c r="Z1306" s="1067"/>
      <c r="AA1306" s="1067"/>
      <c r="AB1306" s="1067"/>
      <c r="AC1306" s="1067"/>
      <c r="AD1306" s="1067"/>
      <c r="AE1306" s="1067"/>
    </row>
    <row r="1307" spans="1:31">
      <c r="A1307" s="1067"/>
      <c r="B1307" s="1067"/>
      <c r="C1307" s="1067"/>
      <c r="D1307" s="1067"/>
      <c r="E1307" s="1067"/>
      <c r="F1307" s="1067"/>
      <c r="G1307" s="1067"/>
      <c r="H1307" s="1067"/>
      <c r="I1307" s="1067"/>
      <c r="J1307" s="1067"/>
      <c r="K1307" s="1067"/>
      <c r="L1307" s="1067"/>
      <c r="M1307" s="1067"/>
      <c r="N1307" s="1067"/>
      <c r="O1307" s="1067"/>
      <c r="P1307" s="1067"/>
      <c r="Q1307" s="1067"/>
      <c r="R1307" s="1067"/>
      <c r="S1307" s="1067"/>
      <c r="T1307" s="1067"/>
      <c r="U1307" s="1067"/>
      <c r="V1307" s="1067"/>
      <c r="W1307" s="1067"/>
      <c r="X1307" s="1067"/>
      <c r="Y1307" s="1067"/>
      <c r="Z1307" s="1067"/>
      <c r="AA1307" s="1067"/>
      <c r="AB1307" s="1067"/>
      <c r="AC1307" s="1067"/>
      <c r="AD1307" s="1067"/>
      <c r="AE1307" s="1067"/>
    </row>
    <row r="1308" spans="1:31">
      <c r="A1308" s="1067"/>
      <c r="B1308" s="1067"/>
      <c r="C1308" s="1067"/>
      <c r="D1308" s="1067"/>
      <c r="E1308" s="1067"/>
      <c r="F1308" s="1067"/>
      <c r="G1308" s="1067"/>
      <c r="H1308" s="1067"/>
      <c r="I1308" s="1067"/>
      <c r="J1308" s="1067"/>
      <c r="K1308" s="1067"/>
      <c r="L1308" s="1067"/>
      <c r="M1308" s="1067"/>
      <c r="N1308" s="1067"/>
      <c r="O1308" s="1067"/>
      <c r="P1308" s="1067"/>
      <c r="Q1308" s="1067"/>
      <c r="R1308" s="1067"/>
      <c r="S1308" s="1067"/>
      <c r="T1308" s="1067"/>
      <c r="U1308" s="1067"/>
      <c r="V1308" s="1067"/>
      <c r="W1308" s="1067"/>
      <c r="X1308" s="1067"/>
      <c r="Y1308" s="1067"/>
      <c r="Z1308" s="1067"/>
      <c r="AA1308" s="1067"/>
      <c r="AB1308" s="1067"/>
      <c r="AC1308" s="1067"/>
      <c r="AD1308" s="1067"/>
      <c r="AE1308" s="1067"/>
    </row>
    <row r="1309" spans="1:31">
      <c r="A1309" s="1067"/>
      <c r="B1309" s="1067"/>
      <c r="C1309" s="1067"/>
      <c r="D1309" s="1067"/>
      <c r="E1309" s="1067"/>
      <c r="F1309" s="1067"/>
      <c r="G1309" s="1067"/>
      <c r="H1309" s="1067"/>
      <c r="I1309" s="1067"/>
      <c r="J1309" s="1067"/>
      <c r="K1309" s="1067"/>
      <c r="L1309" s="1067"/>
      <c r="M1309" s="1067"/>
      <c r="N1309" s="1067"/>
      <c r="O1309" s="1067"/>
      <c r="P1309" s="1067"/>
      <c r="Q1309" s="1067"/>
      <c r="R1309" s="1067"/>
      <c r="S1309" s="1067"/>
      <c r="T1309" s="1067"/>
      <c r="U1309" s="1067"/>
      <c r="V1309" s="1067"/>
      <c r="W1309" s="1067"/>
      <c r="X1309" s="1067"/>
      <c r="Y1309" s="1067"/>
      <c r="Z1309" s="1067"/>
      <c r="AA1309" s="1067"/>
      <c r="AB1309" s="1067"/>
      <c r="AC1309" s="1067"/>
      <c r="AD1309" s="1067"/>
      <c r="AE1309" s="1067"/>
    </row>
    <row r="1310" spans="1:31">
      <c r="A1310" s="1067"/>
      <c r="B1310" s="1067"/>
      <c r="C1310" s="1067"/>
      <c r="D1310" s="1067"/>
      <c r="E1310" s="1067"/>
      <c r="F1310" s="1067"/>
      <c r="G1310" s="1067"/>
      <c r="H1310" s="1067"/>
      <c r="I1310" s="1067"/>
      <c r="J1310" s="1067"/>
      <c r="K1310" s="1067"/>
      <c r="L1310" s="1067"/>
      <c r="M1310" s="1067"/>
      <c r="N1310" s="1067"/>
      <c r="O1310" s="1067"/>
      <c r="P1310" s="1067"/>
      <c r="Q1310" s="1067"/>
      <c r="R1310" s="1067"/>
      <c r="S1310" s="1067"/>
      <c r="T1310" s="1067"/>
      <c r="U1310" s="1067"/>
      <c r="V1310" s="1067"/>
      <c r="W1310" s="1067"/>
      <c r="X1310" s="1067"/>
      <c r="Y1310" s="1067"/>
      <c r="Z1310" s="1067"/>
      <c r="AA1310" s="1067"/>
      <c r="AB1310" s="1067"/>
      <c r="AC1310" s="1067"/>
      <c r="AD1310" s="1067"/>
      <c r="AE1310" s="1067"/>
    </row>
    <row r="1311" spans="1:31">
      <c r="A1311" s="1067"/>
      <c r="B1311" s="1067"/>
      <c r="C1311" s="1067"/>
      <c r="D1311" s="1067"/>
      <c r="E1311" s="1067"/>
      <c r="F1311" s="1067"/>
      <c r="G1311" s="1067"/>
      <c r="H1311" s="1067"/>
      <c r="I1311" s="1067"/>
      <c r="J1311" s="1067"/>
      <c r="K1311" s="1067"/>
      <c r="L1311" s="1067"/>
      <c r="M1311" s="1067"/>
      <c r="N1311" s="1067"/>
      <c r="O1311" s="1067"/>
      <c r="P1311" s="1067"/>
      <c r="Q1311" s="1067"/>
      <c r="R1311" s="1067"/>
      <c r="S1311" s="1067"/>
      <c r="T1311" s="1067"/>
      <c r="U1311" s="1067"/>
      <c r="V1311" s="1067"/>
      <c r="W1311" s="1067"/>
      <c r="X1311" s="1067"/>
      <c r="Y1311" s="1067"/>
      <c r="Z1311" s="1067"/>
      <c r="AA1311" s="1067"/>
      <c r="AB1311" s="1067"/>
      <c r="AC1311" s="1067"/>
      <c r="AD1311" s="1067"/>
      <c r="AE1311" s="1067"/>
    </row>
    <row r="1312" spans="1:31">
      <c r="A1312" s="1067"/>
      <c r="B1312" s="1067"/>
      <c r="C1312" s="1067"/>
      <c r="D1312" s="1067"/>
      <c r="E1312" s="1067"/>
      <c r="F1312" s="1067"/>
      <c r="G1312" s="1067"/>
      <c r="H1312" s="1067"/>
      <c r="I1312" s="1067"/>
      <c r="J1312" s="1067"/>
      <c r="K1312" s="1067"/>
      <c r="L1312" s="1067"/>
      <c r="M1312" s="1067"/>
      <c r="N1312" s="1067"/>
      <c r="O1312" s="1067"/>
      <c r="P1312" s="1067"/>
      <c r="Q1312" s="1067"/>
      <c r="R1312" s="1067"/>
      <c r="S1312" s="1067"/>
      <c r="T1312" s="1067"/>
      <c r="U1312" s="1067"/>
      <c r="V1312" s="1067"/>
      <c r="W1312" s="1067"/>
      <c r="X1312" s="1067"/>
      <c r="Y1312" s="1067"/>
      <c r="Z1312" s="1067"/>
      <c r="AA1312" s="1067"/>
      <c r="AB1312" s="1067"/>
      <c r="AC1312" s="1067"/>
      <c r="AD1312" s="1067"/>
      <c r="AE1312" s="1067"/>
    </row>
    <row r="1313" spans="1:31">
      <c r="A1313" s="1067"/>
      <c r="B1313" s="1067"/>
      <c r="C1313" s="1067"/>
      <c r="D1313" s="1067"/>
      <c r="E1313" s="1067"/>
      <c r="F1313" s="1067"/>
      <c r="G1313" s="1067"/>
      <c r="H1313" s="1067"/>
      <c r="I1313" s="1067"/>
      <c r="J1313" s="1067"/>
      <c r="K1313" s="1067"/>
      <c r="L1313" s="1067"/>
      <c r="M1313" s="1067"/>
      <c r="N1313" s="1067"/>
      <c r="O1313" s="1067"/>
      <c r="P1313" s="1067"/>
      <c r="Q1313" s="1067"/>
      <c r="R1313" s="1067"/>
      <c r="S1313" s="1067"/>
      <c r="T1313" s="1067"/>
      <c r="U1313" s="1067"/>
      <c r="V1313" s="1067"/>
      <c r="W1313" s="1067"/>
      <c r="X1313" s="1067"/>
      <c r="Y1313" s="1067"/>
      <c r="Z1313" s="1067"/>
      <c r="AA1313" s="1067"/>
      <c r="AB1313" s="1067"/>
      <c r="AC1313" s="1067"/>
      <c r="AD1313" s="1067"/>
      <c r="AE1313" s="1067"/>
    </row>
    <row r="1314" spans="1:31">
      <c r="A1314" s="1067"/>
      <c r="B1314" s="1067"/>
      <c r="C1314" s="1067"/>
      <c r="D1314" s="1067"/>
      <c r="E1314" s="1067"/>
      <c r="F1314" s="1067"/>
      <c r="G1314" s="1067"/>
      <c r="H1314" s="1067"/>
      <c r="I1314" s="1067"/>
      <c r="J1314" s="1067"/>
      <c r="K1314" s="1067"/>
      <c r="L1314" s="1067"/>
      <c r="M1314" s="1067"/>
      <c r="N1314" s="1067"/>
      <c r="O1314" s="1067"/>
      <c r="P1314" s="1067"/>
      <c r="Q1314" s="1067"/>
      <c r="R1314" s="1067"/>
      <c r="S1314" s="1067"/>
      <c r="T1314" s="1067"/>
      <c r="U1314" s="1067"/>
      <c r="V1314" s="1067"/>
      <c r="W1314" s="1067"/>
      <c r="X1314" s="1067"/>
      <c r="Y1314" s="1067"/>
      <c r="Z1314" s="1067"/>
      <c r="AA1314" s="1067"/>
      <c r="AB1314" s="1067"/>
      <c r="AC1314" s="1067"/>
      <c r="AD1314" s="1067"/>
      <c r="AE1314" s="1067"/>
    </row>
    <row r="1315" spans="1:31">
      <c r="A1315" s="1067"/>
      <c r="B1315" s="1067"/>
      <c r="C1315" s="1067"/>
      <c r="D1315" s="1067"/>
      <c r="E1315" s="1067"/>
      <c r="F1315" s="1067"/>
      <c r="G1315" s="1067"/>
      <c r="H1315" s="1067"/>
      <c r="I1315" s="1067"/>
      <c r="J1315" s="1067"/>
      <c r="K1315" s="1067"/>
      <c r="L1315" s="1067"/>
      <c r="M1315" s="1067"/>
      <c r="N1315" s="1067"/>
      <c r="O1315" s="1067"/>
      <c r="P1315" s="1067"/>
      <c r="Q1315" s="1067"/>
      <c r="R1315" s="1067"/>
      <c r="S1315" s="1067"/>
      <c r="T1315" s="1067"/>
      <c r="U1315" s="1067"/>
      <c r="V1315" s="1067"/>
      <c r="W1315" s="1067"/>
      <c r="X1315" s="1067"/>
      <c r="Y1315" s="1067"/>
      <c r="Z1315" s="1067"/>
      <c r="AA1315" s="1067"/>
      <c r="AB1315" s="1067"/>
      <c r="AC1315" s="1067"/>
      <c r="AD1315" s="1067"/>
      <c r="AE1315" s="1067"/>
    </row>
    <row r="1316" spans="1:31">
      <c r="A1316" s="1067"/>
      <c r="B1316" s="1067"/>
      <c r="C1316" s="1067"/>
      <c r="D1316" s="1067"/>
      <c r="E1316" s="1067"/>
      <c r="F1316" s="1067"/>
      <c r="G1316" s="1067"/>
      <c r="H1316" s="1067"/>
      <c r="I1316" s="1067"/>
      <c r="J1316" s="1067"/>
      <c r="K1316" s="1067"/>
      <c r="L1316" s="1067"/>
      <c r="M1316" s="1067"/>
      <c r="N1316" s="1067"/>
      <c r="O1316" s="1067"/>
      <c r="P1316" s="1067"/>
      <c r="Q1316" s="1067"/>
      <c r="R1316" s="1067"/>
      <c r="S1316" s="1067"/>
      <c r="T1316" s="1067"/>
      <c r="U1316" s="1067"/>
      <c r="V1316" s="1067"/>
      <c r="W1316" s="1067"/>
      <c r="X1316" s="1067"/>
      <c r="Y1316" s="1067"/>
      <c r="Z1316" s="1067"/>
      <c r="AA1316" s="1067"/>
      <c r="AB1316" s="1067"/>
      <c r="AC1316" s="1067"/>
      <c r="AD1316" s="1067"/>
      <c r="AE1316" s="1067"/>
    </row>
    <row r="1317" spans="1:31">
      <c r="A1317" s="1067"/>
      <c r="B1317" s="1067"/>
      <c r="C1317" s="1067"/>
      <c r="D1317" s="1067"/>
      <c r="E1317" s="1067"/>
      <c r="F1317" s="1067"/>
      <c r="G1317" s="1067"/>
      <c r="H1317" s="1067"/>
      <c r="I1317" s="1067"/>
      <c r="J1317" s="1067"/>
      <c r="K1317" s="1067"/>
      <c r="L1317" s="1067"/>
      <c r="M1317" s="1067"/>
      <c r="N1317" s="1067"/>
      <c r="O1317" s="1067"/>
      <c r="P1317" s="1067"/>
      <c r="Q1317" s="1067"/>
      <c r="R1317" s="1067"/>
      <c r="S1317" s="1067"/>
      <c r="T1317" s="1067"/>
      <c r="U1317" s="1067"/>
      <c r="V1317" s="1067"/>
      <c r="W1317" s="1067"/>
      <c r="X1317" s="1067"/>
      <c r="Y1317" s="1067"/>
      <c r="Z1317" s="1067"/>
      <c r="AA1317" s="1067"/>
      <c r="AB1317" s="1067"/>
      <c r="AC1317" s="1067"/>
      <c r="AD1317" s="1067"/>
      <c r="AE1317" s="1067"/>
    </row>
    <row r="1318" spans="1:31">
      <c r="A1318" s="1067"/>
      <c r="B1318" s="1067"/>
      <c r="C1318" s="1067"/>
      <c r="D1318" s="1067"/>
      <c r="E1318" s="1067"/>
      <c r="F1318" s="1067"/>
      <c r="G1318" s="1067"/>
      <c r="H1318" s="1067"/>
      <c r="I1318" s="1067"/>
      <c r="J1318" s="1067"/>
      <c r="K1318" s="1067"/>
      <c r="L1318" s="1067"/>
      <c r="M1318" s="1067"/>
      <c r="N1318" s="1067"/>
      <c r="O1318" s="1067"/>
      <c r="P1318" s="1067"/>
      <c r="Q1318" s="1067"/>
      <c r="R1318" s="1067"/>
      <c r="S1318" s="1067"/>
      <c r="T1318" s="1067"/>
      <c r="U1318" s="1067"/>
      <c r="V1318" s="1067"/>
      <c r="W1318" s="1067"/>
      <c r="X1318" s="1067"/>
      <c r="Y1318" s="1067"/>
      <c r="Z1318" s="1067"/>
      <c r="AA1318" s="1067"/>
      <c r="AB1318" s="1067"/>
      <c r="AC1318" s="1067"/>
      <c r="AD1318" s="1067"/>
      <c r="AE1318" s="1067"/>
    </row>
    <row r="1319" spans="1:31">
      <c r="A1319" s="1067"/>
      <c r="B1319" s="1067"/>
      <c r="C1319" s="1067"/>
      <c r="D1319" s="1067"/>
      <c r="E1319" s="1067"/>
      <c r="F1319" s="1067"/>
      <c r="G1319" s="1067"/>
      <c r="H1319" s="1067"/>
      <c r="I1319" s="1067"/>
      <c r="J1319" s="1067"/>
      <c r="K1319" s="1067"/>
      <c r="L1319" s="1067"/>
      <c r="M1319" s="1067"/>
      <c r="N1319" s="1067"/>
      <c r="O1319" s="1067"/>
      <c r="P1319" s="1067"/>
      <c r="Q1319" s="1067"/>
      <c r="R1319" s="1067"/>
      <c r="S1319" s="1067"/>
      <c r="T1319" s="1067"/>
      <c r="U1319" s="1067"/>
      <c r="V1319" s="1067"/>
      <c r="W1319" s="1067"/>
      <c r="X1319" s="1067"/>
      <c r="Y1319" s="1067"/>
      <c r="Z1319" s="1067"/>
      <c r="AA1319" s="1067"/>
      <c r="AB1319" s="1067"/>
      <c r="AC1319" s="1067"/>
      <c r="AD1319" s="1067"/>
      <c r="AE1319" s="1067"/>
    </row>
    <row r="1320" spans="1:31">
      <c r="A1320" s="1067"/>
      <c r="B1320" s="1067"/>
      <c r="C1320" s="1067"/>
      <c r="D1320" s="1067"/>
      <c r="E1320" s="1067"/>
      <c r="F1320" s="1067"/>
      <c r="G1320" s="1067"/>
      <c r="H1320" s="1067"/>
      <c r="I1320" s="1067"/>
      <c r="J1320" s="1067"/>
      <c r="K1320" s="1067"/>
      <c r="L1320" s="1067"/>
      <c r="M1320" s="1067"/>
      <c r="N1320" s="1067"/>
      <c r="O1320" s="1067"/>
      <c r="P1320" s="1067"/>
      <c r="Q1320" s="1067"/>
      <c r="R1320" s="1067"/>
      <c r="S1320" s="1067"/>
      <c r="T1320" s="1067"/>
      <c r="U1320" s="1067"/>
      <c r="V1320" s="1067"/>
      <c r="W1320" s="1067"/>
      <c r="X1320" s="1067"/>
      <c r="Y1320" s="1067"/>
      <c r="Z1320" s="1067"/>
      <c r="AA1320" s="1067"/>
      <c r="AB1320" s="1067"/>
      <c r="AC1320" s="1067"/>
      <c r="AD1320" s="1067"/>
      <c r="AE1320" s="1067"/>
    </row>
    <row r="1321" spans="1:31">
      <c r="A1321" s="1067"/>
      <c r="B1321" s="1067"/>
      <c r="C1321" s="1067"/>
      <c r="D1321" s="1067"/>
      <c r="E1321" s="1067"/>
      <c r="F1321" s="1067"/>
      <c r="G1321" s="1067"/>
      <c r="H1321" s="1067"/>
      <c r="I1321" s="1067"/>
      <c r="J1321" s="1067"/>
      <c r="K1321" s="1067"/>
      <c r="L1321" s="1067"/>
      <c r="M1321" s="1067"/>
      <c r="N1321" s="1067"/>
      <c r="O1321" s="1067"/>
      <c r="P1321" s="1067"/>
      <c r="Q1321" s="1067"/>
      <c r="R1321" s="1067"/>
      <c r="S1321" s="1067"/>
      <c r="T1321" s="1067"/>
      <c r="U1321" s="1067"/>
      <c r="V1321" s="1067"/>
      <c r="W1321" s="1067"/>
      <c r="X1321" s="1067"/>
      <c r="Y1321" s="1067"/>
      <c r="Z1321" s="1067"/>
      <c r="AA1321" s="1067"/>
      <c r="AB1321" s="1067"/>
      <c r="AC1321" s="1067"/>
      <c r="AD1321" s="1067"/>
      <c r="AE1321" s="1067"/>
    </row>
    <row r="1322" spans="1:31">
      <c r="A1322" s="1067"/>
      <c r="B1322" s="1067"/>
      <c r="C1322" s="1067"/>
      <c r="D1322" s="1067"/>
      <c r="E1322" s="1067"/>
      <c r="F1322" s="1067"/>
      <c r="G1322" s="1067"/>
      <c r="H1322" s="1067"/>
      <c r="I1322" s="1067"/>
      <c r="J1322" s="1067"/>
      <c r="K1322" s="1067"/>
      <c r="L1322" s="1067"/>
      <c r="M1322" s="1067"/>
      <c r="N1322" s="1067"/>
      <c r="O1322" s="1067"/>
      <c r="P1322" s="1067"/>
      <c r="Q1322" s="1067"/>
      <c r="R1322" s="1067"/>
      <c r="S1322" s="1067"/>
      <c r="T1322" s="1067"/>
      <c r="U1322" s="1067"/>
      <c r="V1322" s="1067"/>
      <c r="W1322" s="1067"/>
      <c r="X1322" s="1067"/>
      <c r="Y1322" s="1067"/>
      <c r="Z1322" s="1067"/>
      <c r="AA1322" s="1067"/>
      <c r="AB1322" s="1067"/>
      <c r="AC1322" s="1067"/>
      <c r="AD1322" s="1067"/>
      <c r="AE1322" s="1067"/>
    </row>
    <row r="1323" spans="1:31">
      <c r="A1323" s="1067"/>
      <c r="B1323" s="1067"/>
      <c r="C1323" s="1067"/>
      <c r="D1323" s="1067"/>
      <c r="E1323" s="1067"/>
      <c r="F1323" s="1067"/>
      <c r="G1323" s="1067"/>
      <c r="H1323" s="1067"/>
      <c r="I1323" s="1067"/>
      <c r="J1323" s="1067"/>
      <c r="K1323" s="1067"/>
      <c r="L1323" s="1067"/>
      <c r="M1323" s="1067"/>
      <c r="N1323" s="1067"/>
      <c r="O1323" s="1067"/>
      <c r="P1323" s="1067"/>
      <c r="Q1323" s="1067"/>
      <c r="R1323" s="1067"/>
      <c r="S1323" s="1067"/>
      <c r="T1323" s="1067"/>
      <c r="U1323" s="1067"/>
      <c r="V1323" s="1067"/>
      <c r="W1323" s="1067"/>
      <c r="X1323" s="1067"/>
      <c r="Y1323" s="1067"/>
      <c r="Z1323" s="1067"/>
      <c r="AA1323" s="1067"/>
      <c r="AB1323" s="1067"/>
      <c r="AC1323" s="1067"/>
      <c r="AD1323" s="1067"/>
      <c r="AE1323" s="1067"/>
    </row>
    <row r="1324" spans="1:31">
      <c r="A1324" s="1067"/>
      <c r="B1324" s="1067"/>
      <c r="C1324" s="1067"/>
      <c r="D1324" s="1067"/>
      <c r="E1324" s="1067"/>
      <c r="F1324" s="1067"/>
      <c r="G1324" s="1067"/>
      <c r="H1324" s="1067"/>
      <c r="I1324" s="1067"/>
      <c r="J1324" s="1067"/>
      <c r="K1324" s="1067"/>
      <c r="L1324" s="1067"/>
      <c r="M1324" s="1067"/>
      <c r="N1324" s="1067"/>
      <c r="O1324" s="1067"/>
      <c r="P1324" s="1067"/>
      <c r="Q1324" s="1067"/>
      <c r="R1324" s="1067"/>
      <c r="S1324" s="1067"/>
      <c r="T1324" s="1067"/>
      <c r="U1324" s="1067"/>
      <c r="V1324" s="1067"/>
      <c r="W1324" s="1067"/>
      <c r="X1324" s="1067"/>
      <c r="Y1324" s="1067"/>
      <c r="Z1324" s="1067"/>
      <c r="AA1324" s="1067"/>
      <c r="AB1324" s="1067"/>
      <c r="AC1324" s="1067"/>
      <c r="AD1324" s="1067"/>
      <c r="AE1324" s="1067"/>
    </row>
    <row r="1325" spans="1:31">
      <c r="A1325" s="1067"/>
      <c r="B1325" s="1067"/>
      <c r="C1325" s="1067"/>
      <c r="D1325" s="1067"/>
      <c r="E1325" s="1067"/>
      <c r="F1325" s="1067"/>
      <c r="G1325" s="1067"/>
      <c r="H1325" s="1067"/>
      <c r="I1325" s="1067"/>
      <c r="J1325" s="1067"/>
      <c r="K1325" s="1067"/>
      <c r="L1325" s="1067"/>
      <c r="M1325" s="1067"/>
      <c r="N1325" s="1067"/>
      <c r="O1325" s="1067"/>
      <c r="P1325" s="1067"/>
      <c r="Q1325" s="1067"/>
      <c r="R1325" s="1067"/>
      <c r="S1325" s="1067"/>
      <c r="T1325" s="1067"/>
      <c r="U1325" s="1067"/>
      <c r="V1325" s="1067"/>
      <c r="W1325" s="1067"/>
      <c r="X1325" s="1067"/>
      <c r="Y1325" s="1067"/>
      <c r="Z1325" s="1067"/>
      <c r="AA1325" s="1067"/>
      <c r="AB1325" s="1067"/>
      <c r="AC1325" s="1067"/>
      <c r="AD1325" s="1067"/>
      <c r="AE1325" s="1067"/>
    </row>
    <row r="1326" spans="1:31">
      <c r="A1326" s="1067"/>
      <c r="B1326" s="1067"/>
      <c r="C1326" s="1067"/>
      <c r="D1326" s="1067"/>
      <c r="E1326" s="1067"/>
      <c r="F1326" s="1067"/>
      <c r="G1326" s="1067"/>
      <c r="H1326" s="1067"/>
      <c r="I1326" s="1067"/>
      <c r="J1326" s="1067"/>
      <c r="K1326" s="1067"/>
      <c r="L1326" s="1067"/>
      <c r="M1326" s="1067"/>
      <c r="N1326" s="1067"/>
      <c r="O1326" s="1067"/>
      <c r="P1326" s="1067"/>
      <c r="Q1326" s="1067"/>
      <c r="R1326" s="1067"/>
      <c r="S1326" s="1067"/>
      <c r="T1326" s="1067"/>
      <c r="U1326" s="1067"/>
      <c r="V1326" s="1067"/>
      <c r="W1326" s="1067"/>
      <c r="X1326" s="1067"/>
      <c r="Y1326" s="1067"/>
      <c r="Z1326" s="1067"/>
      <c r="AA1326" s="1067"/>
      <c r="AB1326" s="1067"/>
      <c r="AC1326" s="1067"/>
      <c r="AD1326" s="1067"/>
      <c r="AE1326" s="1067"/>
    </row>
    <row r="1327" spans="1:31">
      <c r="A1327" s="1067"/>
      <c r="B1327" s="1067"/>
      <c r="C1327" s="1067"/>
      <c r="D1327" s="1067"/>
      <c r="E1327" s="1067"/>
      <c r="F1327" s="1067"/>
      <c r="G1327" s="1067"/>
      <c r="H1327" s="1067"/>
      <c r="I1327" s="1067"/>
      <c r="J1327" s="1067"/>
      <c r="K1327" s="1067"/>
      <c r="L1327" s="1067"/>
      <c r="M1327" s="1067"/>
      <c r="N1327" s="1067"/>
      <c r="O1327" s="1067"/>
      <c r="P1327" s="1067"/>
      <c r="Q1327" s="1067"/>
      <c r="R1327" s="1067"/>
      <c r="S1327" s="1067"/>
      <c r="T1327" s="1067"/>
      <c r="U1327" s="1067"/>
      <c r="V1327" s="1067"/>
      <c r="W1327" s="1067"/>
      <c r="X1327" s="1067"/>
      <c r="Y1327" s="1067"/>
      <c r="Z1327" s="1067"/>
      <c r="AA1327" s="1067"/>
      <c r="AB1327" s="1067"/>
      <c r="AC1327" s="1067"/>
      <c r="AD1327" s="1067"/>
      <c r="AE1327" s="1067"/>
    </row>
    <row r="1328" spans="1:31">
      <c r="A1328" s="1067"/>
      <c r="B1328" s="1067"/>
      <c r="C1328" s="1067"/>
      <c r="D1328" s="1067"/>
      <c r="E1328" s="1067"/>
      <c r="F1328" s="1067"/>
      <c r="G1328" s="1067"/>
      <c r="H1328" s="1067"/>
      <c r="I1328" s="1067"/>
      <c r="J1328" s="1067"/>
      <c r="K1328" s="1067"/>
      <c r="L1328" s="1067"/>
      <c r="M1328" s="1067"/>
      <c r="N1328" s="1067"/>
      <c r="O1328" s="1067"/>
      <c r="P1328" s="1067"/>
      <c r="Q1328" s="1067"/>
      <c r="R1328" s="1067"/>
      <c r="S1328" s="1067"/>
      <c r="T1328" s="1067"/>
      <c r="U1328" s="1067"/>
      <c r="V1328" s="1067"/>
      <c r="W1328" s="1067"/>
      <c r="X1328" s="1067"/>
      <c r="Y1328" s="1067"/>
      <c r="Z1328" s="1067"/>
      <c r="AA1328" s="1067"/>
      <c r="AB1328" s="1067"/>
      <c r="AC1328" s="1067"/>
      <c r="AD1328" s="1067"/>
      <c r="AE1328" s="1067"/>
    </row>
    <row r="1329" spans="1:31">
      <c r="A1329" s="1067"/>
      <c r="B1329" s="1067"/>
      <c r="C1329" s="1067"/>
      <c r="D1329" s="1067"/>
      <c r="E1329" s="1067"/>
      <c r="F1329" s="1067"/>
      <c r="G1329" s="1067"/>
      <c r="H1329" s="1067"/>
      <c r="I1329" s="1067"/>
      <c r="J1329" s="1067"/>
      <c r="K1329" s="1067"/>
      <c r="L1329" s="1067"/>
      <c r="M1329" s="1067"/>
      <c r="N1329" s="1067"/>
      <c r="O1329" s="1067"/>
      <c r="P1329" s="1067"/>
      <c r="Q1329" s="1067"/>
      <c r="R1329" s="1067"/>
      <c r="S1329" s="1067"/>
      <c r="T1329" s="1067"/>
      <c r="U1329" s="1067"/>
      <c r="V1329" s="1067"/>
      <c r="W1329" s="1067"/>
      <c r="X1329" s="1067"/>
      <c r="Y1329" s="1067"/>
      <c r="Z1329" s="1067"/>
      <c r="AA1329" s="1067"/>
      <c r="AB1329" s="1067"/>
      <c r="AC1329" s="1067"/>
      <c r="AD1329" s="1067"/>
      <c r="AE1329" s="1067"/>
    </row>
    <row r="1330" spans="1:31">
      <c r="A1330" s="1067"/>
      <c r="B1330" s="1067"/>
      <c r="C1330" s="1067"/>
      <c r="D1330" s="1067"/>
      <c r="E1330" s="1067"/>
      <c r="F1330" s="1067"/>
      <c r="G1330" s="1067"/>
      <c r="H1330" s="1067"/>
      <c r="I1330" s="1067"/>
      <c r="J1330" s="1067"/>
      <c r="K1330" s="1067"/>
      <c r="L1330" s="1067"/>
      <c r="M1330" s="1067"/>
      <c r="N1330" s="1067"/>
      <c r="O1330" s="1067"/>
      <c r="P1330" s="1067"/>
      <c r="Q1330" s="1067"/>
      <c r="R1330" s="1067"/>
      <c r="S1330" s="1067"/>
      <c r="T1330" s="1067"/>
      <c r="U1330" s="1067"/>
      <c r="V1330" s="1067"/>
      <c r="W1330" s="1067"/>
      <c r="X1330" s="1067"/>
      <c r="Y1330" s="1067"/>
      <c r="Z1330" s="1067"/>
      <c r="AA1330" s="1067"/>
      <c r="AB1330" s="1067"/>
      <c r="AC1330" s="1067"/>
      <c r="AD1330" s="1067"/>
      <c r="AE1330" s="1067"/>
    </row>
    <row r="1331" spans="1:31">
      <c r="A1331" s="1067"/>
      <c r="B1331" s="1067"/>
      <c r="C1331" s="1067"/>
      <c r="D1331" s="1067"/>
      <c r="E1331" s="1067"/>
      <c r="F1331" s="1067"/>
      <c r="G1331" s="1067"/>
      <c r="H1331" s="1067"/>
      <c r="I1331" s="1067"/>
      <c r="J1331" s="1067"/>
      <c r="K1331" s="1067"/>
      <c r="L1331" s="1067"/>
      <c r="M1331" s="1067"/>
      <c r="N1331" s="1067"/>
      <c r="O1331" s="1067"/>
      <c r="P1331" s="1067"/>
      <c r="Q1331" s="1067"/>
      <c r="R1331" s="1067"/>
      <c r="S1331" s="1067"/>
      <c r="T1331" s="1067"/>
      <c r="U1331" s="1067"/>
      <c r="V1331" s="1067"/>
      <c r="W1331" s="1067"/>
      <c r="X1331" s="1067"/>
      <c r="Y1331" s="1067"/>
      <c r="Z1331" s="1067"/>
      <c r="AA1331" s="1067"/>
      <c r="AB1331" s="1067"/>
      <c r="AC1331" s="1067"/>
      <c r="AD1331" s="1067"/>
      <c r="AE1331" s="1067"/>
    </row>
    <row r="1332" spans="1:31">
      <c r="A1332" s="1067"/>
      <c r="B1332" s="1067"/>
      <c r="C1332" s="1067"/>
      <c r="D1332" s="1067"/>
      <c r="E1332" s="1067"/>
      <c r="F1332" s="1067"/>
      <c r="G1332" s="1067"/>
      <c r="H1332" s="1067"/>
      <c r="I1332" s="1067"/>
      <c r="J1332" s="1067"/>
      <c r="K1332" s="1067"/>
      <c r="L1332" s="1067"/>
      <c r="M1332" s="1067"/>
      <c r="N1332" s="1067"/>
      <c r="O1332" s="1067"/>
      <c r="P1332" s="1067"/>
      <c r="Q1332" s="1067"/>
      <c r="R1332" s="1067"/>
      <c r="S1332" s="1067"/>
      <c r="T1332" s="1067"/>
      <c r="U1332" s="1067"/>
      <c r="V1332" s="1067"/>
      <c r="W1332" s="1067"/>
      <c r="X1332" s="1067"/>
      <c r="Y1332" s="1067"/>
      <c r="Z1332" s="1067"/>
      <c r="AA1332" s="1067"/>
      <c r="AB1332" s="1067"/>
      <c r="AC1332" s="1067"/>
      <c r="AD1332" s="1067"/>
      <c r="AE1332" s="1067"/>
    </row>
    <row r="1333" spans="1:31">
      <c r="A1333" s="1067"/>
      <c r="B1333" s="1067"/>
      <c r="C1333" s="1067"/>
      <c r="D1333" s="1067"/>
      <c r="E1333" s="1067"/>
      <c r="F1333" s="1067"/>
      <c r="G1333" s="1067"/>
      <c r="H1333" s="1067"/>
      <c r="I1333" s="1067"/>
      <c r="J1333" s="1067"/>
      <c r="K1333" s="1067"/>
      <c r="L1333" s="1067"/>
      <c r="M1333" s="1067"/>
      <c r="N1333" s="1067"/>
      <c r="O1333" s="1067"/>
      <c r="P1333" s="1067"/>
      <c r="Q1333" s="1067"/>
      <c r="R1333" s="1067"/>
      <c r="S1333" s="1067"/>
      <c r="T1333" s="1067"/>
      <c r="U1333" s="1067"/>
      <c r="V1333" s="1067"/>
      <c r="W1333" s="1067"/>
      <c r="X1333" s="1067"/>
      <c r="Y1333" s="1067"/>
      <c r="Z1333" s="1067"/>
      <c r="AA1333" s="1067"/>
      <c r="AB1333" s="1067"/>
      <c r="AC1333" s="1067"/>
      <c r="AD1333" s="1067"/>
      <c r="AE1333" s="1067"/>
    </row>
    <row r="1334" spans="1:31">
      <c r="A1334" s="1067"/>
      <c r="B1334" s="1067"/>
      <c r="C1334" s="1067"/>
      <c r="D1334" s="1067"/>
      <c r="E1334" s="1067"/>
      <c r="F1334" s="1067"/>
      <c r="G1334" s="1067"/>
      <c r="H1334" s="1067"/>
      <c r="I1334" s="1067"/>
      <c r="J1334" s="1067"/>
      <c r="K1334" s="1067"/>
      <c r="L1334" s="1067"/>
      <c r="M1334" s="1067"/>
      <c r="N1334" s="1067"/>
      <c r="O1334" s="1067"/>
      <c r="P1334" s="1067"/>
      <c r="Q1334" s="1067"/>
      <c r="R1334" s="1067"/>
      <c r="S1334" s="1067"/>
      <c r="T1334" s="1067"/>
      <c r="U1334" s="1067"/>
      <c r="V1334" s="1067"/>
      <c r="W1334" s="1067"/>
      <c r="X1334" s="1067"/>
      <c r="Y1334" s="1067"/>
      <c r="Z1334" s="1067"/>
      <c r="AA1334" s="1067"/>
      <c r="AB1334" s="1067"/>
      <c r="AC1334" s="1067"/>
      <c r="AD1334" s="1067"/>
      <c r="AE1334" s="1067"/>
    </row>
    <row r="1335" spans="1:31">
      <c r="A1335" s="1067"/>
      <c r="B1335" s="1067"/>
      <c r="C1335" s="1067"/>
      <c r="D1335" s="1067"/>
      <c r="E1335" s="1067"/>
      <c r="F1335" s="1067"/>
      <c r="G1335" s="1067"/>
      <c r="H1335" s="1067"/>
      <c r="I1335" s="1067"/>
      <c r="J1335" s="1067"/>
      <c r="K1335" s="1067"/>
      <c r="L1335" s="1067"/>
      <c r="M1335" s="1067"/>
      <c r="N1335" s="1067"/>
      <c r="O1335" s="1067"/>
      <c r="P1335" s="1067"/>
      <c r="Q1335" s="1067"/>
      <c r="R1335" s="1067"/>
      <c r="S1335" s="1067"/>
      <c r="T1335" s="1067"/>
      <c r="U1335" s="1067"/>
      <c r="V1335" s="1067"/>
      <c r="W1335" s="1067"/>
      <c r="X1335" s="1067"/>
      <c r="Y1335" s="1067"/>
      <c r="Z1335" s="1067"/>
      <c r="AA1335" s="1067"/>
      <c r="AB1335" s="1067"/>
      <c r="AC1335" s="1067"/>
      <c r="AD1335" s="1067"/>
      <c r="AE1335" s="1067"/>
    </row>
    <row r="1336" spans="1:31">
      <c r="A1336" s="1067"/>
      <c r="B1336" s="1067"/>
      <c r="C1336" s="1067"/>
      <c r="D1336" s="1067"/>
      <c r="E1336" s="1067"/>
      <c r="F1336" s="1067"/>
      <c r="G1336" s="1067"/>
      <c r="H1336" s="1067"/>
      <c r="I1336" s="1067"/>
      <c r="J1336" s="1067"/>
      <c r="K1336" s="1067"/>
      <c r="L1336" s="1067"/>
      <c r="M1336" s="1067"/>
      <c r="N1336" s="1067"/>
      <c r="O1336" s="1067"/>
      <c r="P1336" s="1067"/>
      <c r="Q1336" s="1067"/>
      <c r="R1336" s="1067"/>
      <c r="S1336" s="1067"/>
      <c r="T1336" s="1067"/>
      <c r="U1336" s="1067"/>
      <c r="V1336" s="1067"/>
      <c r="W1336" s="1067"/>
      <c r="X1336" s="1067"/>
      <c r="Y1336" s="1067"/>
      <c r="Z1336" s="1067"/>
      <c r="AA1336" s="1067"/>
      <c r="AB1336" s="1067"/>
      <c r="AC1336" s="1067"/>
      <c r="AD1336" s="1067"/>
      <c r="AE1336" s="1067"/>
    </row>
    <row r="1337" spans="1:31">
      <c r="A1337" s="1067"/>
      <c r="B1337" s="1067"/>
      <c r="C1337" s="1067"/>
      <c r="D1337" s="1067"/>
      <c r="E1337" s="1067"/>
      <c r="F1337" s="1067"/>
      <c r="G1337" s="1067"/>
      <c r="H1337" s="1067"/>
      <c r="I1337" s="1067"/>
      <c r="J1337" s="1067"/>
      <c r="K1337" s="1067"/>
      <c r="L1337" s="1067"/>
      <c r="M1337" s="1067"/>
      <c r="N1337" s="1067"/>
      <c r="O1337" s="1067"/>
      <c r="P1337" s="1067"/>
      <c r="Q1337" s="1067"/>
      <c r="R1337" s="1067"/>
      <c r="S1337" s="1067"/>
      <c r="T1337" s="1067"/>
      <c r="U1337" s="1067"/>
      <c r="V1337" s="1067"/>
      <c r="W1337" s="1067"/>
      <c r="X1337" s="1067"/>
      <c r="Y1337" s="1067"/>
      <c r="Z1337" s="1067"/>
      <c r="AA1337" s="1067"/>
      <c r="AB1337" s="1067"/>
      <c r="AC1337" s="1067"/>
      <c r="AD1337" s="1067"/>
      <c r="AE1337" s="1067"/>
    </row>
    <row r="1338" spans="1:31">
      <c r="A1338" s="1067"/>
      <c r="B1338" s="1067"/>
      <c r="C1338" s="1067"/>
      <c r="D1338" s="1067"/>
      <c r="E1338" s="1067"/>
      <c r="F1338" s="1067"/>
      <c r="G1338" s="1067"/>
      <c r="H1338" s="1067"/>
      <c r="I1338" s="1067"/>
      <c r="J1338" s="1067"/>
      <c r="K1338" s="1067"/>
      <c r="L1338" s="1067"/>
      <c r="M1338" s="1067"/>
      <c r="N1338" s="1067"/>
      <c r="O1338" s="1067"/>
      <c r="P1338" s="1067"/>
      <c r="Q1338" s="1067"/>
      <c r="R1338" s="1067"/>
      <c r="S1338" s="1067"/>
      <c r="T1338" s="1067"/>
      <c r="U1338" s="1067"/>
      <c r="V1338" s="1067"/>
      <c r="W1338" s="1067"/>
      <c r="X1338" s="1067"/>
      <c r="Y1338" s="1067"/>
      <c r="Z1338" s="1067"/>
      <c r="AA1338" s="1067"/>
      <c r="AB1338" s="1067"/>
      <c r="AC1338" s="1067"/>
      <c r="AD1338" s="1067"/>
      <c r="AE1338" s="1067"/>
    </row>
    <row r="1339" spans="1:31">
      <c r="A1339" s="1067"/>
      <c r="B1339" s="1067"/>
      <c r="C1339" s="1067"/>
      <c r="D1339" s="1067"/>
      <c r="E1339" s="1067"/>
      <c r="F1339" s="1067"/>
      <c r="G1339" s="1067"/>
      <c r="H1339" s="1067"/>
      <c r="I1339" s="1067"/>
      <c r="J1339" s="1067"/>
      <c r="K1339" s="1067"/>
      <c r="L1339" s="1067"/>
      <c r="M1339" s="1067"/>
      <c r="N1339" s="1067"/>
      <c r="O1339" s="1067"/>
      <c r="P1339" s="1067"/>
      <c r="Q1339" s="1067"/>
      <c r="R1339" s="1067"/>
      <c r="S1339" s="1067"/>
      <c r="T1339" s="1067"/>
      <c r="U1339" s="1067"/>
      <c r="V1339" s="1067"/>
      <c r="W1339" s="1067"/>
      <c r="X1339" s="1067"/>
      <c r="Y1339" s="1067"/>
      <c r="Z1339" s="1067"/>
      <c r="AA1339" s="1067"/>
      <c r="AB1339" s="1067"/>
      <c r="AC1339" s="1067"/>
      <c r="AD1339" s="1067"/>
      <c r="AE1339" s="1067"/>
    </row>
    <row r="1340" spans="1:31">
      <c r="A1340" s="1067"/>
      <c r="B1340" s="1067"/>
      <c r="C1340" s="1067"/>
      <c r="D1340" s="1067"/>
      <c r="E1340" s="1067"/>
      <c r="F1340" s="1067"/>
      <c r="G1340" s="1067"/>
      <c r="H1340" s="1067"/>
      <c r="I1340" s="1067"/>
      <c r="J1340" s="1067"/>
      <c r="K1340" s="1067"/>
      <c r="L1340" s="1067"/>
      <c r="M1340" s="1067"/>
      <c r="N1340" s="1067"/>
      <c r="O1340" s="1067"/>
      <c r="P1340" s="1067"/>
      <c r="Q1340" s="1067"/>
      <c r="R1340" s="1067"/>
      <c r="S1340" s="1067"/>
      <c r="T1340" s="1067"/>
      <c r="U1340" s="1067"/>
      <c r="V1340" s="1067"/>
      <c r="W1340" s="1067"/>
      <c r="X1340" s="1067"/>
      <c r="Y1340" s="1067"/>
      <c r="Z1340" s="1067"/>
      <c r="AA1340" s="1067"/>
      <c r="AB1340" s="1067"/>
      <c r="AC1340" s="1067"/>
      <c r="AD1340" s="1067"/>
      <c r="AE1340" s="1067"/>
    </row>
    <row r="1341" spans="1:31">
      <c r="A1341" s="1067"/>
      <c r="B1341" s="1067"/>
      <c r="C1341" s="1067"/>
      <c r="D1341" s="1067"/>
      <c r="E1341" s="1067"/>
      <c r="F1341" s="1067"/>
      <c r="G1341" s="1067"/>
      <c r="H1341" s="1067"/>
      <c r="I1341" s="1067"/>
      <c r="J1341" s="1067"/>
      <c r="K1341" s="1067"/>
      <c r="L1341" s="1067"/>
      <c r="M1341" s="1067"/>
      <c r="N1341" s="1067"/>
      <c r="O1341" s="1067"/>
      <c r="P1341" s="1067"/>
      <c r="Q1341" s="1067"/>
      <c r="R1341" s="1067"/>
      <c r="S1341" s="1067"/>
      <c r="T1341" s="1067"/>
      <c r="U1341" s="1067"/>
      <c r="V1341" s="1067"/>
      <c r="W1341" s="1067"/>
      <c r="X1341" s="1067"/>
      <c r="Y1341" s="1067"/>
      <c r="Z1341" s="1067"/>
      <c r="AA1341" s="1067"/>
      <c r="AB1341" s="1067"/>
      <c r="AC1341" s="1067"/>
      <c r="AD1341" s="1067"/>
      <c r="AE1341" s="1067"/>
    </row>
    <row r="1342" spans="1:31">
      <c r="A1342" s="1067"/>
      <c r="B1342" s="1067"/>
      <c r="C1342" s="1067"/>
      <c r="D1342" s="1067"/>
      <c r="E1342" s="1067"/>
      <c r="F1342" s="1067"/>
      <c r="G1342" s="1067"/>
      <c r="H1342" s="1067"/>
      <c r="I1342" s="1067"/>
      <c r="J1342" s="1067"/>
      <c r="K1342" s="1067"/>
      <c r="L1342" s="1067"/>
      <c r="M1342" s="1067"/>
      <c r="N1342" s="1067"/>
      <c r="O1342" s="1067"/>
      <c r="P1342" s="1067"/>
      <c r="Q1342" s="1067"/>
      <c r="R1342" s="1067"/>
      <c r="S1342" s="1067"/>
      <c r="T1342" s="1067"/>
      <c r="U1342" s="1067"/>
      <c r="V1342" s="1067"/>
      <c r="W1342" s="1067"/>
      <c r="X1342" s="1067"/>
      <c r="Y1342" s="1067"/>
      <c r="Z1342" s="1067"/>
      <c r="AA1342" s="1067"/>
      <c r="AB1342" s="1067"/>
      <c r="AC1342" s="1067"/>
      <c r="AD1342" s="1067"/>
      <c r="AE1342" s="1067"/>
    </row>
    <row r="1343" spans="1:31">
      <c r="A1343" s="1067"/>
      <c r="B1343" s="1067"/>
      <c r="C1343" s="1067"/>
      <c r="D1343" s="1067"/>
      <c r="E1343" s="1067"/>
      <c r="F1343" s="1067"/>
      <c r="G1343" s="1067"/>
      <c r="H1343" s="1067"/>
      <c r="I1343" s="1067"/>
      <c r="J1343" s="1067"/>
      <c r="K1343" s="1067"/>
      <c r="L1343" s="1067"/>
      <c r="M1343" s="1067"/>
      <c r="N1343" s="1067"/>
      <c r="O1343" s="1067"/>
      <c r="P1343" s="1067"/>
      <c r="Q1343" s="1067"/>
      <c r="R1343" s="1067"/>
      <c r="S1343" s="1067"/>
      <c r="T1343" s="1067"/>
      <c r="U1343" s="1067"/>
      <c r="V1343" s="1067"/>
      <c r="W1343" s="1067"/>
      <c r="X1343" s="1067"/>
      <c r="Y1343" s="1067"/>
      <c r="Z1343" s="1067"/>
      <c r="AA1343" s="1067"/>
      <c r="AB1343" s="1067"/>
      <c r="AC1343" s="1067"/>
      <c r="AD1343" s="1067"/>
      <c r="AE1343" s="1067"/>
    </row>
    <row r="1344" spans="1:31">
      <c r="A1344" s="1067"/>
      <c r="B1344" s="1067"/>
      <c r="C1344" s="1067"/>
      <c r="D1344" s="1067"/>
      <c r="E1344" s="1067"/>
      <c r="F1344" s="1067"/>
      <c r="G1344" s="1067"/>
      <c r="H1344" s="1067"/>
      <c r="I1344" s="1067"/>
      <c r="J1344" s="1067"/>
      <c r="K1344" s="1067"/>
      <c r="L1344" s="1067"/>
      <c r="M1344" s="1067"/>
      <c r="N1344" s="1067"/>
      <c r="O1344" s="1067"/>
      <c r="P1344" s="1067"/>
      <c r="Q1344" s="1067"/>
      <c r="R1344" s="1067"/>
      <c r="S1344" s="1067"/>
      <c r="T1344" s="1067"/>
      <c r="U1344" s="1067"/>
      <c r="V1344" s="1067"/>
      <c r="W1344" s="1067"/>
      <c r="X1344" s="1067"/>
      <c r="Y1344" s="1067"/>
      <c r="Z1344" s="1067"/>
      <c r="AA1344" s="1067"/>
      <c r="AB1344" s="1067"/>
      <c r="AC1344" s="1067"/>
      <c r="AD1344" s="1067"/>
      <c r="AE1344" s="1067"/>
    </row>
    <row r="1345" spans="1:31">
      <c r="A1345" s="1067"/>
      <c r="B1345" s="1067"/>
      <c r="C1345" s="1067"/>
      <c r="D1345" s="1067"/>
      <c r="E1345" s="1067"/>
      <c r="F1345" s="1067"/>
      <c r="G1345" s="1067"/>
      <c r="H1345" s="1067"/>
      <c r="I1345" s="1067"/>
      <c r="J1345" s="1067"/>
      <c r="K1345" s="1067"/>
      <c r="L1345" s="1067"/>
      <c r="M1345" s="1067"/>
      <c r="N1345" s="1067"/>
      <c r="O1345" s="1067"/>
      <c r="P1345" s="1067"/>
      <c r="Q1345" s="1067"/>
      <c r="R1345" s="1067"/>
      <c r="S1345" s="1067"/>
      <c r="T1345" s="1067"/>
      <c r="U1345" s="1067"/>
      <c r="V1345" s="1067"/>
      <c r="W1345" s="1067"/>
      <c r="X1345" s="1067"/>
      <c r="Y1345" s="1067"/>
      <c r="Z1345" s="1067"/>
      <c r="AA1345" s="1067"/>
      <c r="AB1345" s="1067"/>
      <c r="AC1345" s="1067"/>
      <c r="AD1345" s="1067"/>
      <c r="AE1345" s="1067"/>
    </row>
    <row r="1346" spans="1:31">
      <c r="A1346" s="1067"/>
      <c r="B1346" s="1067"/>
      <c r="C1346" s="1067"/>
      <c r="D1346" s="1067"/>
      <c r="E1346" s="1067"/>
      <c r="F1346" s="1067"/>
      <c r="G1346" s="1067"/>
      <c r="H1346" s="1067"/>
      <c r="I1346" s="1067"/>
      <c r="J1346" s="1067"/>
      <c r="K1346" s="1067"/>
      <c r="L1346" s="1067"/>
      <c r="M1346" s="1067"/>
      <c r="N1346" s="1067"/>
      <c r="O1346" s="1067"/>
      <c r="P1346" s="1067"/>
      <c r="Q1346" s="1067"/>
      <c r="R1346" s="1067"/>
      <c r="S1346" s="1067"/>
      <c r="T1346" s="1067"/>
      <c r="U1346" s="1067"/>
      <c r="V1346" s="1067"/>
      <c r="W1346" s="1067"/>
      <c r="X1346" s="1067"/>
      <c r="Y1346" s="1067"/>
      <c r="Z1346" s="1067"/>
      <c r="AA1346" s="1067"/>
      <c r="AB1346" s="1067"/>
      <c r="AC1346" s="1067"/>
      <c r="AD1346" s="1067"/>
      <c r="AE1346" s="1067"/>
    </row>
    <row r="1347" spans="1:31">
      <c r="A1347" s="1067"/>
      <c r="B1347" s="1067"/>
      <c r="C1347" s="1067"/>
      <c r="D1347" s="1067"/>
      <c r="E1347" s="1067"/>
      <c r="F1347" s="1067"/>
      <c r="G1347" s="1067"/>
      <c r="H1347" s="1067"/>
      <c r="I1347" s="1067"/>
      <c r="J1347" s="1067"/>
      <c r="K1347" s="1067"/>
      <c r="L1347" s="1067"/>
      <c r="M1347" s="1067"/>
      <c r="N1347" s="1067"/>
      <c r="O1347" s="1067"/>
      <c r="P1347" s="1067"/>
      <c r="Q1347" s="1067"/>
      <c r="R1347" s="1067"/>
      <c r="S1347" s="1067"/>
      <c r="T1347" s="1067"/>
      <c r="U1347" s="1067"/>
      <c r="V1347" s="1067"/>
      <c r="W1347" s="1067"/>
      <c r="X1347" s="1067"/>
      <c r="Y1347" s="1067"/>
      <c r="Z1347" s="1067"/>
      <c r="AA1347" s="1067"/>
      <c r="AB1347" s="1067"/>
      <c r="AC1347" s="1067"/>
      <c r="AD1347" s="1067"/>
      <c r="AE1347" s="1067"/>
    </row>
    <row r="1348" spans="1:31">
      <c r="A1348" s="1067"/>
      <c r="B1348" s="1067"/>
      <c r="C1348" s="1067"/>
      <c r="D1348" s="1067"/>
      <c r="E1348" s="1067"/>
      <c r="F1348" s="1067"/>
      <c r="G1348" s="1067"/>
      <c r="H1348" s="1067"/>
      <c r="I1348" s="1067"/>
      <c r="J1348" s="1067"/>
      <c r="K1348" s="1067"/>
      <c r="L1348" s="1067"/>
      <c r="M1348" s="1067"/>
      <c r="N1348" s="1067"/>
      <c r="O1348" s="1067"/>
      <c r="P1348" s="1067"/>
      <c r="Q1348" s="1067"/>
      <c r="R1348" s="1067"/>
      <c r="S1348" s="1067"/>
      <c r="T1348" s="1067"/>
      <c r="U1348" s="1067"/>
      <c r="V1348" s="1067"/>
      <c r="W1348" s="1067"/>
      <c r="X1348" s="1067"/>
      <c r="Y1348" s="1067"/>
      <c r="Z1348" s="1067"/>
      <c r="AA1348" s="1067"/>
      <c r="AB1348" s="1067"/>
      <c r="AC1348" s="1067"/>
      <c r="AD1348" s="1067"/>
      <c r="AE1348" s="1067"/>
    </row>
    <row r="1349" spans="1:31">
      <c r="A1349" s="1067"/>
      <c r="B1349" s="1067"/>
      <c r="C1349" s="1067"/>
      <c r="D1349" s="1067"/>
      <c r="E1349" s="1067"/>
      <c r="F1349" s="1067"/>
      <c r="G1349" s="1067"/>
      <c r="H1349" s="1067"/>
      <c r="I1349" s="1067"/>
      <c r="J1349" s="1067"/>
      <c r="K1349" s="1067"/>
      <c r="L1349" s="1067"/>
      <c r="M1349" s="1067"/>
      <c r="N1349" s="1067"/>
      <c r="O1349" s="1067"/>
      <c r="P1349" s="1067"/>
      <c r="Q1349" s="1067"/>
      <c r="R1349" s="1067"/>
      <c r="S1349" s="1067"/>
      <c r="T1349" s="1067"/>
      <c r="U1349" s="1067"/>
      <c r="V1349" s="1067"/>
      <c r="W1349" s="1067"/>
      <c r="X1349" s="1067"/>
      <c r="Y1349" s="1067"/>
      <c r="Z1349" s="1067"/>
      <c r="AA1349" s="1067"/>
      <c r="AB1349" s="1067"/>
      <c r="AC1349" s="1067"/>
      <c r="AD1349" s="1067"/>
      <c r="AE1349" s="1067"/>
    </row>
    <row r="1350" spans="1:31">
      <c r="A1350" s="1067"/>
      <c r="B1350" s="1067"/>
      <c r="C1350" s="1067"/>
      <c r="D1350" s="1067"/>
      <c r="E1350" s="1067"/>
      <c r="F1350" s="1067"/>
      <c r="G1350" s="1067"/>
      <c r="H1350" s="1067"/>
      <c r="I1350" s="1067"/>
      <c r="J1350" s="1067"/>
      <c r="K1350" s="1067"/>
      <c r="L1350" s="1067"/>
      <c r="M1350" s="1067"/>
      <c r="N1350" s="1067"/>
      <c r="O1350" s="1067"/>
      <c r="P1350" s="1067"/>
      <c r="Q1350" s="1067"/>
      <c r="R1350" s="1067"/>
      <c r="S1350" s="1067"/>
      <c r="T1350" s="1067"/>
      <c r="U1350" s="1067"/>
      <c r="V1350" s="1067"/>
      <c r="W1350" s="1067"/>
      <c r="X1350" s="1067"/>
      <c r="Y1350" s="1067"/>
      <c r="Z1350" s="1067"/>
      <c r="AA1350" s="1067"/>
      <c r="AB1350" s="1067"/>
      <c r="AC1350" s="1067"/>
      <c r="AD1350" s="1067"/>
      <c r="AE1350" s="1067"/>
    </row>
    <row r="1351" spans="1:31">
      <c r="A1351" s="1067"/>
      <c r="B1351" s="1067"/>
      <c r="C1351" s="1067"/>
      <c r="D1351" s="1067"/>
      <c r="E1351" s="1067"/>
      <c r="F1351" s="1067"/>
      <c r="G1351" s="1067"/>
      <c r="H1351" s="1067"/>
      <c r="I1351" s="1067"/>
      <c r="J1351" s="1067"/>
      <c r="K1351" s="1067"/>
      <c r="L1351" s="1067"/>
      <c r="M1351" s="1067"/>
      <c r="N1351" s="1067"/>
      <c r="O1351" s="1067"/>
      <c r="P1351" s="1067"/>
      <c r="Q1351" s="1067"/>
      <c r="R1351" s="1067"/>
      <c r="S1351" s="1067"/>
      <c r="T1351" s="1067"/>
      <c r="U1351" s="1067"/>
      <c r="V1351" s="1067"/>
      <c r="W1351" s="1067"/>
      <c r="X1351" s="1067"/>
      <c r="Y1351" s="1067"/>
      <c r="Z1351" s="1067"/>
      <c r="AA1351" s="1067"/>
      <c r="AB1351" s="1067"/>
      <c r="AC1351" s="1067"/>
      <c r="AD1351" s="1067"/>
      <c r="AE1351" s="1067"/>
    </row>
    <row r="1352" spans="1:31">
      <c r="A1352" s="1067"/>
      <c r="B1352" s="1067"/>
      <c r="C1352" s="1067"/>
      <c r="D1352" s="1067"/>
      <c r="E1352" s="1067"/>
      <c r="F1352" s="1067"/>
      <c r="G1352" s="1067"/>
      <c r="H1352" s="1067"/>
      <c r="I1352" s="1067"/>
      <c r="J1352" s="1067"/>
      <c r="K1352" s="1067"/>
      <c r="L1352" s="1067"/>
      <c r="M1352" s="1067"/>
      <c r="N1352" s="1067"/>
      <c r="O1352" s="1067"/>
      <c r="P1352" s="1067"/>
      <c r="Q1352" s="1067"/>
      <c r="R1352" s="1067"/>
      <c r="S1352" s="1067"/>
      <c r="T1352" s="1067"/>
      <c r="U1352" s="1067"/>
      <c r="V1352" s="1067"/>
      <c r="W1352" s="1067"/>
      <c r="X1352" s="1067"/>
      <c r="Y1352" s="1067"/>
      <c r="Z1352" s="1067"/>
      <c r="AA1352" s="1067"/>
      <c r="AB1352" s="1067"/>
      <c r="AC1352" s="1067"/>
      <c r="AD1352" s="1067"/>
      <c r="AE1352" s="1067"/>
    </row>
    <row r="1353" spans="1:31">
      <c r="A1353" s="1067"/>
      <c r="B1353" s="1067"/>
      <c r="C1353" s="1067"/>
      <c r="D1353" s="1067"/>
      <c r="E1353" s="1067"/>
      <c r="F1353" s="1067"/>
      <c r="G1353" s="1067"/>
      <c r="H1353" s="1067"/>
      <c r="I1353" s="1067"/>
      <c r="J1353" s="1067"/>
      <c r="K1353" s="1067"/>
      <c r="L1353" s="1067"/>
      <c r="M1353" s="1067"/>
      <c r="N1353" s="1067"/>
      <c r="O1353" s="1067"/>
      <c r="P1353" s="1067"/>
      <c r="Q1353" s="1067"/>
      <c r="R1353" s="1067"/>
      <c r="S1353" s="1067"/>
      <c r="T1353" s="1067"/>
      <c r="U1353" s="1067"/>
      <c r="V1353" s="1067"/>
      <c r="W1353" s="1067"/>
      <c r="X1353" s="1067"/>
      <c r="Y1353" s="1067"/>
      <c r="Z1353" s="1067"/>
      <c r="AA1353" s="1067"/>
      <c r="AB1353" s="1067"/>
      <c r="AC1353" s="1067"/>
      <c r="AD1353" s="1067"/>
      <c r="AE1353" s="1067"/>
    </row>
    <row r="1354" spans="1:31">
      <c r="A1354" s="1067"/>
      <c r="B1354" s="1067"/>
      <c r="C1354" s="1067"/>
      <c r="D1354" s="1067"/>
      <c r="E1354" s="1067"/>
      <c r="F1354" s="1067"/>
      <c r="G1354" s="1067"/>
      <c r="H1354" s="1067"/>
      <c r="I1354" s="1067"/>
      <c r="J1354" s="1067"/>
      <c r="K1354" s="1067"/>
      <c r="L1354" s="1067"/>
      <c r="M1354" s="1067"/>
      <c r="N1354" s="1067"/>
      <c r="O1354" s="1067"/>
      <c r="P1354" s="1067"/>
      <c r="Q1354" s="1067"/>
      <c r="R1354" s="1067"/>
      <c r="S1354" s="1067"/>
      <c r="T1354" s="1067"/>
      <c r="U1354" s="1067"/>
      <c r="V1354" s="1067"/>
      <c r="W1354" s="1067"/>
      <c r="X1354" s="1067"/>
      <c r="Y1354" s="1067"/>
      <c r="Z1354" s="1067"/>
      <c r="AA1354" s="1067"/>
      <c r="AB1354" s="1067"/>
      <c r="AC1354" s="1067"/>
      <c r="AD1354" s="1067"/>
      <c r="AE1354" s="1067"/>
    </row>
    <row r="1355" spans="1:31">
      <c r="A1355" s="1067"/>
      <c r="B1355" s="1067"/>
      <c r="C1355" s="1067"/>
      <c r="D1355" s="1067"/>
      <c r="E1355" s="1067"/>
      <c r="F1355" s="1067"/>
      <c r="G1355" s="1067"/>
      <c r="H1355" s="1067"/>
      <c r="I1355" s="1067"/>
      <c r="J1355" s="1067"/>
      <c r="K1355" s="1067"/>
      <c r="L1355" s="1067"/>
      <c r="M1355" s="1067"/>
      <c r="N1355" s="1067"/>
      <c r="O1355" s="1067"/>
      <c r="P1355" s="1067"/>
      <c r="Q1355" s="1067"/>
      <c r="R1355" s="1067"/>
      <c r="S1355" s="1067"/>
      <c r="T1355" s="1067"/>
      <c r="U1355" s="1067"/>
      <c r="V1355" s="1067"/>
      <c r="W1355" s="1067"/>
      <c r="X1355" s="1067"/>
      <c r="Y1355" s="1067"/>
      <c r="Z1355" s="1067"/>
      <c r="AA1355" s="1067"/>
      <c r="AB1355" s="1067"/>
      <c r="AC1355" s="1067"/>
      <c r="AD1355" s="1067"/>
      <c r="AE1355" s="1067"/>
    </row>
    <row r="1356" spans="1:31">
      <c r="A1356" s="1067"/>
      <c r="B1356" s="1067"/>
      <c r="C1356" s="1067"/>
      <c r="D1356" s="1067"/>
      <c r="E1356" s="1067"/>
      <c r="F1356" s="1067"/>
      <c r="G1356" s="1067"/>
      <c r="H1356" s="1067"/>
      <c r="I1356" s="1067"/>
      <c r="J1356" s="1067"/>
      <c r="K1356" s="1067"/>
      <c r="L1356" s="1067"/>
      <c r="M1356" s="1067"/>
      <c r="N1356" s="1067"/>
      <c r="O1356" s="1067"/>
      <c r="P1356" s="1067"/>
      <c r="Q1356" s="1067"/>
      <c r="R1356" s="1067"/>
      <c r="S1356" s="1067"/>
      <c r="T1356" s="1067"/>
      <c r="U1356" s="1067"/>
      <c r="V1356" s="1067"/>
      <c r="W1356" s="1067"/>
      <c r="X1356" s="1067"/>
      <c r="Y1356" s="1067"/>
      <c r="Z1356" s="1067"/>
      <c r="AA1356" s="1067"/>
      <c r="AB1356" s="1067"/>
      <c r="AC1356" s="1067"/>
      <c r="AD1356" s="1067"/>
      <c r="AE1356" s="1067"/>
    </row>
    <row r="1357" spans="1:31">
      <c r="A1357" s="1067"/>
      <c r="B1357" s="1067"/>
      <c r="C1357" s="1067"/>
      <c r="D1357" s="1067"/>
      <c r="E1357" s="1067"/>
      <c r="F1357" s="1067"/>
      <c r="G1357" s="1067"/>
      <c r="H1357" s="1067"/>
      <c r="I1357" s="1067"/>
      <c r="J1357" s="1067"/>
      <c r="K1357" s="1067"/>
      <c r="L1357" s="1067"/>
      <c r="M1357" s="1067"/>
      <c r="N1357" s="1067"/>
      <c r="O1357" s="1067"/>
      <c r="P1357" s="1067"/>
      <c r="Q1357" s="1067"/>
      <c r="R1357" s="1067"/>
      <c r="S1357" s="1067"/>
      <c r="T1357" s="1067"/>
      <c r="U1357" s="1067"/>
      <c r="V1357" s="1067"/>
      <c r="W1357" s="1067"/>
      <c r="X1357" s="1067"/>
      <c r="Y1357" s="1067"/>
      <c r="Z1357" s="1067"/>
      <c r="AA1357" s="1067"/>
      <c r="AB1357" s="1067"/>
      <c r="AC1357" s="1067"/>
      <c r="AD1357" s="1067"/>
      <c r="AE1357" s="1067"/>
    </row>
    <row r="1358" spans="1:31">
      <c r="A1358" s="1067"/>
      <c r="B1358" s="1067"/>
      <c r="C1358" s="1067"/>
      <c r="D1358" s="1067"/>
      <c r="E1358" s="1067"/>
      <c r="F1358" s="1067"/>
      <c r="G1358" s="1067"/>
      <c r="H1358" s="1067"/>
      <c r="I1358" s="1067"/>
      <c r="J1358" s="1067"/>
      <c r="K1358" s="1067"/>
      <c r="L1358" s="1067"/>
      <c r="M1358" s="1067"/>
      <c r="N1358" s="1067"/>
      <c r="O1358" s="1067"/>
      <c r="P1358" s="1067"/>
      <c r="Q1358" s="1067"/>
      <c r="R1358" s="1067"/>
      <c r="S1358" s="1067"/>
      <c r="T1358" s="1067"/>
      <c r="U1358" s="1067"/>
      <c r="V1358" s="1067"/>
      <c r="W1358" s="1067"/>
      <c r="X1358" s="1067"/>
      <c r="Y1358" s="1067"/>
      <c r="Z1358" s="1067"/>
      <c r="AA1358" s="1067"/>
      <c r="AB1358" s="1067"/>
      <c r="AC1358" s="1067"/>
      <c r="AD1358" s="1067"/>
      <c r="AE1358" s="1067"/>
    </row>
    <row r="1359" spans="1:31">
      <c r="A1359" s="1067"/>
      <c r="B1359" s="1067"/>
      <c r="C1359" s="1067"/>
      <c r="D1359" s="1067"/>
      <c r="E1359" s="1067"/>
      <c r="F1359" s="1067"/>
      <c r="G1359" s="1067"/>
      <c r="H1359" s="1067"/>
      <c r="I1359" s="1067"/>
      <c r="J1359" s="1067"/>
      <c r="K1359" s="1067"/>
      <c r="L1359" s="1067"/>
      <c r="M1359" s="1067"/>
      <c r="N1359" s="1067"/>
      <c r="O1359" s="1067"/>
      <c r="P1359" s="1067"/>
      <c r="Q1359" s="1067"/>
      <c r="R1359" s="1067"/>
      <c r="S1359" s="1067"/>
      <c r="T1359" s="1067"/>
      <c r="U1359" s="1067"/>
      <c r="V1359" s="1067"/>
      <c r="W1359" s="1067"/>
      <c r="X1359" s="1067"/>
      <c r="Y1359" s="1067"/>
      <c r="Z1359" s="1067"/>
      <c r="AA1359" s="1067"/>
      <c r="AB1359" s="1067"/>
      <c r="AC1359" s="1067"/>
      <c r="AD1359" s="1067"/>
      <c r="AE1359" s="1067"/>
    </row>
    <row r="1360" spans="1:31">
      <c r="A1360" s="1067"/>
      <c r="B1360" s="1067"/>
      <c r="C1360" s="1067"/>
      <c r="D1360" s="1067"/>
      <c r="E1360" s="1067"/>
      <c r="F1360" s="1067"/>
      <c r="G1360" s="1067"/>
      <c r="H1360" s="1067"/>
      <c r="I1360" s="1067"/>
      <c r="J1360" s="1067"/>
      <c r="K1360" s="1067"/>
      <c r="L1360" s="1067"/>
      <c r="M1360" s="1067"/>
      <c r="N1360" s="1067"/>
      <c r="O1360" s="1067"/>
      <c r="P1360" s="1067"/>
      <c r="Q1360" s="1067"/>
      <c r="R1360" s="1067"/>
      <c r="S1360" s="1067"/>
      <c r="T1360" s="1067"/>
      <c r="U1360" s="1067"/>
      <c r="V1360" s="1067"/>
      <c r="W1360" s="1067"/>
      <c r="X1360" s="1067"/>
      <c r="Y1360" s="1067"/>
      <c r="Z1360" s="1067"/>
      <c r="AA1360" s="1067"/>
      <c r="AB1360" s="1067"/>
      <c r="AC1360" s="1067"/>
      <c r="AD1360" s="1067"/>
      <c r="AE1360" s="1067"/>
    </row>
    <row r="1361" spans="1:31">
      <c r="A1361" s="1067"/>
      <c r="B1361" s="1067"/>
      <c r="C1361" s="1067"/>
      <c r="D1361" s="1067"/>
      <c r="E1361" s="1067"/>
      <c r="F1361" s="1067"/>
      <c r="G1361" s="1067"/>
      <c r="H1361" s="1067"/>
      <c r="I1361" s="1067"/>
      <c r="J1361" s="1067"/>
      <c r="K1361" s="1067"/>
      <c r="L1361" s="1067"/>
      <c r="M1361" s="1067"/>
      <c r="N1361" s="1067"/>
      <c r="O1361" s="1067"/>
      <c r="P1361" s="1067"/>
      <c r="Q1361" s="1067"/>
      <c r="R1361" s="1067"/>
      <c r="S1361" s="1067"/>
      <c r="T1361" s="1067"/>
      <c r="U1361" s="1067"/>
      <c r="V1361" s="1067"/>
      <c r="W1361" s="1067"/>
      <c r="X1361" s="1067"/>
      <c r="Y1361" s="1067"/>
      <c r="Z1361" s="1067"/>
      <c r="AA1361" s="1067"/>
      <c r="AB1361" s="1067"/>
      <c r="AC1361" s="1067"/>
      <c r="AD1361" s="1067"/>
      <c r="AE1361" s="1067"/>
    </row>
    <row r="1362" spans="1:31">
      <c r="A1362" s="1067"/>
      <c r="B1362" s="1067"/>
      <c r="C1362" s="1067"/>
      <c r="D1362" s="1067"/>
      <c r="E1362" s="1067"/>
      <c r="F1362" s="1067"/>
      <c r="G1362" s="1067"/>
      <c r="H1362" s="1067"/>
      <c r="I1362" s="1067"/>
      <c r="J1362" s="1067"/>
      <c r="K1362" s="1067"/>
      <c r="L1362" s="1067"/>
      <c r="M1362" s="1067"/>
      <c r="N1362" s="1067"/>
      <c r="O1362" s="1067"/>
      <c r="P1362" s="1067"/>
      <c r="Q1362" s="1067"/>
      <c r="R1362" s="1067"/>
      <c r="S1362" s="1067"/>
      <c r="T1362" s="1067"/>
      <c r="U1362" s="1067"/>
      <c r="V1362" s="1067"/>
      <c r="W1362" s="1067"/>
      <c r="X1362" s="1067"/>
      <c r="Y1362" s="1067"/>
      <c r="Z1362" s="1067"/>
      <c r="AA1362" s="1067"/>
      <c r="AB1362" s="1067"/>
      <c r="AC1362" s="1067"/>
      <c r="AD1362" s="1067"/>
      <c r="AE1362" s="1067"/>
    </row>
    <row r="1363" spans="1:31">
      <c r="A1363" s="1067"/>
      <c r="B1363" s="1067"/>
      <c r="C1363" s="1067"/>
      <c r="D1363" s="1067"/>
      <c r="E1363" s="1067"/>
      <c r="F1363" s="1067"/>
      <c r="G1363" s="1067"/>
      <c r="H1363" s="1067"/>
      <c r="I1363" s="1067"/>
      <c r="J1363" s="1067"/>
      <c r="K1363" s="1067"/>
      <c r="L1363" s="1067"/>
      <c r="M1363" s="1067"/>
      <c r="N1363" s="1067"/>
      <c r="O1363" s="1067"/>
      <c r="P1363" s="1067"/>
      <c r="Q1363" s="1067"/>
      <c r="R1363" s="1067"/>
      <c r="S1363" s="1067"/>
      <c r="T1363" s="1067"/>
      <c r="U1363" s="1067"/>
      <c r="V1363" s="1067"/>
      <c r="W1363" s="1067"/>
      <c r="X1363" s="1067"/>
      <c r="Y1363" s="1067"/>
      <c r="Z1363" s="1067"/>
      <c r="AA1363" s="1067"/>
      <c r="AB1363" s="1067"/>
      <c r="AC1363" s="1067"/>
      <c r="AD1363" s="1067"/>
      <c r="AE1363" s="1067"/>
    </row>
    <row r="1364" spans="1:31">
      <c r="A1364" s="1067"/>
      <c r="B1364" s="1067"/>
      <c r="C1364" s="1067"/>
      <c r="D1364" s="1067"/>
      <c r="E1364" s="1067"/>
      <c r="F1364" s="1067"/>
      <c r="G1364" s="1067"/>
      <c r="H1364" s="1067"/>
      <c r="I1364" s="1067"/>
      <c r="J1364" s="1067"/>
      <c r="K1364" s="1067"/>
      <c r="L1364" s="1067"/>
      <c r="M1364" s="1067"/>
      <c r="N1364" s="1067"/>
      <c r="O1364" s="1067"/>
      <c r="P1364" s="1067"/>
      <c r="Q1364" s="1067"/>
      <c r="R1364" s="1067"/>
      <c r="S1364" s="1067"/>
      <c r="T1364" s="1067"/>
      <c r="U1364" s="1067"/>
      <c r="V1364" s="1067"/>
      <c r="W1364" s="1067"/>
      <c r="X1364" s="1067"/>
      <c r="Y1364" s="1067"/>
      <c r="Z1364" s="1067"/>
      <c r="AA1364" s="1067"/>
      <c r="AB1364" s="1067"/>
      <c r="AC1364" s="1067"/>
      <c r="AD1364" s="1067"/>
      <c r="AE1364" s="1067"/>
    </row>
    <row r="1365" spans="1:31">
      <c r="A1365" s="1067"/>
      <c r="B1365" s="1067"/>
      <c r="C1365" s="1067"/>
      <c r="D1365" s="1067"/>
      <c r="E1365" s="1067"/>
      <c r="F1365" s="1067"/>
      <c r="G1365" s="1067"/>
      <c r="H1365" s="1067"/>
      <c r="I1365" s="1067"/>
      <c r="J1365" s="1067"/>
      <c r="K1365" s="1067"/>
      <c r="L1365" s="1067"/>
      <c r="M1365" s="1067"/>
      <c r="N1365" s="1067"/>
      <c r="O1365" s="1067"/>
      <c r="P1365" s="1067"/>
      <c r="Q1365" s="1067"/>
      <c r="R1365" s="1067"/>
      <c r="S1365" s="1067"/>
      <c r="T1365" s="1067"/>
      <c r="U1365" s="1067"/>
      <c r="V1365" s="1067"/>
      <c r="W1365" s="1067"/>
      <c r="X1365" s="1067"/>
      <c r="Y1365" s="1067"/>
      <c r="Z1365" s="1067"/>
      <c r="AA1365" s="1067"/>
      <c r="AB1365" s="1067"/>
      <c r="AC1365" s="1067"/>
      <c r="AD1365" s="1067"/>
      <c r="AE1365" s="1067"/>
    </row>
    <row r="1366" spans="1:31">
      <c r="A1366" s="1067"/>
      <c r="B1366" s="1067"/>
      <c r="C1366" s="1067"/>
      <c r="D1366" s="1067"/>
      <c r="E1366" s="1067"/>
      <c r="F1366" s="1067"/>
      <c r="G1366" s="1067"/>
      <c r="H1366" s="1067"/>
      <c r="I1366" s="1067"/>
      <c r="J1366" s="1067"/>
      <c r="K1366" s="1067"/>
      <c r="L1366" s="1067"/>
      <c r="M1366" s="1067"/>
      <c r="N1366" s="1067"/>
      <c r="O1366" s="1067"/>
      <c r="P1366" s="1067"/>
      <c r="Q1366" s="1067"/>
      <c r="R1366" s="1067"/>
      <c r="S1366" s="1067"/>
      <c r="T1366" s="1067"/>
      <c r="U1366" s="1067"/>
      <c r="V1366" s="1067"/>
      <c r="W1366" s="1067"/>
      <c r="X1366" s="1067"/>
      <c r="Y1366" s="1067"/>
      <c r="Z1366" s="1067"/>
      <c r="AA1366" s="1067"/>
      <c r="AB1366" s="1067"/>
      <c r="AC1366" s="1067"/>
      <c r="AD1366" s="1067"/>
      <c r="AE1366" s="1067"/>
    </row>
    <row r="1367" spans="1:31">
      <c r="A1367" s="1067"/>
      <c r="B1367" s="1067"/>
      <c r="C1367" s="1067"/>
      <c r="D1367" s="1067"/>
      <c r="E1367" s="1067"/>
      <c r="F1367" s="1067"/>
      <c r="G1367" s="1067"/>
      <c r="H1367" s="1067"/>
      <c r="I1367" s="1067"/>
      <c r="J1367" s="1067"/>
      <c r="K1367" s="1067"/>
      <c r="L1367" s="1067"/>
      <c r="M1367" s="1067"/>
      <c r="N1367" s="1067"/>
      <c r="O1367" s="1067"/>
      <c r="P1367" s="1067"/>
      <c r="Q1367" s="1067"/>
      <c r="R1367" s="1067"/>
      <c r="S1367" s="1067"/>
      <c r="T1367" s="1067"/>
      <c r="U1367" s="1067"/>
      <c r="V1367" s="1067"/>
      <c r="W1367" s="1067"/>
      <c r="X1367" s="1067"/>
      <c r="Y1367" s="1067"/>
      <c r="Z1367" s="1067"/>
      <c r="AA1367" s="1067"/>
      <c r="AB1367" s="1067"/>
      <c r="AC1367" s="1067"/>
      <c r="AD1367" s="1067"/>
      <c r="AE1367" s="1067"/>
    </row>
    <row r="1368" spans="1:31">
      <c r="A1368" s="1067"/>
      <c r="B1368" s="1067"/>
      <c r="C1368" s="1067"/>
      <c r="D1368" s="1067"/>
      <c r="E1368" s="1067"/>
      <c r="F1368" s="1067"/>
      <c r="G1368" s="1067"/>
      <c r="H1368" s="1067"/>
      <c r="I1368" s="1067"/>
      <c r="J1368" s="1067"/>
      <c r="K1368" s="1067"/>
      <c r="L1368" s="1067"/>
      <c r="M1368" s="1067"/>
      <c r="N1368" s="1067"/>
      <c r="O1368" s="1067"/>
      <c r="P1368" s="1067"/>
      <c r="Q1368" s="1067"/>
      <c r="R1368" s="1067"/>
      <c r="S1368" s="1067"/>
      <c r="T1368" s="1067"/>
      <c r="U1368" s="1067"/>
      <c r="V1368" s="1067"/>
      <c r="W1368" s="1067"/>
      <c r="X1368" s="1067"/>
      <c r="Y1368" s="1067"/>
      <c r="Z1368" s="1067"/>
      <c r="AA1368" s="1067"/>
      <c r="AB1368" s="1067"/>
      <c r="AC1368" s="1067"/>
      <c r="AD1368" s="1067"/>
      <c r="AE1368" s="1067"/>
    </row>
    <row r="1369" spans="1:31">
      <c r="A1369" s="1067"/>
      <c r="B1369" s="1067"/>
      <c r="C1369" s="1067"/>
      <c r="D1369" s="1067"/>
      <c r="E1369" s="1067"/>
      <c r="F1369" s="1067"/>
      <c r="G1369" s="1067"/>
      <c r="H1369" s="1067"/>
      <c r="I1369" s="1067"/>
      <c r="J1369" s="1067"/>
      <c r="K1369" s="1067"/>
      <c r="L1369" s="1067"/>
      <c r="M1369" s="1067"/>
      <c r="N1369" s="1067"/>
      <c r="O1369" s="1067"/>
      <c r="P1369" s="1067"/>
      <c r="Q1369" s="1067"/>
      <c r="R1369" s="1067"/>
      <c r="S1369" s="1067"/>
      <c r="T1369" s="1067"/>
      <c r="U1369" s="1067"/>
      <c r="V1369" s="1067"/>
      <c r="W1369" s="1067"/>
      <c r="X1369" s="1067"/>
      <c r="Y1369" s="1067"/>
      <c r="Z1369" s="1067"/>
      <c r="AA1369" s="1067"/>
      <c r="AB1369" s="1067"/>
      <c r="AC1369" s="1067"/>
      <c r="AD1369" s="1067"/>
      <c r="AE1369" s="1067"/>
    </row>
    <row r="1370" spans="1:31">
      <c r="A1370" s="1067"/>
      <c r="B1370" s="1067"/>
      <c r="C1370" s="1067"/>
      <c r="D1370" s="1067"/>
      <c r="E1370" s="1067"/>
      <c r="F1370" s="1067"/>
      <c r="G1370" s="1067"/>
      <c r="H1370" s="1067"/>
      <c r="I1370" s="1067"/>
      <c r="J1370" s="1067"/>
      <c r="K1370" s="1067"/>
      <c r="L1370" s="1067"/>
      <c r="M1370" s="1067"/>
      <c r="N1370" s="1067"/>
      <c r="O1370" s="1067"/>
      <c r="P1370" s="1067"/>
      <c r="Q1370" s="1067"/>
      <c r="R1370" s="1067"/>
      <c r="S1370" s="1067"/>
      <c r="T1370" s="1067"/>
      <c r="U1370" s="1067"/>
      <c r="V1370" s="1067"/>
      <c r="W1370" s="1067"/>
      <c r="X1370" s="1067"/>
      <c r="Y1370" s="1067"/>
      <c r="Z1370" s="1067"/>
      <c r="AA1370" s="1067"/>
      <c r="AB1370" s="1067"/>
      <c r="AC1370" s="1067"/>
      <c r="AD1370" s="1067"/>
      <c r="AE1370" s="1067"/>
    </row>
    <row r="1371" spans="1:31">
      <c r="A1371" s="1067"/>
      <c r="B1371" s="1067"/>
      <c r="C1371" s="1067"/>
      <c r="D1371" s="1067"/>
      <c r="E1371" s="1067"/>
      <c r="F1371" s="1067"/>
      <c r="G1371" s="1067"/>
      <c r="H1371" s="1067"/>
      <c r="I1371" s="1067"/>
      <c r="J1371" s="1067"/>
      <c r="K1371" s="1067"/>
      <c r="L1371" s="1067"/>
      <c r="M1371" s="1067"/>
      <c r="N1371" s="1067"/>
      <c r="O1371" s="1067"/>
      <c r="P1371" s="1067"/>
      <c r="Q1371" s="1067"/>
      <c r="R1371" s="1067"/>
      <c r="S1371" s="1067"/>
      <c r="T1371" s="1067"/>
      <c r="U1371" s="1067"/>
      <c r="V1371" s="1067"/>
      <c r="W1371" s="1067"/>
      <c r="X1371" s="1067"/>
      <c r="Y1371" s="1067"/>
      <c r="Z1371" s="1067"/>
      <c r="AA1371" s="1067"/>
      <c r="AB1371" s="1067"/>
      <c r="AC1371" s="1067"/>
      <c r="AD1371" s="1067"/>
      <c r="AE1371" s="1067"/>
    </row>
    <row r="1372" spans="1:31">
      <c r="A1372" s="1067"/>
      <c r="B1372" s="1067"/>
      <c r="C1372" s="1067"/>
      <c r="D1372" s="1067"/>
      <c r="E1372" s="1067"/>
      <c r="F1372" s="1067"/>
      <c r="G1372" s="1067"/>
      <c r="H1372" s="1067"/>
      <c r="I1372" s="1067"/>
      <c r="J1372" s="1067"/>
      <c r="K1372" s="1067"/>
      <c r="L1372" s="1067"/>
      <c r="M1372" s="1067"/>
      <c r="N1372" s="1067"/>
      <c r="O1372" s="1067"/>
      <c r="P1372" s="1067"/>
      <c r="Q1372" s="1067"/>
      <c r="R1372" s="1067"/>
      <c r="S1372" s="1067"/>
      <c r="T1372" s="1067"/>
      <c r="U1372" s="1067"/>
      <c r="V1372" s="1067"/>
      <c r="W1372" s="1067"/>
      <c r="X1372" s="1067"/>
      <c r="Y1372" s="1067"/>
      <c r="Z1372" s="1067"/>
      <c r="AA1372" s="1067"/>
      <c r="AB1372" s="1067"/>
      <c r="AC1372" s="1067"/>
      <c r="AD1372" s="1067"/>
      <c r="AE1372" s="1067"/>
    </row>
    <row r="1373" spans="1:31">
      <c r="A1373" s="1067"/>
      <c r="B1373" s="1067"/>
      <c r="C1373" s="1067"/>
      <c r="D1373" s="1067"/>
      <c r="E1373" s="1067"/>
      <c r="F1373" s="1067"/>
      <c r="G1373" s="1067"/>
      <c r="H1373" s="1067"/>
      <c r="I1373" s="1067"/>
      <c r="J1373" s="1067"/>
      <c r="K1373" s="1067"/>
      <c r="L1373" s="1067"/>
      <c r="M1373" s="1067"/>
      <c r="N1373" s="1067"/>
      <c r="O1373" s="1067"/>
      <c r="P1373" s="1067"/>
      <c r="Q1373" s="1067"/>
      <c r="R1373" s="1067"/>
      <c r="S1373" s="1067"/>
      <c r="T1373" s="1067"/>
      <c r="U1373" s="1067"/>
      <c r="V1373" s="1067"/>
      <c r="W1373" s="1067"/>
      <c r="X1373" s="1067"/>
      <c r="Y1373" s="1067"/>
      <c r="Z1373" s="1067"/>
      <c r="AA1373" s="1067"/>
      <c r="AB1373" s="1067"/>
      <c r="AC1373" s="1067"/>
      <c r="AD1373" s="1067"/>
      <c r="AE1373" s="1067"/>
    </row>
    <row r="1374" spans="1:31">
      <c r="A1374" s="1067"/>
      <c r="B1374" s="1067"/>
      <c r="C1374" s="1067"/>
      <c r="D1374" s="1067"/>
      <c r="E1374" s="1067"/>
      <c r="F1374" s="1067"/>
      <c r="G1374" s="1067"/>
      <c r="H1374" s="1067"/>
      <c r="I1374" s="1067"/>
      <c r="J1374" s="1067"/>
      <c r="K1374" s="1067"/>
      <c r="L1374" s="1067"/>
      <c r="M1374" s="1067"/>
      <c r="N1374" s="1067"/>
      <c r="O1374" s="1067"/>
      <c r="P1374" s="1067"/>
      <c r="Q1374" s="1067"/>
      <c r="R1374" s="1067"/>
      <c r="S1374" s="1067"/>
      <c r="T1374" s="1067"/>
      <c r="U1374" s="1067"/>
      <c r="V1374" s="1067"/>
      <c r="W1374" s="1067"/>
      <c r="X1374" s="1067"/>
      <c r="Y1374" s="1067"/>
      <c r="Z1374" s="1067"/>
      <c r="AA1374" s="1067"/>
      <c r="AB1374" s="1067"/>
      <c r="AC1374" s="1067"/>
      <c r="AD1374" s="1067"/>
      <c r="AE1374" s="1067"/>
    </row>
    <row r="1375" spans="1:31">
      <c r="A1375" s="1067"/>
      <c r="B1375" s="1067"/>
      <c r="C1375" s="1067"/>
      <c r="D1375" s="1067"/>
      <c r="E1375" s="1067"/>
      <c r="F1375" s="1067"/>
      <c r="G1375" s="1067"/>
      <c r="H1375" s="1067"/>
      <c r="I1375" s="1067"/>
      <c r="J1375" s="1067"/>
      <c r="K1375" s="1067"/>
      <c r="L1375" s="1067"/>
      <c r="M1375" s="1067"/>
      <c r="N1375" s="1067"/>
      <c r="O1375" s="1067"/>
      <c r="P1375" s="1067"/>
      <c r="Q1375" s="1067"/>
      <c r="R1375" s="1067"/>
      <c r="S1375" s="1067"/>
      <c r="T1375" s="1067"/>
      <c r="U1375" s="1067"/>
      <c r="V1375" s="1067"/>
      <c r="W1375" s="1067"/>
      <c r="X1375" s="1067"/>
      <c r="Y1375" s="1067"/>
      <c r="Z1375" s="1067"/>
      <c r="AA1375" s="1067"/>
      <c r="AB1375" s="1067"/>
      <c r="AC1375" s="1067"/>
      <c r="AD1375" s="1067"/>
      <c r="AE1375" s="1067"/>
    </row>
    <row r="1376" spans="1:31">
      <c r="A1376" s="1067"/>
      <c r="B1376" s="1067"/>
      <c r="C1376" s="1067"/>
      <c r="D1376" s="1067"/>
      <c r="E1376" s="1067"/>
      <c r="F1376" s="1067"/>
      <c r="G1376" s="1067"/>
      <c r="H1376" s="1067"/>
      <c r="I1376" s="1067"/>
      <c r="J1376" s="1067"/>
      <c r="K1376" s="1067"/>
      <c r="L1376" s="1067"/>
      <c r="M1376" s="1067"/>
      <c r="N1376" s="1067"/>
      <c r="O1376" s="1067"/>
      <c r="P1376" s="1067"/>
      <c r="Q1376" s="1067"/>
      <c r="R1376" s="1067"/>
      <c r="S1376" s="1067"/>
      <c r="T1376" s="1067"/>
      <c r="U1376" s="1067"/>
      <c r="V1376" s="1067"/>
      <c r="W1376" s="1067"/>
      <c r="X1376" s="1067"/>
      <c r="Y1376" s="1067"/>
      <c r="Z1376" s="1067"/>
      <c r="AA1376" s="1067"/>
      <c r="AB1376" s="1067"/>
      <c r="AC1376" s="1067"/>
      <c r="AD1376" s="1067"/>
      <c r="AE1376" s="1067"/>
    </row>
    <row r="1377" spans="1:31">
      <c r="A1377" s="1067"/>
      <c r="B1377" s="1067"/>
      <c r="C1377" s="1067"/>
      <c r="D1377" s="1067"/>
      <c r="E1377" s="1067"/>
      <c r="F1377" s="1067"/>
      <c r="G1377" s="1067"/>
      <c r="H1377" s="1067"/>
      <c r="I1377" s="1067"/>
      <c r="J1377" s="1067"/>
      <c r="K1377" s="1067"/>
      <c r="L1377" s="1067"/>
      <c r="M1377" s="1067"/>
      <c r="N1377" s="1067"/>
      <c r="O1377" s="1067"/>
      <c r="P1377" s="1067"/>
      <c r="Q1377" s="1067"/>
      <c r="R1377" s="1067"/>
      <c r="S1377" s="1067"/>
      <c r="T1377" s="1067"/>
      <c r="U1377" s="1067"/>
      <c r="V1377" s="1067"/>
      <c r="W1377" s="1067"/>
      <c r="X1377" s="1067"/>
      <c r="Y1377" s="1067"/>
      <c r="Z1377" s="1067"/>
      <c r="AA1377" s="1067"/>
      <c r="AB1377" s="1067"/>
      <c r="AC1377" s="1067"/>
      <c r="AD1377" s="1067"/>
      <c r="AE1377" s="1067"/>
    </row>
    <row r="1378" spans="1:31">
      <c r="A1378" s="1067"/>
      <c r="B1378" s="1067"/>
      <c r="C1378" s="1067"/>
      <c r="D1378" s="1067"/>
      <c r="E1378" s="1067"/>
      <c r="F1378" s="1067"/>
      <c r="G1378" s="1067"/>
      <c r="H1378" s="1067"/>
      <c r="I1378" s="1067"/>
      <c r="J1378" s="1067"/>
      <c r="K1378" s="1067"/>
      <c r="L1378" s="1067"/>
      <c r="M1378" s="1067"/>
      <c r="N1378" s="1067"/>
      <c r="O1378" s="1067"/>
      <c r="P1378" s="1067"/>
      <c r="Q1378" s="1067"/>
      <c r="R1378" s="1067"/>
      <c r="S1378" s="1067"/>
      <c r="T1378" s="1067"/>
      <c r="U1378" s="1067"/>
      <c r="V1378" s="1067"/>
      <c r="W1378" s="1067"/>
      <c r="X1378" s="1067"/>
      <c r="Y1378" s="1067"/>
      <c r="Z1378" s="1067"/>
      <c r="AA1378" s="1067"/>
      <c r="AB1378" s="1067"/>
      <c r="AC1378" s="1067"/>
      <c r="AD1378" s="1067"/>
      <c r="AE1378" s="1067"/>
    </row>
    <row r="1379" spans="1:31">
      <c r="A1379" s="1067"/>
      <c r="B1379" s="1067"/>
      <c r="C1379" s="1067"/>
      <c r="D1379" s="1067"/>
      <c r="E1379" s="1067"/>
      <c r="F1379" s="1067"/>
      <c r="G1379" s="1067"/>
      <c r="H1379" s="1067"/>
      <c r="I1379" s="1067"/>
      <c r="J1379" s="1067"/>
      <c r="K1379" s="1067"/>
      <c r="L1379" s="1067"/>
      <c r="M1379" s="1067"/>
      <c r="N1379" s="1067"/>
      <c r="O1379" s="1067"/>
      <c r="P1379" s="1067"/>
      <c r="Q1379" s="1067"/>
      <c r="R1379" s="1067"/>
      <c r="S1379" s="1067"/>
      <c r="T1379" s="1067"/>
      <c r="U1379" s="1067"/>
      <c r="V1379" s="1067"/>
      <c r="W1379" s="1067"/>
      <c r="X1379" s="1067"/>
      <c r="Y1379" s="1067"/>
      <c r="Z1379" s="1067"/>
      <c r="AA1379" s="1067"/>
      <c r="AB1379" s="1067"/>
      <c r="AC1379" s="1067"/>
      <c r="AD1379" s="1067"/>
      <c r="AE1379" s="1067"/>
    </row>
    <row r="1380" spans="1:31">
      <c r="A1380" s="1067"/>
      <c r="B1380" s="1067"/>
      <c r="C1380" s="1067"/>
      <c r="D1380" s="1067"/>
      <c r="E1380" s="1067"/>
      <c r="F1380" s="1067"/>
      <c r="G1380" s="1067"/>
      <c r="H1380" s="1067"/>
      <c r="I1380" s="1067"/>
      <c r="J1380" s="1067"/>
      <c r="K1380" s="1067"/>
      <c r="L1380" s="1067"/>
      <c r="M1380" s="1067"/>
      <c r="N1380" s="1067"/>
      <c r="O1380" s="1067"/>
      <c r="P1380" s="1067"/>
      <c r="Q1380" s="1067"/>
      <c r="R1380" s="1067"/>
      <c r="S1380" s="1067"/>
      <c r="T1380" s="1067"/>
      <c r="U1380" s="1067"/>
      <c r="V1380" s="1067"/>
      <c r="W1380" s="1067"/>
      <c r="X1380" s="1067"/>
      <c r="Y1380" s="1067"/>
      <c r="Z1380" s="1067"/>
      <c r="AA1380" s="1067"/>
      <c r="AB1380" s="1067"/>
      <c r="AC1380" s="1067"/>
      <c r="AD1380" s="1067"/>
      <c r="AE1380" s="1067"/>
    </row>
    <row r="1381" spans="1:31">
      <c r="A1381" s="1067"/>
      <c r="B1381" s="1067"/>
      <c r="C1381" s="1067"/>
      <c r="D1381" s="1067"/>
      <c r="E1381" s="1067"/>
      <c r="F1381" s="1067"/>
      <c r="G1381" s="1067"/>
      <c r="H1381" s="1067"/>
      <c r="I1381" s="1067"/>
      <c r="J1381" s="1067"/>
      <c r="K1381" s="1067"/>
      <c r="L1381" s="1067"/>
      <c r="M1381" s="1067"/>
      <c r="N1381" s="1067"/>
      <c r="O1381" s="1067"/>
      <c r="P1381" s="1067"/>
      <c r="Q1381" s="1067"/>
      <c r="R1381" s="1067"/>
      <c r="S1381" s="1067"/>
      <c r="T1381" s="1067"/>
      <c r="U1381" s="1067"/>
      <c r="V1381" s="1067"/>
      <c r="W1381" s="1067"/>
      <c r="X1381" s="1067"/>
      <c r="Y1381" s="1067"/>
      <c r="Z1381" s="1067"/>
      <c r="AA1381" s="1067"/>
      <c r="AB1381" s="1067"/>
      <c r="AC1381" s="1067"/>
      <c r="AD1381" s="1067"/>
      <c r="AE1381" s="1067"/>
    </row>
    <row r="1382" spans="1:31">
      <c r="A1382" s="1067"/>
      <c r="B1382" s="1067"/>
      <c r="C1382" s="1067"/>
      <c r="D1382" s="1067"/>
      <c r="E1382" s="1067"/>
      <c r="F1382" s="1067"/>
      <c r="G1382" s="1067"/>
      <c r="H1382" s="1067"/>
      <c r="I1382" s="1067"/>
      <c r="J1382" s="1067"/>
      <c r="K1382" s="1067"/>
      <c r="L1382" s="1067"/>
      <c r="M1382" s="1067"/>
      <c r="N1382" s="1067"/>
      <c r="O1382" s="1067"/>
      <c r="P1382" s="1067"/>
      <c r="Q1382" s="1067"/>
      <c r="R1382" s="1067"/>
      <c r="S1382" s="1067"/>
      <c r="T1382" s="1067"/>
      <c r="U1382" s="1067"/>
      <c r="V1382" s="1067"/>
      <c r="W1382" s="1067"/>
      <c r="X1382" s="1067"/>
      <c r="Y1382" s="1067"/>
      <c r="Z1382" s="1067"/>
      <c r="AA1382" s="1067"/>
      <c r="AB1382" s="1067"/>
      <c r="AC1382" s="1067"/>
      <c r="AD1382" s="1067"/>
      <c r="AE1382" s="1067"/>
    </row>
    <row r="1383" spans="1:31">
      <c r="A1383" s="1067"/>
      <c r="B1383" s="1067"/>
      <c r="C1383" s="1067"/>
      <c r="D1383" s="1067"/>
      <c r="E1383" s="1067"/>
      <c r="F1383" s="1067"/>
      <c r="G1383" s="1067"/>
      <c r="H1383" s="1067"/>
      <c r="I1383" s="1067"/>
      <c r="J1383" s="1067"/>
      <c r="K1383" s="1067"/>
      <c r="L1383" s="1067"/>
      <c r="M1383" s="1067"/>
      <c r="N1383" s="1067"/>
      <c r="O1383" s="1067"/>
      <c r="P1383" s="1067"/>
      <c r="Q1383" s="1067"/>
      <c r="R1383" s="1067"/>
      <c r="S1383" s="1067"/>
      <c r="T1383" s="1067"/>
      <c r="U1383" s="1067"/>
      <c r="V1383" s="1067"/>
      <c r="W1383" s="1067"/>
      <c r="X1383" s="1067"/>
      <c r="Y1383" s="1067"/>
      <c r="Z1383" s="1067"/>
      <c r="AA1383" s="1067"/>
      <c r="AB1383" s="1067"/>
      <c r="AC1383" s="1067"/>
      <c r="AD1383" s="1067"/>
      <c r="AE1383" s="1067"/>
    </row>
    <row r="1384" spans="1:31">
      <c r="A1384" s="1067"/>
      <c r="B1384" s="1067"/>
      <c r="C1384" s="1067"/>
      <c r="D1384" s="1067"/>
      <c r="E1384" s="1067"/>
      <c r="F1384" s="1067"/>
      <c r="G1384" s="1067"/>
      <c r="H1384" s="1067"/>
      <c r="I1384" s="1067"/>
      <c r="J1384" s="1067"/>
      <c r="K1384" s="1067"/>
      <c r="L1384" s="1067"/>
      <c r="M1384" s="1067"/>
      <c r="N1384" s="1067"/>
      <c r="O1384" s="1067"/>
      <c r="P1384" s="1067"/>
      <c r="Q1384" s="1067"/>
      <c r="R1384" s="1067"/>
      <c r="S1384" s="1067"/>
      <c r="T1384" s="1067"/>
      <c r="U1384" s="1067"/>
      <c r="V1384" s="1067"/>
      <c r="W1384" s="1067"/>
      <c r="X1384" s="1067"/>
      <c r="Y1384" s="1067"/>
      <c r="Z1384" s="1067"/>
      <c r="AA1384" s="1067"/>
      <c r="AB1384" s="1067"/>
      <c r="AC1384" s="1067"/>
      <c r="AD1384" s="1067"/>
      <c r="AE1384" s="1067"/>
    </row>
    <row r="1385" spans="1:31">
      <c r="A1385" s="1067"/>
      <c r="B1385" s="1067"/>
      <c r="C1385" s="1067"/>
      <c r="D1385" s="1067"/>
      <c r="E1385" s="1067"/>
      <c r="F1385" s="1067"/>
      <c r="G1385" s="1067"/>
      <c r="H1385" s="1067"/>
      <c r="I1385" s="1067"/>
      <c r="J1385" s="1067"/>
      <c r="K1385" s="1067"/>
      <c r="L1385" s="1067"/>
      <c r="M1385" s="1067"/>
      <c r="N1385" s="1067"/>
      <c r="O1385" s="1067"/>
      <c r="P1385" s="1067"/>
      <c r="Q1385" s="1067"/>
      <c r="R1385" s="1067"/>
      <c r="S1385" s="1067"/>
      <c r="T1385" s="1067"/>
      <c r="U1385" s="1067"/>
      <c r="V1385" s="1067"/>
      <c r="W1385" s="1067"/>
      <c r="X1385" s="1067"/>
      <c r="Y1385" s="1067"/>
      <c r="Z1385" s="1067"/>
      <c r="AA1385" s="1067"/>
      <c r="AB1385" s="1067"/>
      <c r="AC1385" s="1067"/>
      <c r="AD1385" s="1067"/>
      <c r="AE1385" s="1067"/>
    </row>
    <row r="1386" spans="1:31">
      <c r="A1386" s="1067"/>
      <c r="B1386" s="1067"/>
      <c r="C1386" s="1067"/>
      <c r="D1386" s="1067"/>
      <c r="E1386" s="1067"/>
      <c r="F1386" s="1067"/>
      <c r="G1386" s="1067"/>
      <c r="H1386" s="1067"/>
      <c r="I1386" s="1067"/>
      <c r="J1386" s="1067"/>
      <c r="K1386" s="1067"/>
      <c r="L1386" s="1067"/>
      <c r="M1386" s="1067"/>
      <c r="N1386" s="1067"/>
      <c r="O1386" s="1067"/>
      <c r="P1386" s="1067"/>
      <c r="Q1386" s="1067"/>
      <c r="R1386" s="1067"/>
      <c r="S1386" s="1067"/>
      <c r="T1386" s="1067"/>
      <c r="U1386" s="1067"/>
      <c r="V1386" s="1067"/>
      <c r="W1386" s="1067"/>
      <c r="X1386" s="1067"/>
      <c r="Y1386" s="1067"/>
      <c r="Z1386" s="1067"/>
      <c r="AA1386" s="1067"/>
      <c r="AB1386" s="1067"/>
      <c r="AC1386" s="1067"/>
      <c r="AD1386" s="1067"/>
      <c r="AE1386" s="1067"/>
    </row>
    <row r="1387" spans="1:31">
      <c r="A1387" s="1067"/>
      <c r="B1387" s="1067"/>
      <c r="C1387" s="1067"/>
      <c r="D1387" s="1067"/>
      <c r="E1387" s="1067"/>
      <c r="F1387" s="1067"/>
      <c r="G1387" s="1067"/>
      <c r="H1387" s="1067"/>
      <c r="I1387" s="1067"/>
      <c r="J1387" s="1067"/>
      <c r="K1387" s="1067"/>
      <c r="L1387" s="1067"/>
      <c r="M1387" s="1067"/>
      <c r="N1387" s="1067"/>
      <c r="O1387" s="1067"/>
      <c r="P1387" s="1067"/>
      <c r="Q1387" s="1067"/>
      <c r="R1387" s="1067"/>
      <c r="S1387" s="1067"/>
      <c r="T1387" s="1067"/>
      <c r="U1387" s="1067"/>
      <c r="V1387" s="1067"/>
      <c r="W1387" s="1067"/>
      <c r="X1387" s="1067"/>
      <c r="Y1387" s="1067"/>
      <c r="Z1387" s="1067"/>
      <c r="AA1387" s="1067"/>
      <c r="AB1387" s="1067"/>
      <c r="AC1387" s="1067"/>
      <c r="AD1387" s="1067"/>
      <c r="AE1387" s="1067"/>
    </row>
    <row r="1388" spans="1:31">
      <c r="A1388" s="1067"/>
      <c r="B1388" s="1067"/>
      <c r="C1388" s="1067"/>
      <c r="D1388" s="1067"/>
      <c r="E1388" s="1067"/>
      <c r="F1388" s="1067"/>
      <c r="G1388" s="1067"/>
      <c r="H1388" s="1067"/>
      <c r="I1388" s="1067"/>
      <c r="J1388" s="1067"/>
      <c r="K1388" s="1067"/>
      <c r="L1388" s="1067"/>
      <c r="M1388" s="1067"/>
      <c r="N1388" s="1067"/>
      <c r="O1388" s="1067"/>
      <c r="P1388" s="1067"/>
      <c r="Q1388" s="1067"/>
      <c r="R1388" s="1067"/>
      <c r="S1388" s="1067"/>
      <c r="T1388" s="1067"/>
      <c r="U1388" s="1067"/>
      <c r="V1388" s="1067"/>
      <c r="W1388" s="1067"/>
      <c r="X1388" s="1067"/>
      <c r="Y1388" s="1067"/>
      <c r="Z1388" s="1067"/>
      <c r="AA1388" s="1067"/>
      <c r="AB1388" s="1067"/>
      <c r="AC1388" s="1067"/>
      <c r="AD1388" s="1067"/>
      <c r="AE1388" s="1067"/>
    </row>
    <row r="1389" spans="1:31">
      <c r="A1389" s="1067"/>
      <c r="B1389" s="1067"/>
      <c r="C1389" s="1067"/>
      <c r="D1389" s="1067"/>
      <c r="E1389" s="1067"/>
      <c r="F1389" s="1067"/>
      <c r="G1389" s="1067"/>
      <c r="H1389" s="1067"/>
      <c r="I1389" s="1067"/>
      <c r="J1389" s="1067"/>
      <c r="K1389" s="1067"/>
      <c r="L1389" s="1067"/>
      <c r="M1389" s="1067"/>
      <c r="N1389" s="1067"/>
      <c r="O1389" s="1067"/>
      <c r="P1389" s="1067"/>
      <c r="Q1389" s="1067"/>
      <c r="R1389" s="1067"/>
      <c r="S1389" s="1067"/>
      <c r="T1389" s="1067"/>
      <c r="U1389" s="1067"/>
      <c r="V1389" s="1067"/>
      <c r="W1389" s="1067"/>
      <c r="X1389" s="1067"/>
      <c r="Y1389" s="1067"/>
      <c r="Z1389" s="1067"/>
      <c r="AA1389" s="1067"/>
      <c r="AB1389" s="1067"/>
      <c r="AC1389" s="1067"/>
      <c r="AD1389" s="1067"/>
      <c r="AE1389" s="1067"/>
    </row>
    <row r="1390" spans="1:31">
      <c r="A1390" s="1067"/>
      <c r="B1390" s="1067"/>
      <c r="C1390" s="1067"/>
      <c r="D1390" s="1067"/>
      <c r="E1390" s="1067"/>
      <c r="F1390" s="1067"/>
      <c r="G1390" s="1067"/>
      <c r="H1390" s="1067"/>
      <c r="I1390" s="1067"/>
      <c r="J1390" s="1067"/>
      <c r="K1390" s="1067"/>
      <c r="L1390" s="1067"/>
      <c r="M1390" s="1067"/>
      <c r="N1390" s="1067"/>
      <c r="O1390" s="1067"/>
      <c r="P1390" s="1067"/>
      <c r="Q1390" s="1067"/>
      <c r="R1390" s="1067"/>
      <c r="S1390" s="1067"/>
      <c r="T1390" s="1067"/>
      <c r="U1390" s="1067"/>
      <c r="V1390" s="1067"/>
      <c r="W1390" s="1067"/>
      <c r="X1390" s="1067"/>
      <c r="Y1390" s="1067"/>
      <c r="Z1390" s="1067"/>
      <c r="AA1390" s="1067"/>
      <c r="AB1390" s="1067"/>
      <c r="AC1390" s="1067"/>
      <c r="AD1390" s="1067"/>
      <c r="AE1390" s="1067"/>
    </row>
    <row r="1391" spans="1:31">
      <c r="A1391" s="1067"/>
      <c r="B1391" s="1067"/>
      <c r="C1391" s="1067"/>
      <c r="D1391" s="1067"/>
      <c r="E1391" s="1067"/>
      <c r="F1391" s="1067"/>
      <c r="G1391" s="1067"/>
      <c r="H1391" s="1067"/>
      <c r="I1391" s="1067"/>
      <c r="J1391" s="1067"/>
      <c r="K1391" s="1067"/>
      <c r="L1391" s="1067"/>
      <c r="M1391" s="1067"/>
      <c r="N1391" s="1067"/>
      <c r="O1391" s="1067"/>
      <c r="P1391" s="1067"/>
      <c r="Q1391" s="1067"/>
      <c r="R1391" s="1067"/>
      <c r="S1391" s="1067"/>
      <c r="T1391" s="1067"/>
      <c r="U1391" s="1067"/>
      <c r="V1391" s="1067"/>
      <c r="W1391" s="1067"/>
      <c r="X1391" s="1067"/>
      <c r="Y1391" s="1067"/>
      <c r="Z1391" s="1067"/>
      <c r="AA1391" s="1067"/>
      <c r="AB1391" s="1067"/>
      <c r="AC1391" s="1067"/>
      <c r="AD1391" s="1067"/>
      <c r="AE1391" s="1067"/>
    </row>
    <row r="1392" spans="1:31">
      <c r="A1392" s="1067"/>
      <c r="B1392" s="1067"/>
      <c r="C1392" s="1067"/>
      <c r="D1392" s="1067"/>
      <c r="E1392" s="1067"/>
      <c r="F1392" s="1067"/>
      <c r="G1392" s="1067"/>
      <c r="H1392" s="1067"/>
      <c r="I1392" s="1067"/>
      <c r="J1392" s="1067"/>
      <c r="K1392" s="1067"/>
      <c r="L1392" s="1067"/>
      <c r="M1392" s="1067"/>
      <c r="N1392" s="1067"/>
      <c r="O1392" s="1067"/>
      <c r="P1392" s="1067"/>
      <c r="Q1392" s="1067"/>
      <c r="R1392" s="1067"/>
      <c r="S1392" s="1067"/>
      <c r="T1392" s="1067"/>
      <c r="U1392" s="1067"/>
      <c r="V1392" s="1067"/>
      <c r="W1392" s="1067"/>
      <c r="X1392" s="1067"/>
      <c r="Y1392" s="1067"/>
      <c r="Z1392" s="1067"/>
      <c r="AA1392" s="1067"/>
      <c r="AB1392" s="1067"/>
      <c r="AC1392" s="1067"/>
      <c r="AD1392" s="1067"/>
      <c r="AE1392" s="1067"/>
    </row>
    <row r="1393" spans="1:31">
      <c r="A1393" s="1067"/>
      <c r="B1393" s="1067"/>
      <c r="C1393" s="1067"/>
      <c r="D1393" s="1067"/>
      <c r="E1393" s="1067"/>
      <c r="F1393" s="1067"/>
      <c r="G1393" s="1067"/>
      <c r="H1393" s="1067"/>
      <c r="I1393" s="1067"/>
      <c r="J1393" s="1067"/>
      <c r="K1393" s="1067"/>
      <c r="L1393" s="1067"/>
      <c r="M1393" s="1067"/>
      <c r="N1393" s="1067"/>
      <c r="O1393" s="1067"/>
      <c r="P1393" s="1067"/>
      <c r="Q1393" s="1067"/>
      <c r="R1393" s="1067"/>
      <c r="S1393" s="1067"/>
      <c r="T1393" s="1067"/>
      <c r="U1393" s="1067"/>
      <c r="V1393" s="1067"/>
      <c r="W1393" s="1067"/>
      <c r="X1393" s="1067"/>
      <c r="Y1393" s="1067"/>
      <c r="Z1393" s="1067"/>
      <c r="AA1393" s="1067"/>
      <c r="AB1393" s="1067"/>
      <c r="AC1393" s="1067"/>
      <c r="AD1393" s="1067"/>
      <c r="AE1393" s="1067"/>
    </row>
    <row r="1394" spans="1:31">
      <c r="A1394" s="1067"/>
      <c r="B1394" s="1067"/>
      <c r="C1394" s="1067"/>
      <c r="D1394" s="1067"/>
      <c r="E1394" s="1067"/>
      <c r="F1394" s="1067"/>
      <c r="G1394" s="1067"/>
      <c r="H1394" s="1067"/>
      <c r="I1394" s="1067"/>
      <c r="J1394" s="1067"/>
      <c r="K1394" s="1067"/>
      <c r="L1394" s="1067"/>
      <c r="M1394" s="1067"/>
      <c r="N1394" s="1067"/>
      <c r="O1394" s="1067"/>
      <c r="P1394" s="1067"/>
      <c r="Q1394" s="1067"/>
      <c r="R1394" s="1067"/>
      <c r="S1394" s="1067"/>
      <c r="T1394" s="1067"/>
      <c r="U1394" s="1067"/>
      <c r="V1394" s="1067"/>
      <c r="W1394" s="1067"/>
      <c r="X1394" s="1067"/>
      <c r="Y1394" s="1067"/>
      <c r="Z1394" s="1067"/>
      <c r="AA1394" s="1067"/>
      <c r="AB1394" s="1067"/>
      <c r="AC1394" s="1067"/>
      <c r="AD1394" s="1067"/>
      <c r="AE1394" s="1067"/>
    </row>
    <row r="1395" spans="1:31">
      <c r="A1395" s="1067"/>
      <c r="B1395" s="1067"/>
      <c r="C1395" s="1067"/>
      <c r="D1395" s="1067"/>
      <c r="E1395" s="1067"/>
      <c r="F1395" s="1067"/>
      <c r="G1395" s="1067"/>
      <c r="H1395" s="1067"/>
      <c r="I1395" s="1067"/>
      <c r="J1395" s="1067"/>
      <c r="K1395" s="1067"/>
      <c r="L1395" s="1067"/>
      <c r="M1395" s="1067"/>
      <c r="N1395" s="1067"/>
      <c r="O1395" s="1067"/>
      <c r="P1395" s="1067"/>
      <c r="Q1395" s="1067"/>
      <c r="R1395" s="1067"/>
      <c r="S1395" s="1067"/>
      <c r="T1395" s="1067"/>
      <c r="U1395" s="1067"/>
      <c r="V1395" s="1067"/>
      <c r="W1395" s="1067"/>
      <c r="X1395" s="1067"/>
      <c r="Y1395" s="1067"/>
      <c r="Z1395" s="1067"/>
      <c r="AA1395" s="1067"/>
      <c r="AB1395" s="1067"/>
      <c r="AC1395" s="1067"/>
      <c r="AD1395" s="1067"/>
      <c r="AE1395" s="1067"/>
    </row>
    <row r="1396" spans="1:31">
      <c r="A1396" s="1067"/>
      <c r="B1396" s="1067"/>
      <c r="C1396" s="1067"/>
      <c r="D1396" s="1067"/>
      <c r="E1396" s="1067"/>
      <c r="F1396" s="1067"/>
      <c r="G1396" s="1067"/>
      <c r="H1396" s="1067"/>
      <c r="I1396" s="1067"/>
      <c r="J1396" s="1067"/>
      <c r="K1396" s="1067"/>
      <c r="L1396" s="1067"/>
      <c r="M1396" s="1067"/>
      <c r="N1396" s="1067"/>
      <c r="O1396" s="1067"/>
      <c r="P1396" s="1067"/>
      <c r="Q1396" s="1067"/>
      <c r="R1396" s="1067"/>
      <c r="S1396" s="1067"/>
      <c r="T1396" s="1067"/>
      <c r="U1396" s="1067"/>
      <c r="V1396" s="1067"/>
      <c r="W1396" s="1067"/>
      <c r="X1396" s="1067"/>
      <c r="Y1396" s="1067"/>
      <c r="Z1396" s="1067"/>
      <c r="AA1396" s="1067"/>
      <c r="AB1396" s="1067"/>
      <c r="AC1396" s="1067"/>
      <c r="AD1396" s="1067"/>
      <c r="AE1396" s="1067"/>
    </row>
    <row r="1397" spans="1:31">
      <c r="A1397" s="1067"/>
      <c r="B1397" s="1067"/>
      <c r="C1397" s="1067"/>
      <c r="D1397" s="1067"/>
      <c r="E1397" s="1067"/>
      <c r="F1397" s="1067"/>
      <c r="G1397" s="1067"/>
      <c r="H1397" s="1067"/>
      <c r="I1397" s="1067"/>
      <c r="J1397" s="1067"/>
      <c r="K1397" s="1067"/>
      <c r="L1397" s="1067"/>
      <c r="M1397" s="1067"/>
      <c r="N1397" s="1067"/>
      <c r="O1397" s="1067"/>
      <c r="P1397" s="1067"/>
      <c r="Q1397" s="1067"/>
      <c r="R1397" s="1067"/>
      <c r="S1397" s="1067"/>
      <c r="T1397" s="1067"/>
      <c r="U1397" s="1067"/>
      <c r="V1397" s="1067"/>
      <c r="W1397" s="1067"/>
      <c r="X1397" s="1067"/>
      <c r="Y1397" s="1067"/>
      <c r="Z1397" s="1067"/>
      <c r="AA1397" s="1067"/>
      <c r="AB1397" s="1067"/>
      <c r="AC1397" s="1067"/>
      <c r="AD1397" s="1067"/>
      <c r="AE1397" s="1067"/>
    </row>
    <row r="1398" spans="1:31">
      <c r="A1398" s="1067"/>
      <c r="B1398" s="1067"/>
      <c r="C1398" s="1067"/>
      <c r="D1398" s="1067"/>
      <c r="E1398" s="1067"/>
      <c r="F1398" s="1067"/>
      <c r="G1398" s="1067"/>
      <c r="H1398" s="1067"/>
      <c r="I1398" s="1067"/>
      <c r="J1398" s="1067"/>
      <c r="K1398" s="1067"/>
      <c r="L1398" s="1067"/>
      <c r="M1398" s="1067"/>
      <c r="N1398" s="1067"/>
      <c r="O1398" s="1067"/>
      <c r="P1398" s="1067"/>
      <c r="Q1398" s="1067"/>
      <c r="R1398" s="1067"/>
      <c r="S1398" s="1067"/>
      <c r="T1398" s="1067"/>
      <c r="U1398" s="1067"/>
      <c r="V1398" s="1067"/>
      <c r="W1398" s="1067"/>
      <c r="X1398" s="1067"/>
      <c r="Y1398" s="1067"/>
      <c r="Z1398" s="1067"/>
      <c r="AA1398" s="1067"/>
      <c r="AB1398" s="1067"/>
      <c r="AC1398" s="1067"/>
      <c r="AD1398" s="1067"/>
      <c r="AE1398" s="1067"/>
    </row>
    <row r="1399" spans="1:31">
      <c r="A1399" s="1067"/>
      <c r="B1399" s="1067"/>
      <c r="C1399" s="1067"/>
      <c r="D1399" s="1067"/>
      <c r="E1399" s="1067"/>
      <c r="F1399" s="1067"/>
      <c r="G1399" s="1067"/>
      <c r="H1399" s="1067"/>
      <c r="I1399" s="1067"/>
      <c r="J1399" s="1067"/>
      <c r="K1399" s="1067"/>
      <c r="L1399" s="1067"/>
      <c r="M1399" s="1067"/>
      <c r="N1399" s="1067"/>
      <c r="O1399" s="1067"/>
      <c r="P1399" s="1067"/>
      <c r="Q1399" s="1067"/>
      <c r="R1399" s="1067"/>
      <c r="S1399" s="1067"/>
      <c r="T1399" s="1067"/>
      <c r="U1399" s="1067"/>
      <c r="V1399" s="1067"/>
      <c r="W1399" s="1067"/>
      <c r="X1399" s="1067"/>
      <c r="Y1399" s="1067"/>
      <c r="Z1399" s="1067"/>
      <c r="AA1399" s="1067"/>
      <c r="AB1399" s="1067"/>
      <c r="AC1399" s="1067"/>
      <c r="AD1399" s="1067"/>
      <c r="AE1399" s="1067"/>
    </row>
    <row r="1400" spans="1:31">
      <c r="A1400" s="1067"/>
      <c r="B1400" s="1067"/>
      <c r="C1400" s="1067"/>
      <c r="D1400" s="1067"/>
      <c r="E1400" s="1067"/>
      <c r="F1400" s="1067"/>
      <c r="G1400" s="1067"/>
      <c r="H1400" s="1067"/>
      <c r="I1400" s="1067"/>
      <c r="J1400" s="1067"/>
      <c r="K1400" s="1067"/>
      <c r="L1400" s="1067"/>
      <c r="M1400" s="1067"/>
      <c r="N1400" s="1067"/>
      <c r="O1400" s="1067"/>
      <c r="P1400" s="1067"/>
      <c r="Q1400" s="1067"/>
      <c r="R1400" s="1067"/>
      <c r="S1400" s="1067"/>
      <c r="T1400" s="1067"/>
      <c r="U1400" s="1067"/>
      <c r="V1400" s="1067"/>
      <c r="W1400" s="1067"/>
      <c r="X1400" s="1067"/>
      <c r="Y1400" s="1067"/>
      <c r="Z1400" s="1067"/>
      <c r="AA1400" s="1067"/>
      <c r="AB1400" s="1067"/>
      <c r="AC1400" s="1067"/>
      <c r="AD1400" s="1067"/>
      <c r="AE1400" s="1067"/>
    </row>
    <row r="1401" spans="1:31">
      <c r="A1401" s="1067"/>
      <c r="B1401" s="1067"/>
      <c r="C1401" s="1067"/>
      <c r="D1401" s="1067"/>
      <c r="E1401" s="1067"/>
      <c r="F1401" s="1067"/>
      <c r="G1401" s="1067"/>
      <c r="H1401" s="1067"/>
      <c r="I1401" s="1067"/>
      <c r="J1401" s="1067"/>
      <c r="K1401" s="1067"/>
      <c r="L1401" s="1067"/>
      <c r="M1401" s="1067"/>
      <c r="N1401" s="1067"/>
      <c r="O1401" s="1067"/>
      <c r="P1401" s="1067"/>
      <c r="Q1401" s="1067"/>
      <c r="R1401" s="1067"/>
      <c r="S1401" s="1067"/>
      <c r="T1401" s="1067"/>
      <c r="U1401" s="1067"/>
      <c r="V1401" s="1067"/>
      <c r="W1401" s="1067"/>
      <c r="X1401" s="1067"/>
      <c r="Y1401" s="1067"/>
      <c r="Z1401" s="1067"/>
      <c r="AA1401" s="1067"/>
      <c r="AB1401" s="1067"/>
      <c r="AC1401" s="1067"/>
      <c r="AD1401" s="1067"/>
      <c r="AE1401" s="1067"/>
    </row>
    <row r="1402" spans="1:31">
      <c r="A1402" s="1067"/>
      <c r="B1402" s="1067"/>
      <c r="C1402" s="1067"/>
      <c r="D1402" s="1067"/>
      <c r="E1402" s="1067"/>
      <c r="F1402" s="1067"/>
      <c r="G1402" s="1067"/>
      <c r="H1402" s="1067"/>
      <c r="I1402" s="1067"/>
      <c r="J1402" s="1067"/>
      <c r="K1402" s="1067"/>
      <c r="L1402" s="1067"/>
      <c r="M1402" s="1067"/>
      <c r="N1402" s="1067"/>
      <c r="O1402" s="1067"/>
      <c r="P1402" s="1067"/>
      <c r="Q1402" s="1067"/>
      <c r="R1402" s="1067"/>
      <c r="S1402" s="1067"/>
      <c r="T1402" s="1067"/>
      <c r="U1402" s="1067"/>
      <c r="V1402" s="1067"/>
      <c r="W1402" s="1067"/>
      <c r="X1402" s="1067"/>
      <c r="Y1402" s="1067"/>
      <c r="Z1402" s="1067"/>
      <c r="AA1402" s="1067"/>
      <c r="AB1402" s="1067"/>
      <c r="AC1402" s="1067"/>
      <c r="AD1402" s="1067"/>
      <c r="AE1402" s="1067"/>
    </row>
    <row r="1403" spans="1:31">
      <c r="A1403" s="1067"/>
      <c r="B1403" s="1067"/>
      <c r="C1403" s="1067"/>
      <c r="D1403" s="1067"/>
      <c r="E1403" s="1067"/>
      <c r="F1403" s="1067"/>
      <c r="G1403" s="1067"/>
      <c r="H1403" s="1067"/>
      <c r="I1403" s="1067"/>
      <c r="J1403" s="1067"/>
      <c r="K1403" s="1067"/>
      <c r="L1403" s="1067"/>
      <c r="M1403" s="1067"/>
      <c r="N1403" s="1067"/>
      <c r="O1403" s="1067"/>
      <c r="P1403" s="1067"/>
      <c r="Q1403" s="1067"/>
      <c r="R1403" s="1067"/>
      <c r="S1403" s="1067"/>
      <c r="T1403" s="1067"/>
      <c r="U1403" s="1067"/>
      <c r="V1403" s="1067"/>
      <c r="W1403" s="1067"/>
      <c r="X1403" s="1067"/>
      <c r="Y1403" s="1067"/>
      <c r="Z1403" s="1067"/>
      <c r="AA1403" s="1067"/>
      <c r="AB1403" s="1067"/>
      <c r="AC1403" s="1067"/>
      <c r="AD1403" s="1067"/>
      <c r="AE1403" s="1067"/>
    </row>
    <row r="1404" spans="1:31">
      <c r="A1404" s="1067"/>
      <c r="B1404" s="1067"/>
      <c r="C1404" s="1067"/>
      <c r="D1404" s="1067"/>
      <c r="E1404" s="1067"/>
      <c r="F1404" s="1067"/>
      <c r="G1404" s="1067"/>
      <c r="H1404" s="1067"/>
      <c r="I1404" s="1067"/>
      <c r="J1404" s="1067"/>
      <c r="K1404" s="1067"/>
      <c r="L1404" s="1067"/>
      <c r="M1404" s="1067"/>
      <c r="N1404" s="1067"/>
      <c r="O1404" s="1067"/>
      <c r="P1404" s="1067"/>
      <c r="Q1404" s="1067"/>
      <c r="R1404" s="1067"/>
      <c r="S1404" s="1067"/>
      <c r="T1404" s="1067"/>
      <c r="U1404" s="1067"/>
      <c r="V1404" s="1067"/>
      <c r="W1404" s="1067"/>
      <c r="X1404" s="1067"/>
      <c r="Y1404" s="1067"/>
      <c r="Z1404" s="1067"/>
      <c r="AA1404" s="1067"/>
      <c r="AB1404" s="1067"/>
      <c r="AC1404" s="1067"/>
      <c r="AD1404" s="1067"/>
      <c r="AE1404" s="1067"/>
    </row>
    <row r="1405" spans="1:31">
      <c r="A1405" s="1067"/>
      <c r="B1405" s="1067"/>
      <c r="C1405" s="1067"/>
      <c r="D1405" s="1067"/>
      <c r="E1405" s="1067"/>
      <c r="F1405" s="1067"/>
      <c r="G1405" s="1067"/>
      <c r="H1405" s="1067"/>
      <c r="I1405" s="1067"/>
      <c r="J1405" s="1067"/>
      <c r="K1405" s="1067"/>
      <c r="L1405" s="1067"/>
      <c r="M1405" s="1067"/>
      <c r="N1405" s="1067"/>
      <c r="O1405" s="1067"/>
      <c r="P1405" s="1067"/>
      <c r="Q1405" s="1067"/>
      <c r="R1405" s="1067"/>
      <c r="S1405" s="1067"/>
      <c r="T1405" s="1067"/>
      <c r="U1405" s="1067"/>
      <c r="V1405" s="1067"/>
      <c r="W1405" s="1067"/>
      <c r="X1405" s="1067"/>
      <c r="Y1405" s="1067"/>
      <c r="Z1405" s="1067"/>
      <c r="AA1405" s="1067"/>
      <c r="AB1405" s="1067"/>
      <c r="AC1405" s="1067"/>
      <c r="AD1405" s="1067"/>
      <c r="AE1405" s="1067"/>
    </row>
    <row r="1406" spans="1:31">
      <c r="A1406" s="1067"/>
      <c r="B1406" s="1067"/>
      <c r="C1406" s="1067"/>
      <c r="D1406" s="1067"/>
      <c r="E1406" s="1067"/>
      <c r="F1406" s="1067"/>
      <c r="G1406" s="1067"/>
      <c r="H1406" s="1067"/>
      <c r="I1406" s="1067"/>
      <c r="J1406" s="1067"/>
      <c r="K1406" s="1067"/>
      <c r="L1406" s="1067"/>
      <c r="M1406" s="1067"/>
      <c r="N1406" s="1067"/>
      <c r="O1406" s="1067"/>
      <c r="P1406" s="1067"/>
      <c r="Q1406" s="1067"/>
      <c r="R1406" s="1067"/>
      <c r="S1406" s="1067"/>
      <c r="T1406" s="1067"/>
      <c r="U1406" s="1067"/>
      <c r="V1406" s="1067"/>
      <c r="W1406" s="1067"/>
      <c r="X1406" s="1067"/>
      <c r="Y1406" s="1067"/>
      <c r="Z1406" s="1067"/>
      <c r="AA1406" s="1067"/>
      <c r="AB1406" s="1067"/>
      <c r="AC1406" s="1067"/>
      <c r="AD1406" s="1067"/>
      <c r="AE1406" s="1067"/>
    </row>
    <row r="1407" spans="1:31">
      <c r="A1407" s="1067"/>
      <c r="B1407" s="1067"/>
      <c r="C1407" s="1067"/>
      <c r="D1407" s="1067"/>
      <c r="E1407" s="1067"/>
      <c r="F1407" s="1067"/>
      <c r="G1407" s="1067"/>
      <c r="H1407" s="1067"/>
      <c r="I1407" s="1067"/>
      <c r="J1407" s="1067"/>
      <c r="K1407" s="1067"/>
      <c r="L1407" s="1067"/>
      <c r="M1407" s="1067"/>
      <c r="N1407" s="1067"/>
      <c r="O1407" s="1067"/>
      <c r="P1407" s="1067"/>
      <c r="Q1407" s="1067"/>
      <c r="R1407" s="1067"/>
      <c r="S1407" s="1067"/>
      <c r="T1407" s="1067"/>
      <c r="U1407" s="1067"/>
      <c r="V1407" s="1067"/>
      <c r="W1407" s="1067"/>
      <c r="X1407" s="1067"/>
      <c r="Y1407" s="1067"/>
      <c r="Z1407" s="1067"/>
      <c r="AA1407" s="1067"/>
      <c r="AB1407" s="1067"/>
      <c r="AC1407" s="1067"/>
      <c r="AD1407" s="1067"/>
      <c r="AE1407" s="1067"/>
    </row>
    <row r="1408" spans="1:31">
      <c r="A1408" s="1067"/>
      <c r="B1408" s="1067"/>
      <c r="C1408" s="1067"/>
      <c r="D1408" s="1067"/>
      <c r="E1408" s="1067"/>
      <c r="F1408" s="1067"/>
      <c r="G1408" s="1067"/>
      <c r="H1408" s="1067"/>
      <c r="I1408" s="1067"/>
      <c r="J1408" s="1067"/>
      <c r="K1408" s="1067"/>
      <c r="L1408" s="1067"/>
      <c r="M1408" s="1067"/>
      <c r="N1408" s="1067"/>
      <c r="O1408" s="1067"/>
      <c r="P1408" s="1067"/>
      <c r="Q1408" s="1067"/>
      <c r="R1408" s="1067"/>
      <c r="S1408" s="1067"/>
      <c r="T1408" s="1067"/>
      <c r="U1408" s="1067"/>
      <c r="V1408" s="1067"/>
      <c r="W1408" s="1067"/>
      <c r="X1408" s="1067"/>
      <c r="Y1408" s="1067"/>
      <c r="Z1408" s="1067"/>
      <c r="AA1408" s="1067"/>
      <c r="AB1408" s="1067"/>
      <c r="AC1408" s="1067"/>
      <c r="AD1408" s="1067"/>
      <c r="AE1408" s="1067"/>
    </row>
    <row r="1409" spans="1:31">
      <c r="A1409" s="1067"/>
      <c r="B1409" s="1067"/>
      <c r="C1409" s="1067"/>
      <c r="D1409" s="1067"/>
      <c r="E1409" s="1067"/>
      <c r="F1409" s="1067"/>
      <c r="G1409" s="1067"/>
      <c r="H1409" s="1067"/>
      <c r="I1409" s="1067"/>
      <c r="J1409" s="1067"/>
      <c r="K1409" s="1067"/>
      <c r="L1409" s="1067"/>
      <c r="M1409" s="1067"/>
      <c r="N1409" s="1067"/>
      <c r="O1409" s="1067"/>
      <c r="P1409" s="1067"/>
      <c r="Q1409" s="1067"/>
      <c r="R1409" s="1067"/>
      <c r="S1409" s="1067"/>
      <c r="T1409" s="1067"/>
      <c r="U1409" s="1067"/>
      <c r="V1409" s="1067"/>
      <c r="W1409" s="1067"/>
      <c r="X1409" s="1067"/>
      <c r="Y1409" s="1067"/>
      <c r="Z1409" s="1067"/>
      <c r="AA1409" s="1067"/>
      <c r="AB1409" s="1067"/>
      <c r="AC1409" s="1067"/>
      <c r="AD1409" s="1067"/>
      <c r="AE1409" s="1067"/>
    </row>
    <row r="1410" spans="1:31">
      <c r="A1410" s="1067"/>
      <c r="B1410" s="1067"/>
      <c r="C1410" s="1067"/>
      <c r="D1410" s="1067"/>
      <c r="E1410" s="1067"/>
      <c r="F1410" s="1067"/>
      <c r="G1410" s="1067"/>
      <c r="H1410" s="1067"/>
      <c r="I1410" s="1067"/>
      <c r="J1410" s="1067"/>
      <c r="K1410" s="1067"/>
      <c r="L1410" s="1067"/>
      <c r="M1410" s="1067"/>
      <c r="N1410" s="1067"/>
      <c r="O1410" s="1067"/>
      <c r="P1410" s="1067"/>
      <c r="Q1410" s="1067"/>
      <c r="R1410" s="1067"/>
      <c r="S1410" s="1067"/>
      <c r="T1410" s="1067"/>
      <c r="U1410" s="1067"/>
      <c r="V1410" s="1067"/>
      <c r="W1410" s="1067"/>
      <c r="X1410" s="1067"/>
      <c r="Y1410" s="1067"/>
      <c r="Z1410" s="1067"/>
      <c r="AA1410" s="1067"/>
      <c r="AB1410" s="1067"/>
      <c r="AC1410" s="1067"/>
      <c r="AD1410" s="1067"/>
      <c r="AE1410" s="1067"/>
    </row>
    <row r="1411" spans="1:31">
      <c r="A1411" s="1067"/>
      <c r="B1411" s="1067"/>
      <c r="C1411" s="1067"/>
      <c r="D1411" s="1067"/>
      <c r="E1411" s="1067"/>
      <c r="F1411" s="1067"/>
      <c r="G1411" s="1067"/>
      <c r="H1411" s="1067"/>
      <c r="I1411" s="1067"/>
      <c r="J1411" s="1067"/>
      <c r="K1411" s="1067"/>
      <c r="L1411" s="1067"/>
      <c r="M1411" s="1067"/>
      <c r="N1411" s="1067"/>
      <c r="O1411" s="1067"/>
      <c r="P1411" s="1067"/>
      <c r="Q1411" s="1067"/>
      <c r="R1411" s="1067"/>
      <c r="S1411" s="1067"/>
      <c r="T1411" s="1067"/>
      <c r="U1411" s="1067"/>
      <c r="V1411" s="1067"/>
      <c r="W1411" s="1067"/>
      <c r="X1411" s="1067"/>
      <c r="Y1411" s="1067"/>
      <c r="Z1411" s="1067"/>
      <c r="AA1411" s="1067"/>
      <c r="AB1411" s="1067"/>
      <c r="AC1411" s="1067"/>
      <c r="AD1411" s="1067"/>
      <c r="AE1411" s="1067"/>
    </row>
    <row r="1412" spans="1:31">
      <c r="A1412" s="1067"/>
      <c r="B1412" s="1067"/>
      <c r="C1412" s="1067"/>
      <c r="D1412" s="1067"/>
      <c r="E1412" s="1067"/>
      <c r="F1412" s="1067"/>
      <c r="G1412" s="1067"/>
      <c r="H1412" s="1067"/>
      <c r="I1412" s="1067"/>
      <c r="J1412" s="1067"/>
      <c r="K1412" s="1067"/>
      <c r="L1412" s="1067"/>
      <c r="M1412" s="1067"/>
      <c r="N1412" s="1067"/>
      <c r="O1412" s="1067"/>
      <c r="P1412" s="1067"/>
      <c r="Q1412" s="1067"/>
      <c r="R1412" s="1067"/>
      <c r="S1412" s="1067"/>
      <c r="T1412" s="1067"/>
      <c r="U1412" s="1067"/>
      <c r="V1412" s="1067"/>
      <c r="W1412" s="1067"/>
      <c r="X1412" s="1067"/>
      <c r="Y1412" s="1067"/>
      <c r="Z1412" s="1067"/>
      <c r="AA1412" s="1067"/>
      <c r="AB1412" s="1067"/>
      <c r="AC1412" s="1067"/>
      <c r="AD1412" s="1067"/>
      <c r="AE1412" s="1067"/>
    </row>
    <row r="1413" spans="1:31">
      <c r="A1413" s="1067"/>
      <c r="B1413" s="1067"/>
      <c r="C1413" s="1067"/>
      <c r="D1413" s="1067"/>
      <c r="E1413" s="1067"/>
      <c r="F1413" s="1067"/>
      <c r="G1413" s="1067"/>
      <c r="H1413" s="1067"/>
      <c r="I1413" s="1067"/>
      <c r="J1413" s="1067"/>
      <c r="K1413" s="1067"/>
      <c r="L1413" s="1067"/>
      <c r="M1413" s="1067"/>
      <c r="N1413" s="1067"/>
      <c r="O1413" s="1067"/>
      <c r="P1413" s="1067"/>
      <c r="Q1413" s="1067"/>
      <c r="R1413" s="1067"/>
      <c r="S1413" s="1067"/>
      <c r="T1413" s="1067"/>
      <c r="U1413" s="1067"/>
      <c r="V1413" s="1067"/>
      <c r="W1413" s="1067"/>
      <c r="X1413" s="1067"/>
      <c r="Y1413" s="1067"/>
      <c r="Z1413" s="1067"/>
      <c r="AA1413" s="1067"/>
      <c r="AB1413" s="1067"/>
      <c r="AC1413" s="1067"/>
      <c r="AD1413" s="1067"/>
      <c r="AE1413" s="1067"/>
    </row>
    <row r="1414" spans="1:31">
      <c r="A1414" s="1067"/>
      <c r="B1414" s="1067"/>
      <c r="C1414" s="1067"/>
      <c r="D1414" s="1067"/>
      <c r="E1414" s="1067"/>
      <c r="F1414" s="1067"/>
      <c r="G1414" s="1067"/>
      <c r="H1414" s="1067"/>
      <c r="I1414" s="1067"/>
      <c r="J1414" s="1067"/>
      <c r="K1414" s="1067"/>
      <c r="L1414" s="1067"/>
      <c r="M1414" s="1067"/>
      <c r="N1414" s="1067"/>
      <c r="O1414" s="1067"/>
      <c r="P1414" s="1067"/>
      <c r="Q1414" s="1067"/>
      <c r="R1414" s="1067"/>
      <c r="S1414" s="1067"/>
      <c r="T1414" s="1067"/>
      <c r="U1414" s="1067"/>
      <c r="V1414" s="1067"/>
      <c r="W1414" s="1067"/>
      <c r="X1414" s="1067"/>
      <c r="Y1414" s="1067"/>
      <c r="Z1414" s="1067"/>
      <c r="AA1414" s="1067"/>
      <c r="AB1414" s="1067"/>
      <c r="AC1414" s="1067"/>
      <c r="AD1414" s="1067"/>
      <c r="AE1414" s="1067"/>
    </row>
    <row r="1415" spans="1:31">
      <c r="A1415" s="1067"/>
      <c r="B1415" s="1067"/>
      <c r="C1415" s="1067"/>
      <c r="D1415" s="1067"/>
      <c r="E1415" s="1067"/>
      <c r="F1415" s="1067"/>
      <c r="G1415" s="1067"/>
      <c r="H1415" s="1067"/>
      <c r="I1415" s="1067"/>
      <c r="J1415" s="1067"/>
      <c r="K1415" s="1067"/>
      <c r="L1415" s="1067"/>
      <c r="M1415" s="1067"/>
      <c r="N1415" s="1067"/>
      <c r="O1415" s="1067"/>
      <c r="P1415" s="1067"/>
      <c r="Q1415" s="1067"/>
      <c r="R1415" s="1067"/>
      <c r="S1415" s="1067"/>
      <c r="T1415" s="1067"/>
      <c r="U1415" s="1067"/>
      <c r="V1415" s="1067"/>
      <c r="W1415" s="1067"/>
      <c r="X1415" s="1067"/>
      <c r="Y1415" s="1067"/>
      <c r="Z1415" s="1067"/>
      <c r="AA1415" s="1067"/>
      <c r="AB1415" s="1067"/>
      <c r="AC1415" s="1067"/>
      <c r="AD1415" s="1067"/>
      <c r="AE1415" s="1067"/>
    </row>
    <row r="1416" spans="1:31">
      <c r="A1416" s="1067"/>
      <c r="B1416" s="1067"/>
      <c r="C1416" s="1067"/>
      <c r="D1416" s="1067"/>
      <c r="E1416" s="1067"/>
      <c r="F1416" s="1067"/>
      <c r="G1416" s="1067"/>
      <c r="H1416" s="1067"/>
      <c r="I1416" s="1067"/>
      <c r="J1416" s="1067"/>
      <c r="K1416" s="1067"/>
      <c r="L1416" s="1067"/>
      <c r="M1416" s="1067"/>
      <c r="N1416" s="1067"/>
      <c r="O1416" s="1067"/>
      <c r="P1416" s="1067"/>
      <c r="Q1416" s="1067"/>
      <c r="R1416" s="1067"/>
      <c r="S1416" s="1067"/>
      <c r="T1416" s="1067"/>
      <c r="U1416" s="1067"/>
      <c r="V1416" s="1067"/>
      <c r="W1416" s="1067"/>
      <c r="X1416" s="1067"/>
      <c r="Y1416" s="1067"/>
      <c r="Z1416" s="1067"/>
      <c r="AA1416" s="1067"/>
      <c r="AB1416" s="1067"/>
      <c r="AC1416" s="1067"/>
      <c r="AD1416" s="1067"/>
      <c r="AE1416" s="1067"/>
    </row>
    <row r="1417" spans="1:31">
      <c r="A1417" s="1067"/>
      <c r="B1417" s="1067"/>
      <c r="C1417" s="1067"/>
      <c r="D1417" s="1067"/>
      <c r="E1417" s="1067"/>
      <c r="F1417" s="1067"/>
      <c r="G1417" s="1067"/>
      <c r="H1417" s="1067"/>
      <c r="I1417" s="1067"/>
      <c r="J1417" s="1067"/>
      <c r="K1417" s="1067"/>
      <c r="L1417" s="1067"/>
      <c r="M1417" s="1067"/>
      <c r="N1417" s="1067"/>
      <c r="O1417" s="1067"/>
      <c r="P1417" s="1067"/>
      <c r="Q1417" s="1067"/>
      <c r="R1417" s="1067"/>
      <c r="S1417" s="1067"/>
      <c r="T1417" s="1067"/>
      <c r="U1417" s="1067"/>
      <c r="V1417" s="1067"/>
      <c r="W1417" s="1067"/>
      <c r="X1417" s="1067"/>
      <c r="Y1417" s="1067"/>
      <c r="Z1417" s="1067"/>
      <c r="AA1417" s="1067"/>
      <c r="AB1417" s="1067"/>
      <c r="AC1417" s="1067"/>
      <c r="AD1417" s="1067"/>
      <c r="AE1417" s="1067"/>
    </row>
    <row r="1418" spans="1:31">
      <c r="A1418" s="1067"/>
      <c r="B1418" s="1067"/>
      <c r="C1418" s="1067"/>
      <c r="D1418" s="1067"/>
      <c r="E1418" s="1067"/>
      <c r="F1418" s="1067"/>
      <c r="G1418" s="1067"/>
      <c r="H1418" s="1067"/>
      <c r="I1418" s="1067"/>
      <c r="J1418" s="1067"/>
      <c r="K1418" s="1067"/>
      <c r="L1418" s="1067"/>
      <c r="M1418" s="1067"/>
      <c r="N1418" s="1067"/>
      <c r="O1418" s="1067"/>
      <c r="P1418" s="1067"/>
      <c r="Q1418" s="1067"/>
      <c r="R1418" s="1067"/>
      <c r="S1418" s="1067"/>
      <c r="T1418" s="1067"/>
      <c r="U1418" s="1067"/>
      <c r="V1418" s="1067"/>
      <c r="W1418" s="1067"/>
      <c r="X1418" s="1067"/>
      <c r="Y1418" s="1067"/>
      <c r="Z1418" s="1067"/>
      <c r="AA1418" s="1067"/>
      <c r="AB1418" s="1067"/>
      <c r="AC1418" s="1067"/>
      <c r="AD1418" s="1067"/>
      <c r="AE1418" s="1067"/>
    </row>
    <row r="1419" spans="1:31">
      <c r="A1419" s="1067"/>
      <c r="B1419" s="1067"/>
      <c r="C1419" s="1067"/>
      <c r="D1419" s="1067"/>
      <c r="E1419" s="1067"/>
      <c r="F1419" s="1067"/>
      <c r="G1419" s="1067"/>
      <c r="H1419" s="1067"/>
      <c r="I1419" s="1067"/>
      <c r="J1419" s="1067"/>
      <c r="K1419" s="1067"/>
      <c r="L1419" s="1067"/>
      <c r="M1419" s="1067"/>
      <c r="N1419" s="1067"/>
      <c r="O1419" s="1067"/>
      <c r="P1419" s="1067"/>
      <c r="Q1419" s="1067"/>
      <c r="R1419" s="1067"/>
      <c r="S1419" s="1067"/>
      <c r="T1419" s="1067"/>
      <c r="U1419" s="1067"/>
      <c r="V1419" s="1067"/>
      <c r="W1419" s="1067"/>
      <c r="X1419" s="1067"/>
      <c r="Y1419" s="1067"/>
      <c r="Z1419" s="1067"/>
      <c r="AA1419" s="1067"/>
      <c r="AB1419" s="1067"/>
      <c r="AC1419" s="1067"/>
      <c r="AD1419" s="1067"/>
      <c r="AE1419" s="1067"/>
    </row>
    <row r="1420" spans="1:31">
      <c r="A1420" s="1067"/>
      <c r="B1420" s="1067"/>
      <c r="C1420" s="1067"/>
      <c r="D1420" s="1067"/>
      <c r="E1420" s="1067"/>
      <c r="F1420" s="1067"/>
      <c r="G1420" s="1067"/>
      <c r="H1420" s="1067"/>
      <c r="I1420" s="1067"/>
      <c r="J1420" s="1067"/>
      <c r="K1420" s="1067"/>
      <c r="L1420" s="1067"/>
      <c r="M1420" s="1067"/>
      <c r="N1420" s="1067"/>
      <c r="O1420" s="1067"/>
      <c r="P1420" s="1067"/>
      <c r="Q1420" s="1067"/>
      <c r="R1420" s="1067"/>
      <c r="S1420" s="1067"/>
      <c r="T1420" s="1067"/>
      <c r="U1420" s="1067"/>
      <c r="V1420" s="1067"/>
      <c r="W1420" s="1067"/>
      <c r="X1420" s="1067"/>
      <c r="Y1420" s="1067"/>
      <c r="Z1420" s="1067"/>
      <c r="AA1420" s="1067"/>
      <c r="AB1420" s="1067"/>
      <c r="AC1420" s="1067"/>
      <c r="AD1420" s="1067"/>
      <c r="AE1420" s="1067"/>
    </row>
    <row r="1421" spans="1:31">
      <c r="A1421" s="1067"/>
      <c r="B1421" s="1067"/>
      <c r="C1421" s="1067"/>
      <c r="D1421" s="1067"/>
      <c r="E1421" s="1067"/>
      <c r="F1421" s="1067"/>
      <c r="G1421" s="1067"/>
      <c r="H1421" s="1067"/>
      <c r="I1421" s="1067"/>
      <c r="J1421" s="1067"/>
      <c r="K1421" s="1067"/>
      <c r="L1421" s="1067"/>
      <c r="M1421" s="1067"/>
      <c r="N1421" s="1067"/>
      <c r="O1421" s="1067"/>
      <c r="P1421" s="1067"/>
      <c r="Q1421" s="1067"/>
      <c r="R1421" s="1067"/>
      <c r="S1421" s="1067"/>
      <c r="T1421" s="1067"/>
      <c r="U1421" s="1067"/>
      <c r="V1421" s="1067"/>
      <c r="W1421" s="1067"/>
      <c r="X1421" s="1067"/>
      <c r="Y1421" s="1067"/>
      <c r="Z1421" s="1067"/>
      <c r="AA1421" s="1067"/>
      <c r="AB1421" s="1067"/>
      <c r="AC1421" s="1067"/>
      <c r="AD1421" s="1067"/>
      <c r="AE1421" s="1067"/>
    </row>
    <row r="1422" spans="1:31">
      <c r="A1422" s="1067"/>
      <c r="B1422" s="1067"/>
      <c r="C1422" s="1067"/>
      <c r="D1422" s="1067"/>
      <c r="E1422" s="1067"/>
      <c r="F1422" s="1067"/>
      <c r="G1422" s="1067"/>
      <c r="H1422" s="1067"/>
      <c r="I1422" s="1067"/>
      <c r="J1422" s="1067"/>
      <c r="K1422" s="1067"/>
      <c r="L1422" s="1067"/>
      <c r="M1422" s="1067"/>
      <c r="N1422" s="1067"/>
      <c r="O1422" s="1067"/>
      <c r="P1422" s="1067"/>
      <c r="Q1422" s="1067"/>
      <c r="R1422" s="1067"/>
      <c r="S1422" s="1067"/>
      <c r="T1422" s="1067"/>
      <c r="U1422" s="1067"/>
      <c r="V1422" s="1067"/>
      <c r="W1422" s="1067"/>
      <c r="X1422" s="1067"/>
      <c r="Y1422" s="1067"/>
      <c r="Z1422" s="1067"/>
      <c r="AA1422" s="1067"/>
      <c r="AB1422" s="1067"/>
      <c r="AC1422" s="1067"/>
      <c r="AD1422" s="1067"/>
      <c r="AE1422" s="1067"/>
    </row>
    <row r="1423" spans="1:31">
      <c r="A1423" s="1067"/>
      <c r="B1423" s="1067"/>
      <c r="C1423" s="1067"/>
      <c r="D1423" s="1067"/>
      <c r="E1423" s="1067"/>
      <c r="F1423" s="1067"/>
      <c r="G1423" s="1067"/>
      <c r="H1423" s="1067"/>
      <c r="I1423" s="1067"/>
      <c r="J1423" s="1067"/>
      <c r="K1423" s="1067"/>
      <c r="L1423" s="1067"/>
      <c r="M1423" s="1067"/>
      <c r="N1423" s="1067"/>
      <c r="O1423" s="1067"/>
      <c r="P1423" s="1067"/>
      <c r="Q1423" s="1067"/>
      <c r="R1423" s="1067"/>
      <c r="S1423" s="1067"/>
      <c r="T1423" s="1067"/>
      <c r="U1423" s="1067"/>
      <c r="V1423" s="1067"/>
      <c r="W1423" s="1067"/>
      <c r="X1423" s="1067"/>
      <c r="Y1423" s="1067"/>
      <c r="Z1423" s="1067"/>
      <c r="AA1423" s="1067"/>
      <c r="AB1423" s="1067"/>
      <c r="AC1423" s="1067"/>
      <c r="AD1423" s="1067"/>
      <c r="AE1423" s="1067"/>
    </row>
    <row r="1424" spans="1:31">
      <c r="A1424" s="1067"/>
      <c r="B1424" s="1067"/>
      <c r="C1424" s="1067"/>
      <c r="D1424" s="1067"/>
      <c r="E1424" s="1067"/>
      <c r="F1424" s="1067"/>
      <c r="G1424" s="1067"/>
      <c r="H1424" s="1067"/>
      <c r="I1424" s="1067"/>
      <c r="J1424" s="1067"/>
      <c r="K1424" s="1067"/>
      <c r="L1424" s="1067"/>
      <c r="M1424" s="1067"/>
      <c r="N1424" s="1067"/>
      <c r="O1424" s="1067"/>
      <c r="P1424" s="1067"/>
      <c r="Q1424" s="1067"/>
      <c r="R1424" s="1067"/>
      <c r="S1424" s="1067"/>
      <c r="T1424" s="1067"/>
      <c r="U1424" s="1067"/>
      <c r="V1424" s="1067"/>
      <c r="W1424" s="1067"/>
      <c r="X1424" s="1067"/>
      <c r="Y1424" s="1067"/>
      <c r="Z1424" s="1067"/>
      <c r="AA1424" s="1067"/>
      <c r="AB1424" s="1067"/>
      <c r="AC1424" s="1067"/>
      <c r="AD1424" s="1067"/>
      <c r="AE1424" s="1067"/>
    </row>
    <row r="1425" spans="1:31">
      <c r="A1425" s="1067"/>
      <c r="B1425" s="1067"/>
      <c r="C1425" s="1067"/>
      <c r="D1425" s="1067"/>
      <c r="E1425" s="1067"/>
      <c r="F1425" s="1067"/>
      <c r="G1425" s="1067"/>
      <c r="H1425" s="1067"/>
      <c r="I1425" s="1067"/>
      <c r="J1425" s="1067"/>
      <c r="K1425" s="1067"/>
      <c r="L1425" s="1067"/>
      <c r="M1425" s="1067"/>
      <c r="N1425" s="1067"/>
      <c r="O1425" s="1067"/>
      <c r="P1425" s="1067"/>
      <c r="Q1425" s="1067"/>
      <c r="R1425" s="1067"/>
      <c r="S1425" s="1067"/>
      <c r="T1425" s="1067"/>
      <c r="U1425" s="1067"/>
      <c r="V1425" s="1067"/>
      <c r="W1425" s="1067"/>
      <c r="X1425" s="1067"/>
      <c r="Y1425" s="1067"/>
      <c r="Z1425" s="1067"/>
      <c r="AA1425" s="1067"/>
      <c r="AB1425" s="1067"/>
      <c r="AC1425" s="1067"/>
      <c r="AD1425" s="1067"/>
      <c r="AE1425" s="1067"/>
    </row>
    <row r="1426" spans="1:31">
      <c r="A1426" s="1067"/>
      <c r="B1426" s="1067"/>
      <c r="C1426" s="1067"/>
      <c r="D1426" s="1067"/>
      <c r="E1426" s="1067"/>
      <c r="F1426" s="1067"/>
      <c r="G1426" s="1067"/>
      <c r="H1426" s="1067"/>
      <c r="I1426" s="1067"/>
      <c r="J1426" s="1067"/>
      <c r="K1426" s="1067"/>
      <c r="L1426" s="1067"/>
      <c r="M1426" s="1067"/>
      <c r="N1426" s="1067"/>
      <c r="O1426" s="1067"/>
      <c r="P1426" s="1067"/>
      <c r="Q1426" s="1067"/>
      <c r="R1426" s="1067"/>
      <c r="S1426" s="1067"/>
      <c r="T1426" s="1067"/>
      <c r="U1426" s="1067"/>
      <c r="V1426" s="1067"/>
      <c r="W1426" s="1067"/>
      <c r="X1426" s="1067"/>
      <c r="Y1426" s="1067"/>
      <c r="Z1426" s="1067"/>
      <c r="AA1426" s="1067"/>
      <c r="AB1426" s="1067"/>
      <c r="AC1426" s="1067"/>
      <c r="AD1426" s="1067"/>
      <c r="AE1426" s="1067"/>
    </row>
    <row r="1427" spans="1:31">
      <c r="A1427" s="1067"/>
      <c r="B1427" s="1067"/>
      <c r="C1427" s="1067"/>
      <c r="D1427" s="1067"/>
      <c r="E1427" s="1067"/>
      <c r="F1427" s="1067"/>
      <c r="G1427" s="1067"/>
      <c r="H1427" s="1067"/>
      <c r="I1427" s="1067"/>
      <c r="J1427" s="1067"/>
      <c r="K1427" s="1067"/>
      <c r="L1427" s="1067"/>
      <c r="M1427" s="1067"/>
      <c r="N1427" s="1067"/>
      <c r="O1427" s="1067"/>
      <c r="P1427" s="1067"/>
      <c r="Q1427" s="1067"/>
      <c r="R1427" s="1067"/>
      <c r="S1427" s="1067"/>
      <c r="T1427" s="1067"/>
      <c r="U1427" s="1067"/>
      <c r="V1427" s="1067"/>
      <c r="W1427" s="1067"/>
      <c r="X1427" s="1067"/>
      <c r="Y1427" s="1067"/>
      <c r="Z1427" s="1067"/>
      <c r="AA1427" s="1067"/>
      <c r="AB1427" s="1067"/>
      <c r="AC1427" s="1067"/>
      <c r="AD1427" s="1067"/>
      <c r="AE1427" s="1067"/>
    </row>
    <row r="1428" spans="1:31">
      <c r="A1428" s="1067"/>
      <c r="B1428" s="1067"/>
      <c r="C1428" s="1067"/>
      <c r="D1428" s="1067"/>
      <c r="E1428" s="1067"/>
      <c r="F1428" s="1067"/>
      <c r="G1428" s="1067"/>
      <c r="H1428" s="1067"/>
      <c r="I1428" s="1067"/>
      <c r="J1428" s="1067"/>
      <c r="K1428" s="1067"/>
      <c r="L1428" s="1067"/>
      <c r="M1428" s="1067"/>
      <c r="N1428" s="1067"/>
      <c r="O1428" s="1067"/>
      <c r="P1428" s="1067"/>
      <c r="Q1428" s="1067"/>
      <c r="R1428" s="1067"/>
      <c r="S1428" s="1067"/>
      <c r="T1428" s="1067"/>
      <c r="U1428" s="1067"/>
      <c r="V1428" s="1067"/>
      <c r="W1428" s="1067"/>
      <c r="X1428" s="1067"/>
      <c r="Y1428" s="1067"/>
      <c r="Z1428" s="1067"/>
      <c r="AA1428" s="1067"/>
      <c r="AB1428" s="1067"/>
      <c r="AC1428" s="1067"/>
      <c r="AD1428" s="1067"/>
      <c r="AE1428" s="1067"/>
    </row>
    <row r="1429" spans="1:31">
      <c r="A1429" s="1067"/>
      <c r="B1429" s="1067"/>
      <c r="C1429" s="1067"/>
      <c r="D1429" s="1067"/>
      <c r="E1429" s="1067"/>
      <c r="F1429" s="1067"/>
      <c r="G1429" s="1067"/>
      <c r="H1429" s="1067"/>
      <c r="I1429" s="1067"/>
      <c r="J1429" s="1067"/>
      <c r="K1429" s="1067"/>
      <c r="L1429" s="1067"/>
      <c r="M1429" s="1067"/>
      <c r="N1429" s="1067"/>
      <c r="O1429" s="1067"/>
      <c r="P1429" s="1067"/>
      <c r="Q1429" s="1067"/>
      <c r="R1429" s="1067"/>
      <c r="S1429" s="1067"/>
      <c r="T1429" s="1067"/>
      <c r="U1429" s="1067"/>
      <c r="V1429" s="1067"/>
      <c r="W1429" s="1067"/>
      <c r="X1429" s="1067"/>
      <c r="Y1429" s="1067"/>
      <c r="Z1429" s="1067"/>
      <c r="AA1429" s="1067"/>
      <c r="AB1429" s="1067"/>
      <c r="AC1429" s="1067"/>
      <c r="AD1429" s="1067"/>
      <c r="AE1429" s="1067"/>
    </row>
    <row r="1430" spans="1:31">
      <c r="A1430" s="1067"/>
      <c r="B1430" s="1067"/>
      <c r="C1430" s="1067"/>
      <c r="D1430" s="1067"/>
      <c r="E1430" s="1067"/>
      <c r="F1430" s="1067"/>
      <c r="G1430" s="1067"/>
      <c r="H1430" s="1067"/>
      <c r="I1430" s="1067"/>
      <c r="J1430" s="1067"/>
      <c r="K1430" s="1067"/>
      <c r="L1430" s="1067"/>
      <c r="M1430" s="1067"/>
      <c r="N1430" s="1067"/>
      <c r="O1430" s="1067"/>
      <c r="P1430" s="1067"/>
      <c r="Q1430" s="1067"/>
      <c r="R1430" s="1067"/>
      <c r="S1430" s="1067"/>
      <c r="T1430" s="1067"/>
      <c r="U1430" s="1067"/>
      <c r="V1430" s="1067"/>
      <c r="W1430" s="1067"/>
      <c r="X1430" s="1067"/>
      <c r="Y1430" s="1067"/>
      <c r="Z1430" s="1067"/>
      <c r="AA1430" s="1067"/>
      <c r="AB1430" s="1067"/>
      <c r="AC1430" s="1067"/>
      <c r="AD1430" s="1067"/>
      <c r="AE1430" s="1067"/>
    </row>
    <row r="1431" spans="1:31">
      <c r="A1431" s="1067"/>
      <c r="B1431" s="1067"/>
      <c r="C1431" s="1067"/>
      <c r="D1431" s="1067"/>
      <c r="E1431" s="1067"/>
      <c r="F1431" s="1067"/>
      <c r="G1431" s="1067"/>
      <c r="H1431" s="1067"/>
      <c r="I1431" s="1067"/>
      <c r="J1431" s="1067"/>
      <c r="K1431" s="1067"/>
      <c r="L1431" s="1067"/>
      <c r="M1431" s="1067"/>
      <c r="N1431" s="1067"/>
      <c r="O1431" s="1067"/>
      <c r="P1431" s="1067"/>
      <c r="Q1431" s="1067"/>
      <c r="R1431" s="1067"/>
      <c r="S1431" s="1067"/>
      <c r="T1431" s="1067"/>
      <c r="U1431" s="1067"/>
      <c r="V1431" s="1067"/>
      <c r="W1431" s="1067"/>
      <c r="X1431" s="1067"/>
      <c r="Y1431" s="1067"/>
      <c r="Z1431" s="1067"/>
      <c r="AA1431" s="1067"/>
      <c r="AB1431" s="1067"/>
      <c r="AC1431" s="1067"/>
      <c r="AD1431" s="1067"/>
      <c r="AE1431" s="1067"/>
    </row>
    <row r="1432" spans="1:31">
      <c r="A1432" s="1067"/>
      <c r="B1432" s="1067"/>
      <c r="C1432" s="1067"/>
      <c r="D1432" s="1067"/>
      <c r="E1432" s="1067"/>
      <c r="F1432" s="1067"/>
      <c r="G1432" s="1067"/>
      <c r="H1432" s="1067"/>
      <c r="I1432" s="1067"/>
      <c r="J1432" s="1067"/>
      <c r="K1432" s="1067"/>
      <c r="L1432" s="1067"/>
      <c r="M1432" s="1067"/>
      <c r="N1432" s="1067"/>
      <c r="O1432" s="1067"/>
      <c r="P1432" s="1067"/>
      <c r="Q1432" s="1067"/>
      <c r="R1432" s="1067"/>
      <c r="S1432" s="1067"/>
      <c r="T1432" s="1067"/>
      <c r="U1432" s="1067"/>
      <c r="V1432" s="1067"/>
      <c r="W1432" s="1067"/>
      <c r="X1432" s="1067"/>
      <c r="Y1432" s="1067"/>
      <c r="Z1432" s="1067"/>
      <c r="AA1432" s="1067"/>
      <c r="AB1432" s="1067"/>
      <c r="AC1432" s="1067"/>
      <c r="AD1432" s="1067"/>
      <c r="AE1432" s="1067"/>
    </row>
    <row r="1433" spans="1:31">
      <c r="A1433" s="1067"/>
      <c r="B1433" s="1067"/>
      <c r="C1433" s="1067"/>
      <c r="D1433" s="1067"/>
      <c r="E1433" s="1067"/>
      <c r="F1433" s="1067"/>
      <c r="G1433" s="1067"/>
      <c r="H1433" s="1067"/>
      <c r="I1433" s="1067"/>
      <c r="J1433" s="1067"/>
      <c r="K1433" s="1067"/>
      <c r="L1433" s="1067"/>
      <c r="M1433" s="1067"/>
      <c r="N1433" s="1067"/>
      <c r="O1433" s="1067"/>
      <c r="P1433" s="1067"/>
      <c r="Q1433" s="1067"/>
      <c r="R1433" s="1067"/>
      <c r="S1433" s="1067"/>
      <c r="T1433" s="1067"/>
      <c r="U1433" s="1067"/>
      <c r="V1433" s="1067"/>
      <c r="W1433" s="1067"/>
      <c r="X1433" s="1067"/>
      <c r="Y1433" s="1067"/>
      <c r="Z1433" s="1067"/>
      <c r="AA1433" s="1067"/>
      <c r="AB1433" s="1067"/>
      <c r="AC1433" s="1067"/>
      <c r="AD1433" s="1067"/>
      <c r="AE1433" s="1067"/>
    </row>
    <row r="1434" spans="1:31">
      <c r="A1434" s="1067"/>
      <c r="B1434" s="1067"/>
      <c r="C1434" s="1067"/>
      <c r="D1434" s="1067"/>
      <c r="E1434" s="1067"/>
      <c r="F1434" s="1067"/>
      <c r="G1434" s="1067"/>
      <c r="H1434" s="1067"/>
      <c r="I1434" s="1067"/>
      <c r="J1434" s="1067"/>
      <c r="K1434" s="1067"/>
      <c r="L1434" s="1067"/>
      <c r="M1434" s="1067"/>
      <c r="N1434" s="1067"/>
      <c r="O1434" s="1067"/>
      <c r="P1434" s="1067"/>
      <c r="Q1434" s="1067"/>
      <c r="R1434" s="1067"/>
      <c r="S1434" s="1067"/>
      <c r="T1434" s="1067"/>
      <c r="U1434" s="1067"/>
      <c r="V1434" s="1067"/>
      <c r="W1434" s="1067"/>
      <c r="X1434" s="1067"/>
      <c r="Y1434" s="1067"/>
      <c r="Z1434" s="1067"/>
      <c r="AA1434" s="1067"/>
      <c r="AB1434" s="1067"/>
      <c r="AC1434" s="1067"/>
      <c r="AD1434" s="1067"/>
      <c r="AE1434" s="1067"/>
    </row>
    <row r="1435" spans="1:31">
      <c r="A1435" s="1067"/>
      <c r="B1435" s="1067"/>
      <c r="C1435" s="1067"/>
      <c r="D1435" s="1067"/>
      <c r="E1435" s="1067"/>
      <c r="F1435" s="1067"/>
      <c r="G1435" s="1067"/>
      <c r="H1435" s="1067"/>
      <c r="I1435" s="1067"/>
      <c r="J1435" s="1067"/>
      <c r="K1435" s="1067"/>
      <c r="L1435" s="1067"/>
      <c r="M1435" s="1067"/>
      <c r="N1435" s="1067"/>
      <c r="O1435" s="1067"/>
      <c r="P1435" s="1067"/>
      <c r="Q1435" s="1067"/>
      <c r="R1435" s="1067"/>
      <c r="S1435" s="1067"/>
      <c r="T1435" s="1067"/>
      <c r="U1435" s="1067"/>
      <c r="V1435" s="1067"/>
      <c r="W1435" s="1067"/>
      <c r="X1435" s="1067"/>
      <c r="Y1435" s="1067"/>
      <c r="Z1435" s="1067"/>
      <c r="AA1435" s="1067"/>
      <c r="AB1435" s="1067"/>
      <c r="AC1435" s="1067"/>
      <c r="AD1435" s="1067"/>
      <c r="AE1435" s="1067"/>
    </row>
    <row r="1436" spans="1:31">
      <c r="A1436" s="1067"/>
      <c r="B1436" s="1067"/>
      <c r="C1436" s="1067"/>
      <c r="D1436" s="1067"/>
      <c r="E1436" s="1067"/>
      <c r="F1436" s="1067"/>
      <c r="G1436" s="1067"/>
      <c r="H1436" s="1067"/>
      <c r="I1436" s="1067"/>
      <c r="J1436" s="1067"/>
      <c r="K1436" s="1067"/>
      <c r="L1436" s="1067"/>
      <c r="M1436" s="1067"/>
      <c r="N1436" s="1067"/>
      <c r="O1436" s="1067"/>
      <c r="P1436" s="1067"/>
      <c r="Q1436" s="1067"/>
      <c r="R1436" s="1067"/>
      <c r="S1436" s="1067"/>
      <c r="T1436" s="1067"/>
      <c r="U1436" s="1067"/>
      <c r="V1436" s="1067"/>
      <c r="W1436" s="1067"/>
      <c r="X1436" s="1067"/>
      <c r="Y1436" s="1067"/>
      <c r="Z1436" s="1067"/>
      <c r="AA1436" s="1067"/>
      <c r="AB1436" s="1067"/>
      <c r="AC1436" s="1067"/>
      <c r="AD1436" s="1067"/>
      <c r="AE1436" s="1067"/>
    </row>
    <row r="1437" spans="1:31">
      <c r="A1437" s="1067"/>
      <c r="B1437" s="1067"/>
      <c r="C1437" s="1067"/>
      <c r="D1437" s="1067"/>
      <c r="E1437" s="1067"/>
      <c r="F1437" s="1067"/>
      <c r="G1437" s="1067"/>
      <c r="H1437" s="1067"/>
      <c r="I1437" s="1067"/>
      <c r="J1437" s="1067"/>
      <c r="K1437" s="1067"/>
      <c r="L1437" s="1067"/>
      <c r="M1437" s="1067"/>
      <c r="N1437" s="1067"/>
      <c r="O1437" s="1067"/>
      <c r="P1437" s="1067"/>
      <c r="Q1437" s="1067"/>
      <c r="R1437" s="1067"/>
      <c r="S1437" s="1067"/>
      <c r="T1437" s="1067"/>
      <c r="U1437" s="1067"/>
      <c r="V1437" s="1067"/>
      <c r="W1437" s="1067"/>
      <c r="X1437" s="1067"/>
      <c r="Y1437" s="1067"/>
      <c r="Z1437" s="1067"/>
      <c r="AA1437" s="1067"/>
      <c r="AB1437" s="1067"/>
      <c r="AC1437" s="1067"/>
      <c r="AD1437" s="1067"/>
      <c r="AE1437" s="1067"/>
    </row>
    <row r="1438" spans="1:31">
      <c r="A1438" s="1067"/>
      <c r="B1438" s="1067"/>
      <c r="C1438" s="1067"/>
      <c r="D1438" s="1067"/>
      <c r="E1438" s="1067"/>
      <c r="F1438" s="1067"/>
      <c r="G1438" s="1067"/>
      <c r="H1438" s="1067"/>
      <c r="I1438" s="1067"/>
      <c r="J1438" s="1067"/>
      <c r="K1438" s="1067"/>
      <c r="L1438" s="1067"/>
      <c r="M1438" s="1067"/>
      <c r="N1438" s="1067"/>
      <c r="O1438" s="1067"/>
      <c r="P1438" s="1067"/>
      <c r="Q1438" s="1067"/>
      <c r="R1438" s="1067"/>
      <c r="S1438" s="1067"/>
      <c r="T1438" s="1067"/>
      <c r="U1438" s="1067"/>
      <c r="V1438" s="1067"/>
      <c r="W1438" s="1067"/>
      <c r="X1438" s="1067"/>
      <c r="Y1438" s="1067"/>
      <c r="Z1438" s="1067"/>
      <c r="AA1438" s="1067"/>
      <c r="AB1438" s="1067"/>
      <c r="AC1438" s="1067"/>
      <c r="AD1438" s="1067"/>
      <c r="AE1438" s="1067"/>
    </row>
    <row r="1439" spans="1:31">
      <c r="A1439" s="1067"/>
      <c r="B1439" s="1067"/>
      <c r="C1439" s="1067"/>
      <c r="D1439" s="1067"/>
      <c r="E1439" s="1067"/>
      <c r="F1439" s="1067"/>
      <c r="G1439" s="1067"/>
      <c r="H1439" s="1067"/>
      <c r="I1439" s="1067"/>
      <c r="J1439" s="1067"/>
      <c r="K1439" s="1067"/>
      <c r="L1439" s="1067"/>
      <c r="M1439" s="1067"/>
      <c r="N1439" s="1067"/>
      <c r="O1439" s="1067"/>
      <c r="P1439" s="1067"/>
      <c r="Q1439" s="1067"/>
      <c r="R1439" s="1067"/>
      <c r="S1439" s="1067"/>
      <c r="T1439" s="1067"/>
      <c r="U1439" s="1067"/>
      <c r="V1439" s="1067"/>
      <c r="W1439" s="1067"/>
      <c r="X1439" s="1067"/>
      <c r="Y1439" s="1067"/>
      <c r="Z1439" s="1067"/>
      <c r="AA1439" s="1067"/>
      <c r="AB1439" s="1067"/>
      <c r="AC1439" s="1067"/>
      <c r="AD1439" s="1067"/>
      <c r="AE1439" s="1067"/>
    </row>
    <row r="1440" spans="1:31">
      <c r="A1440" s="1067"/>
      <c r="B1440" s="1067"/>
      <c r="C1440" s="1067"/>
      <c r="D1440" s="1067"/>
      <c r="E1440" s="1067"/>
      <c r="F1440" s="1067"/>
      <c r="G1440" s="1067"/>
      <c r="H1440" s="1067"/>
      <c r="I1440" s="1067"/>
      <c r="J1440" s="1067"/>
      <c r="K1440" s="1067"/>
      <c r="L1440" s="1067"/>
      <c r="M1440" s="1067"/>
      <c r="N1440" s="1067"/>
      <c r="O1440" s="1067"/>
      <c r="P1440" s="1067"/>
      <c r="Q1440" s="1067"/>
      <c r="R1440" s="1067"/>
      <c r="S1440" s="1067"/>
      <c r="T1440" s="1067"/>
      <c r="U1440" s="1067"/>
      <c r="V1440" s="1067"/>
      <c r="W1440" s="1067"/>
      <c r="X1440" s="1067"/>
      <c r="Y1440" s="1067"/>
      <c r="Z1440" s="1067"/>
      <c r="AA1440" s="1067"/>
      <c r="AB1440" s="1067"/>
      <c r="AC1440" s="1067"/>
      <c r="AD1440" s="1067"/>
      <c r="AE1440" s="1067"/>
    </row>
    <row r="1441" spans="1:31">
      <c r="A1441" s="1067"/>
      <c r="B1441" s="1067"/>
      <c r="C1441" s="1067"/>
      <c r="D1441" s="1067"/>
      <c r="E1441" s="1067"/>
      <c r="F1441" s="1067"/>
      <c r="G1441" s="1067"/>
      <c r="H1441" s="1067"/>
      <c r="I1441" s="1067"/>
      <c r="J1441" s="1067"/>
      <c r="K1441" s="1067"/>
      <c r="L1441" s="1067"/>
      <c r="M1441" s="1067"/>
      <c r="N1441" s="1067"/>
      <c r="O1441" s="1067"/>
      <c r="P1441" s="1067"/>
      <c r="Q1441" s="1067"/>
      <c r="R1441" s="1067"/>
      <c r="S1441" s="1067"/>
      <c r="T1441" s="1067"/>
      <c r="U1441" s="1067"/>
      <c r="V1441" s="1067"/>
      <c r="W1441" s="1067"/>
      <c r="X1441" s="1067"/>
      <c r="Y1441" s="1067"/>
      <c r="Z1441" s="1067"/>
      <c r="AA1441" s="1067"/>
      <c r="AB1441" s="1067"/>
      <c r="AC1441" s="1067"/>
      <c r="AD1441" s="1067"/>
      <c r="AE1441" s="1067"/>
    </row>
    <row r="1442" spans="1:31">
      <c r="A1442" s="1067"/>
      <c r="B1442" s="1067"/>
      <c r="C1442" s="1067"/>
      <c r="D1442" s="1067"/>
      <c r="E1442" s="1067"/>
      <c r="F1442" s="1067"/>
      <c r="G1442" s="1067"/>
      <c r="H1442" s="1067"/>
      <c r="I1442" s="1067"/>
      <c r="J1442" s="1067"/>
      <c r="K1442" s="1067"/>
      <c r="L1442" s="1067"/>
      <c r="M1442" s="1067"/>
      <c r="N1442" s="1067"/>
      <c r="O1442" s="1067"/>
      <c r="P1442" s="1067"/>
      <c r="Q1442" s="1067"/>
      <c r="R1442" s="1067"/>
      <c r="S1442" s="1067"/>
      <c r="T1442" s="1067"/>
      <c r="U1442" s="1067"/>
      <c r="V1442" s="1067"/>
      <c r="W1442" s="1067"/>
      <c r="X1442" s="1067"/>
      <c r="Y1442" s="1067"/>
      <c r="Z1442" s="1067"/>
      <c r="AA1442" s="1067"/>
      <c r="AB1442" s="1067"/>
      <c r="AC1442" s="1067"/>
      <c r="AD1442" s="1067"/>
      <c r="AE1442" s="1067"/>
    </row>
    <row r="1443" spans="1:31">
      <c r="A1443" s="1067"/>
      <c r="B1443" s="1067"/>
      <c r="C1443" s="1067"/>
      <c r="D1443" s="1067"/>
      <c r="E1443" s="1067"/>
      <c r="F1443" s="1067"/>
      <c r="G1443" s="1067"/>
      <c r="H1443" s="1067"/>
      <c r="I1443" s="1067"/>
      <c r="J1443" s="1067"/>
      <c r="K1443" s="1067"/>
      <c r="L1443" s="1067"/>
      <c r="M1443" s="1067"/>
      <c r="N1443" s="1067"/>
      <c r="O1443" s="1067"/>
      <c r="P1443" s="1067"/>
      <c r="Q1443" s="1067"/>
      <c r="R1443" s="1067"/>
      <c r="S1443" s="1067"/>
      <c r="T1443" s="1067"/>
      <c r="U1443" s="1067"/>
      <c r="V1443" s="1067"/>
      <c r="W1443" s="1067"/>
      <c r="X1443" s="1067"/>
      <c r="Y1443" s="1067"/>
      <c r="Z1443" s="1067"/>
      <c r="AA1443" s="1067"/>
      <c r="AB1443" s="1067"/>
      <c r="AC1443" s="1067"/>
      <c r="AD1443" s="1067"/>
      <c r="AE1443" s="1067"/>
    </row>
    <row r="1444" spans="1:31">
      <c r="A1444" s="1067"/>
      <c r="B1444" s="1067"/>
      <c r="C1444" s="1067"/>
      <c r="D1444" s="1067"/>
      <c r="E1444" s="1067"/>
      <c r="F1444" s="1067"/>
      <c r="G1444" s="1067"/>
      <c r="H1444" s="1067"/>
      <c r="I1444" s="1067"/>
      <c r="J1444" s="1067"/>
      <c r="K1444" s="1067"/>
      <c r="L1444" s="1067"/>
      <c r="M1444" s="1067"/>
      <c r="N1444" s="1067"/>
      <c r="O1444" s="1067"/>
      <c r="P1444" s="1067"/>
      <c r="Q1444" s="1067"/>
      <c r="R1444" s="1067"/>
      <c r="S1444" s="1067"/>
      <c r="T1444" s="1067"/>
      <c r="U1444" s="1067"/>
      <c r="V1444" s="1067"/>
      <c r="W1444" s="1067"/>
      <c r="X1444" s="1067"/>
      <c r="Y1444" s="1067"/>
      <c r="Z1444" s="1067"/>
      <c r="AA1444" s="1067"/>
      <c r="AB1444" s="1067"/>
      <c r="AC1444" s="1067"/>
      <c r="AD1444" s="1067"/>
      <c r="AE1444" s="1067"/>
    </row>
    <row r="1445" spans="1:31">
      <c r="A1445" s="1067"/>
      <c r="B1445" s="1067"/>
      <c r="C1445" s="1067"/>
      <c r="D1445" s="1067"/>
      <c r="E1445" s="1067"/>
      <c r="F1445" s="1067"/>
      <c r="G1445" s="1067"/>
      <c r="H1445" s="1067"/>
      <c r="I1445" s="1067"/>
      <c r="J1445" s="1067"/>
      <c r="K1445" s="1067"/>
      <c r="L1445" s="1067"/>
      <c r="M1445" s="1067"/>
      <c r="N1445" s="1067"/>
      <c r="O1445" s="1067"/>
      <c r="P1445" s="1067"/>
      <c r="Q1445" s="1067"/>
      <c r="R1445" s="1067"/>
      <c r="S1445" s="1067"/>
      <c r="T1445" s="1067"/>
      <c r="U1445" s="1067"/>
      <c r="V1445" s="1067"/>
      <c r="W1445" s="1067"/>
      <c r="X1445" s="1067"/>
      <c r="Y1445" s="1067"/>
      <c r="Z1445" s="1067"/>
      <c r="AA1445" s="1067"/>
      <c r="AB1445" s="1067"/>
      <c r="AC1445" s="1067"/>
      <c r="AD1445" s="1067"/>
      <c r="AE1445" s="1067"/>
    </row>
    <row r="1446" spans="1:31">
      <c r="A1446" s="1067"/>
      <c r="B1446" s="1067"/>
      <c r="C1446" s="1067"/>
      <c r="D1446" s="1067"/>
      <c r="E1446" s="1067"/>
      <c r="F1446" s="1067"/>
      <c r="G1446" s="1067"/>
      <c r="H1446" s="1067"/>
      <c r="I1446" s="1067"/>
      <c r="J1446" s="1067"/>
      <c r="K1446" s="1067"/>
      <c r="L1446" s="1067"/>
      <c r="M1446" s="1067"/>
      <c r="N1446" s="1067"/>
      <c r="O1446" s="1067"/>
      <c r="P1446" s="1067"/>
      <c r="Q1446" s="1067"/>
      <c r="R1446" s="1067"/>
      <c r="S1446" s="1067"/>
      <c r="T1446" s="1067"/>
      <c r="U1446" s="1067"/>
      <c r="V1446" s="1067"/>
      <c r="W1446" s="1067"/>
      <c r="X1446" s="1067"/>
      <c r="Y1446" s="1067"/>
      <c r="Z1446" s="1067"/>
      <c r="AA1446" s="1067"/>
      <c r="AB1446" s="1067"/>
      <c r="AC1446" s="1067"/>
      <c r="AD1446" s="1067"/>
      <c r="AE1446" s="1067"/>
    </row>
    <row r="1447" spans="1:31">
      <c r="A1447" s="1067"/>
      <c r="B1447" s="1067"/>
      <c r="C1447" s="1067"/>
      <c r="D1447" s="1067"/>
      <c r="E1447" s="1067"/>
      <c r="F1447" s="1067"/>
      <c r="G1447" s="1067"/>
      <c r="H1447" s="1067"/>
      <c r="I1447" s="1067"/>
      <c r="J1447" s="1067"/>
      <c r="K1447" s="1067"/>
      <c r="L1447" s="1067"/>
      <c r="M1447" s="1067"/>
      <c r="N1447" s="1067"/>
      <c r="O1447" s="1067"/>
      <c r="P1447" s="1067"/>
      <c r="Q1447" s="1067"/>
      <c r="R1447" s="1067"/>
      <c r="S1447" s="1067"/>
      <c r="T1447" s="1067"/>
      <c r="U1447" s="1067"/>
      <c r="V1447" s="1067"/>
      <c r="W1447" s="1067"/>
      <c r="X1447" s="1067"/>
      <c r="Y1447" s="1067"/>
      <c r="Z1447" s="1067"/>
      <c r="AA1447" s="1067"/>
      <c r="AB1447" s="1067"/>
      <c r="AC1447" s="1067"/>
      <c r="AD1447" s="1067"/>
      <c r="AE1447" s="1067"/>
    </row>
    <row r="1448" spans="1:31">
      <c r="A1448" s="1067"/>
      <c r="B1448" s="1067"/>
      <c r="C1448" s="1067"/>
      <c r="D1448" s="1067"/>
      <c r="E1448" s="1067"/>
      <c r="F1448" s="1067"/>
      <c r="G1448" s="1067"/>
      <c r="H1448" s="1067"/>
      <c r="I1448" s="1067"/>
      <c r="J1448" s="1067"/>
      <c r="K1448" s="1067"/>
      <c r="L1448" s="1067"/>
      <c r="M1448" s="1067"/>
      <c r="N1448" s="1067"/>
      <c r="O1448" s="1067"/>
      <c r="P1448" s="1067"/>
      <c r="Q1448" s="1067"/>
      <c r="R1448" s="1067"/>
      <c r="S1448" s="1067"/>
      <c r="T1448" s="1067"/>
      <c r="U1448" s="1067"/>
      <c r="V1448" s="1067"/>
      <c r="W1448" s="1067"/>
      <c r="X1448" s="1067"/>
      <c r="Y1448" s="1067"/>
      <c r="Z1448" s="1067"/>
      <c r="AA1448" s="1067"/>
      <c r="AB1448" s="1067"/>
      <c r="AC1448" s="1067"/>
      <c r="AD1448" s="1067"/>
      <c r="AE1448" s="1067"/>
    </row>
    <row r="1449" spans="1:31">
      <c r="A1449" s="1067"/>
      <c r="B1449" s="1067"/>
      <c r="C1449" s="1067"/>
      <c r="D1449" s="1067"/>
      <c r="E1449" s="1067"/>
      <c r="F1449" s="1067"/>
      <c r="G1449" s="1067"/>
      <c r="H1449" s="1067"/>
      <c r="I1449" s="1067"/>
      <c r="J1449" s="1067"/>
      <c r="K1449" s="1067"/>
      <c r="L1449" s="1067"/>
      <c r="M1449" s="1067"/>
      <c r="N1449" s="1067"/>
      <c r="O1449" s="1067"/>
      <c r="P1449" s="1067"/>
      <c r="Q1449" s="1067"/>
      <c r="R1449" s="1067"/>
      <c r="S1449" s="1067"/>
      <c r="T1449" s="1067"/>
      <c r="U1449" s="1067"/>
      <c r="V1449" s="1067"/>
      <c r="W1449" s="1067"/>
      <c r="X1449" s="1067"/>
      <c r="Y1449" s="1067"/>
      <c r="Z1449" s="1067"/>
      <c r="AA1449" s="1067"/>
      <c r="AB1449" s="1067"/>
      <c r="AC1449" s="1067"/>
      <c r="AD1449" s="1067"/>
      <c r="AE1449" s="1067"/>
    </row>
    <row r="1450" spans="1:31">
      <c r="A1450" s="1067"/>
      <c r="B1450" s="1067"/>
      <c r="C1450" s="1067"/>
      <c r="D1450" s="1067"/>
      <c r="E1450" s="1067"/>
      <c r="F1450" s="1067"/>
      <c r="G1450" s="1067"/>
      <c r="H1450" s="1067"/>
      <c r="I1450" s="1067"/>
      <c r="J1450" s="1067"/>
      <c r="K1450" s="1067"/>
      <c r="L1450" s="1067"/>
      <c r="M1450" s="1067"/>
      <c r="N1450" s="1067"/>
      <c r="O1450" s="1067"/>
      <c r="P1450" s="1067"/>
      <c r="Q1450" s="1067"/>
      <c r="R1450" s="1067"/>
      <c r="S1450" s="1067"/>
      <c r="T1450" s="1067"/>
      <c r="U1450" s="1067"/>
      <c r="V1450" s="1067"/>
      <c r="W1450" s="1067"/>
      <c r="X1450" s="1067"/>
      <c r="Y1450" s="1067"/>
      <c r="Z1450" s="1067"/>
      <c r="AA1450" s="1067"/>
      <c r="AB1450" s="1067"/>
      <c r="AC1450" s="1067"/>
      <c r="AD1450" s="1067"/>
      <c r="AE1450" s="1067"/>
    </row>
    <row r="1451" spans="1:31">
      <c r="A1451" s="1067"/>
      <c r="B1451" s="1067"/>
      <c r="C1451" s="1067"/>
      <c r="D1451" s="1067"/>
      <c r="E1451" s="1067"/>
      <c r="F1451" s="1067"/>
      <c r="G1451" s="1067"/>
      <c r="H1451" s="1067"/>
      <c r="I1451" s="1067"/>
      <c r="J1451" s="1067"/>
      <c r="K1451" s="1067"/>
      <c r="L1451" s="1067"/>
      <c r="M1451" s="1067"/>
      <c r="N1451" s="1067"/>
      <c r="O1451" s="1067"/>
      <c r="P1451" s="1067"/>
      <c r="Q1451" s="1067"/>
      <c r="R1451" s="1067"/>
      <c r="S1451" s="1067"/>
      <c r="T1451" s="1067"/>
      <c r="U1451" s="1067"/>
      <c r="V1451" s="1067"/>
      <c r="W1451" s="1067"/>
      <c r="X1451" s="1067"/>
      <c r="Y1451" s="1067"/>
      <c r="Z1451" s="1067"/>
      <c r="AA1451" s="1067"/>
      <c r="AB1451" s="1067"/>
      <c r="AC1451" s="1067"/>
      <c r="AD1451" s="1067"/>
      <c r="AE1451" s="1067"/>
    </row>
    <row r="1452" spans="1:31">
      <c r="A1452" s="1067"/>
      <c r="B1452" s="1067"/>
      <c r="C1452" s="1067"/>
      <c r="D1452" s="1067"/>
      <c r="E1452" s="1067"/>
      <c r="F1452" s="1067"/>
      <c r="G1452" s="1067"/>
      <c r="H1452" s="1067"/>
      <c r="I1452" s="1067"/>
      <c r="J1452" s="1067"/>
      <c r="K1452" s="1067"/>
      <c r="L1452" s="1067"/>
      <c r="M1452" s="1067"/>
      <c r="N1452" s="1067"/>
      <c r="O1452" s="1067"/>
      <c r="P1452" s="1067"/>
      <c r="Q1452" s="1067"/>
      <c r="R1452" s="1067"/>
      <c r="S1452" s="1067"/>
      <c r="T1452" s="1067"/>
      <c r="U1452" s="1067"/>
      <c r="V1452" s="1067"/>
      <c r="W1452" s="1067"/>
      <c r="X1452" s="1067"/>
      <c r="Y1452" s="1067"/>
      <c r="Z1452" s="1067"/>
      <c r="AA1452" s="1067"/>
      <c r="AB1452" s="1067"/>
      <c r="AC1452" s="1067"/>
      <c r="AD1452" s="1067"/>
      <c r="AE1452" s="1067"/>
    </row>
    <row r="1453" spans="1:31">
      <c r="A1453" s="1067"/>
      <c r="B1453" s="1067"/>
      <c r="C1453" s="1067"/>
      <c r="D1453" s="1067"/>
      <c r="E1453" s="1067"/>
      <c r="F1453" s="1067"/>
      <c r="G1453" s="1067"/>
      <c r="H1453" s="1067"/>
      <c r="I1453" s="1067"/>
      <c r="J1453" s="1067"/>
      <c r="K1453" s="1067"/>
      <c r="L1453" s="1067"/>
      <c r="M1453" s="1067"/>
      <c r="N1453" s="1067"/>
      <c r="O1453" s="1067"/>
      <c r="P1453" s="1067"/>
      <c r="Q1453" s="1067"/>
      <c r="R1453" s="1067"/>
      <c r="S1453" s="1067"/>
      <c r="T1453" s="1067"/>
      <c r="U1453" s="1067"/>
      <c r="V1453" s="1067"/>
      <c r="W1453" s="1067"/>
      <c r="X1453" s="1067"/>
      <c r="Y1453" s="1067"/>
      <c r="Z1453" s="1067"/>
      <c r="AA1453" s="1067"/>
      <c r="AB1453" s="1067"/>
      <c r="AC1453" s="1067"/>
      <c r="AD1453" s="1067"/>
      <c r="AE1453" s="1067"/>
    </row>
    <row r="1454" spans="1:31">
      <c r="A1454" s="1067"/>
      <c r="B1454" s="1067"/>
      <c r="C1454" s="1067"/>
      <c r="D1454" s="1067"/>
      <c r="E1454" s="1067"/>
      <c r="F1454" s="1067"/>
      <c r="G1454" s="1067"/>
      <c r="H1454" s="1067"/>
      <c r="I1454" s="1067"/>
      <c r="J1454" s="1067"/>
      <c r="K1454" s="1067"/>
      <c r="L1454" s="1067"/>
      <c r="M1454" s="1067"/>
      <c r="N1454" s="1067"/>
      <c r="O1454" s="1067"/>
      <c r="P1454" s="1067"/>
      <c r="Q1454" s="1067"/>
      <c r="R1454" s="1067"/>
      <c r="S1454" s="1067"/>
      <c r="T1454" s="1067"/>
      <c r="U1454" s="1067"/>
      <c r="V1454" s="1067"/>
      <c r="W1454" s="1067"/>
      <c r="X1454" s="1067"/>
      <c r="Y1454" s="1067"/>
      <c r="Z1454" s="1067"/>
      <c r="AA1454" s="1067"/>
      <c r="AB1454" s="1067"/>
      <c r="AC1454" s="1067"/>
      <c r="AD1454" s="1067"/>
      <c r="AE1454" s="1067"/>
    </row>
    <row r="1455" spans="1:31">
      <c r="A1455" s="1067"/>
      <c r="B1455" s="1067"/>
      <c r="C1455" s="1067"/>
      <c r="D1455" s="1067"/>
      <c r="E1455" s="1067"/>
      <c r="F1455" s="1067"/>
      <c r="G1455" s="1067"/>
      <c r="H1455" s="1067"/>
      <c r="I1455" s="1067"/>
      <c r="J1455" s="1067"/>
      <c r="K1455" s="1067"/>
      <c r="L1455" s="1067"/>
      <c r="M1455" s="1067"/>
      <c r="N1455" s="1067"/>
      <c r="O1455" s="1067"/>
      <c r="P1455" s="1067"/>
      <c r="Q1455" s="1067"/>
      <c r="R1455" s="1067"/>
      <c r="S1455" s="1067"/>
      <c r="T1455" s="1067"/>
      <c r="U1455" s="1067"/>
      <c r="V1455" s="1067"/>
      <c r="W1455" s="1067"/>
      <c r="X1455" s="1067"/>
      <c r="Y1455" s="1067"/>
      <c r="Z1455" s="1067"/>
      <c r="AA1455" s="1067"/>
      <c r="AB1455" s="1067"/>
      <c r="AC1455" s="1067"/>
      <c r="AD1455" s="1067"/>
      <c r="AE1455" s="1067"/>
    </row>
    <row r="1456" spans="1:31">
      <c r="A1456" s="1067"/>
      <c r="B1456" s="1067"/>
      <c r="C1456" s="1067"/>
      <c r="D1456" s="1067"/>
      <c r="E1456" s="1067"/>
      <c r="F1456" s="1067"/>
      <c r="G1456" s="1067"/>
      <c r="H1456" s="1067"/>
      <c r="I1456" s="1067"/>
      <c r="J1456" s="1067"/>
      <c r="K1456" s="1067"/>
      <c r="L1456" s="1067"/>
      <c r="M1456" s="1067"/>
      <c r="N1456" s="1067"/>
      <c r="O1456" s="1067"/>
      <c r="P1456" s="1067"/>
      <c r="Q1456" s="1067"/>
      <c r="R1456" s="1067"/>
      <c r="S1456" s="1067"/>
      <c r="T1456" s="1067"/>
      <c r="U1456" s="1067"/>
      <c r="V1456" s="1067"/>
      <c r="W1456" s="1067"/>
      <c r="X1456" s="1067"/>
      <c r="Y1456" s="1067"/>
      <c r="Z1456" s="1067"/>
      <c r="AA1456" s="1067"/>
      <c r="AB1456" s="1067"/>
      <c r="AC1456" s="1067"/>
      <c r="AD1456" s="1067"/>
      <c r="AE1456" s="1067"/>
    </row>
    <row r="1457" spans="1:31">
      <c r="A1457" s="1067"/>
      <c r="B1457" s="1067"/>
      <c r="C1457" s="1067"/>
      <c r="D1457" s="1067"/>
      <c r="E1457" s="1067"/>
      <c r="F1457" s="1067"/>
      <c r="G1457" s="1067"/>
      <c r="H1457" s="1067"/>
      <c r="I1457" s="1067"/>
      <c r="J1457" s="1067"/>
      <c r="K1457" s="1067"/>
      <c r="L1457" s="1067"/>
      <c r="M1457" s="1067"/>
      <c r="N1457" s="1067"/>
      <c r="O1457" s="1067"/>
      <c r="P1457" s="1067"/>
      <c r="Q1457" s="1067"/>
      <c r="R1457" s="1067"/>
      <c r="S1457" s="1067"/>
      <c r="T1457" s="1067"/>
      <c r="U1457" s="1067"/>
      <c r="V1457" s="1067"/>
      <c r="W1457" s="1067"/>
      <c r="X1457" s="1067"/>
      <c r="Y1457" s="1067"/>
      <c r="Z1457" s="1067"/>
      <c r="AA1457" s="1067"/>
      <c r="AB1457" s="1067"/>
      <c r="AC1457" s="1067"/>
      <c r="AD1457" s="1067"/>
      <c r="AE1457" s="1067"/>
    </row>
    <row r="1458" spans="1:31">
      <c r="A1458" s="1067"/>
      <c r="B1458" s="1067"/>
      <c r="C1458" s="1067"/>
      <c r="D1458" s="1067"/>
      <c r="E1458" s="1067"/>
      <c r="F1458" s="1067"/>
      <c r="G1458" s="1067"/>
      <c r="H1458" s="1067"/>
      <c r="I1458" s="1067"/>
      <c r="J1458" s="1067"/>
      <c r="K1458" s="1067"/>
      <c r="L1458" s="1067"/>
      <c r="M1458" s="1067"/>
      <c r="N1458" s="1067"/>
      <c r="O1458" s="1067"/>
      <c r="P1458" s="1067"/>
      <c r="Q1458" s="1067"/>
      <c r="R1458" s="1067"/>
      <c r="S1458" s="1067"/>
      <c r="T1458" s="1067"/>
      <c r="U1458" s="1067"/>
      <c r="V1458" s="1067"/>
      <c r="W1458" s="1067"/>
      <c r="X1458" s="1067"/>
      <c r="Y1458" s="1067"/>
      <c r="Z1458" s="1067"/>
      <c r="AA1458" s="1067"/>
      <c r="AB1458" s="1067"/>
      <c r="AC1458" s="1067"/>
      <c r="AD1458" s="1067"/>
      <c r="AE1458" s="1067"/>
    </row>
    <row r="1459" spans="1:31">
      <c r="A1459" s="1067"/>
      <c r="B1459" s="1067"/>
      <c r="C1459" s="1067"/>
      <c r="D1459" s="1067"/>
      <c r="E1459" s="1067"/>
      <c r="F1459" s="1067"/>
      <c r="G1459" s="1067"/>
      <c r="H1459" s="1067"/>
      <c r="I1459" s="1067"/>
      <c r="J1459" s="1067"/>
      <c r="K1459" s="1067"/>
      <c r="L1459" s="1067"/>
      <c r="M1459" s="1067"/>
      <c r="N1459" s="1067"/>
      <c r="O1459" s="1067"/>
      <c r="P1459" s="1067"/>
      <c r="Q1459" s="1067"/>
      <c r="R1459" s="1067"/>
      <c r="S1459" s="1067"/>
      <c r="T1459" s="1067"/>
      <c r="U1459" s="1067"/>
      <c r="V1459" s="1067"/>
      <c r="W1459" s="1067"/>
      <c r="X1459" s="1067"/>
      <c r="Y1459" s="1067"/>
      <c r="Z1459" s="1067"/>
      <c r="AA1459" s="1067"/>
      <c r="AB1459" s="1067"/>
      <c r="AC1459" s="1067"/>
      <c r="AD1459" s="1067"/>
      <c r="AE1459" s="1067"/>
    </row>
    <row r="1460" spans="1:31">
      <c r="A1460" s="1067"/>
      <c r="B1460" s="1067"/>
      <c r="C1460" s="1067"/>
      <c r="D1460" s="1067"/>
      <c r="E1460" s="1067"/>
      <c r="F1460" s="1067"/>
      <c r="G1460" s="1067"/>
      <c r="H1460" s="1067"/>
      <c r="I1460" s="1067"/>
      <c r="J1460" s="1067"/>
      <c r="K1460" s="1067"/>
      <c r="L1460" s="1067"/>
      <c r="M1460" s="1067"/>
      <c r="N1460" s="1067"/>
      <c r="O1460" s="1067"/>
      <c r="P1460" s="1067"/>
      <c r="Q1460" s="1067"/>
      <c r="R1460" s="1067"/>
      <c r="S1460" s="1067"/>
      <c r="T1460" s="1067"/>
      <c r="U1460" s="1067"/>
      <c r="V1460" s="1067"/>
      <c r="W1460" s="1067"/>
      <c r="X1460" s="1067"/>
      <c r="Y1460" s="1067"/>
      <c r="Z1460" s="1067"/>
      <c r="AA1460" s="1067"/>
      <c r="AB1460" s="1067"/>
      <c r="AC1460" s="1067"/>
      <c r="AD1460" s="1067"/>
      <c r="AE1460" s="1067"/>
    </row>
    <row r="1461" spans="1:31">
      <c r="A1461" s="1067"/>
      <c r="B1461" s="1067"/>
      <c r="C1461" s="1067"/>
      <c r="D1461" s="1067"/>
      <c r="E1461" s="1067"/>
      <c r="F1461" s="1067"/>
      <c r="G1461" s="1067"/>
      <c r="H1461" s="1067"/>
      <c r="I1461" s="1067"/>
      <c r="J1461" s="1067"/>
      <c r="K1461" s="1067"/>
      <c r="L1461" s="1067"/>
      <c r="M1461" s="1067"/>
      <c r="N1461" s="1067"/>
      <c r="O1461" s="1067"/>
      <c r="P1461" s="1067"/>
      <c r="Q1461" s="1067"/>
      <c r="R1461" s="1067"/>
      <c r="S1461" s="1067"/>
      <c r="T1461" s="1067"/>
      <c r="U1461" s="1067"/>
      <c r="V1461" s="1067"/>
      <c r="W1461" s="1067"/>
      <c r="X1461" s="1067"/>
      <c r="Y1461" s="1067"/>
      <c r="Z1461" s="1067"/>
      <c r="AA1461" s="1067"/>
      <c r="AB1461" s="1067"/>
      <c r="AC1461" s="1067"/>
      <c r="AD1461" s="1067"/>
      <c r="AE1461" s="1067"/>
    </row>
    <row r="1462" spans="1:31">
      <c r="A1462" s="1067"/>
      <c r="B1462" s="1067"/>
      <c r="C1462" s="1067"/>
      <c r="D1462" s="1067"/>
      <c r="E1462" s="1067"/>
      <c r="F1462" s="1067"/>
      <c r="G1462" s="1067"/>
      <c r="H1462" s="1067"/>
      <c r="I1462" s="1067"/>
      <c r="J1462" s="1067"/>
      <c r="K1462" s="1067"/>
      <c r="L1462" s="1067"/>
      <c r="M1462" s="1067"/>
      <c r="N1462" s="1067"/>
      <c r="O1462" s="1067"/>
      <c r="P1462" s="1067"/>
      <c r="Q1462" s="1067"/>
      <c r="R1462" s="1067"/>
      <c r="S1462" s="1067"/>
      <c r="T1462" s="1067"/>
      <c r="U1462" s="1067"/>
      <c r="V1462" s="1067"/>
      <c r="W1462" s="1067"/>
      <c r="X1462" s="1067"/>
      <c r="Y1462" s="1067"/>
      <c r="Z1462" s="1067"/>
      <c r="AA1462" s="1067"/>
      <c r="AB1462" s="1067"/>
      <c r="AC1462" s="1067"/>
      <c r="AD1462" s="1067"/>
      <c r="AE1462" s="1067"/>
    </row>
    <row r="1463" spans="1:31">
      <c r="A1463" s="1067"/>
      <c r="B1463" s="1067"/>
      <c r="C1463" s="1067"/>
      <c r="D1463" s="1067"/>
      <c r="E1463" s="1067"/>
      <c r="F1463" s="1067"/>
      <c r="G1463" s="1067"/>
      <c r="H1463" s="1067"/>
      <c r="I1463" s="1067"/>
      <c r="J1463" s="1067"/>
      <c r="K1463" s="1067"/>
      <c r="L1463" s="1067"/>
      <c r="M1463" s="1067"/>
      <c r="N1463" s="1067"/>
      <c r="O1463" s="1067"/>
      <c r="P1463" s="1067"/>
      <c r="Q1463" s="1067"/>
      <c r="R1463" s="1067"/>
      <c r="S1463" s="1067"/>
      <c r="T1463" s="1067"/>
      <c r="U1463" s="1067"/>
      <c r="V1463" s="1067"/>
      <c r="W1463" s="1067"/>
      <c r="X1463" s="1067"/>
      <c r="Y1463" s="1067"/>
      <c r="Z1463" s="1067"/>
      <c r="AA1463" s="1067"/>
      <c r="AB1463" s="1067"/>
      <c r="AC1463" s="1067"/>
      <c r="AD1463" s="1067"/>
      <c r="AE1463" s="1067"/>
    </row>
    <row r="1464" spans="1:31">
      <c r="A1464" s="1067"/>
      <c r="B1464" s="1067"/>
      <c r="C1464" s="1067"/>
      <c r="D1464" s="1067"/>
      <c r="E1464" s="1067"/>
      <c r="F1464" s="1067"/>
      <c r="G1464" s="1067"/>
      <c r="H1464" s="1067"/>
      <c r="I1464" s="1067"/>
      <c r="J1464" s="1067"/>
      <c r="K1464" s="1067"/>
      <c r="L1464" s="1067"/>
      <c r="M1464" s="1067"/>
      <c r="N1464" s="1067"/>
      <c r="O1464" s="1067"/>
      <c r="P1464" s="1067"/>
      <c r="Q1464" s="1067"/>
      <c r="R1464" s="1067"/>
      <c r="S1464" s="1067"/>
      <c r="T1464" s="1067"/>
      <c r="U1464" s="1067"/>
      <c r="V1464" s="1067"/>
      <c r="W1464" s="1067"/>
      <c r="X1464" s="1067"/>
      <c r="Y1464" s="1067"/>
      <c r="Z1464" s="1067"/>
      <c r="AA1464" s="1067"/>
      <c r="AB1464" s="1067"/>
      <c r="AC1464" s="1067"/>
      <c r="AD1464" s="1067"/>
      <c r="AE1464" s="1067"/>
    </row>
    <row r="1465" spans="1:31">
      <c r="A1465" s="1067"/>
      <c r="B1465" s="1067"/>
      <c r="C1465" s="1067"/>
      <c r="D1465" s="1067"/>
      <c r="E1465" s="1067"/>
      <c r="F1465" s="1067"/>
      <c r="G1465" s="1067"/>
      <c r="H1465" s="1067"/>
      <c r="I1465" s="1067"/>
      <c r="J1465" s="1067"/>
      <c r="K1465" s="1067"/>
      <c r="L1465" s="1067"/>
      <c r="M1465" s="1067"/>
      <c r="N1465" s="1067"/>
      <c r="O1465" s="1067"/>
      <c r="P1465" s="1067"/>
      <c r="Q1465" s="1067"/>
      <c r="R1465" s="1067"/>
      <c r="S1465" s="1067"/>
      <c r="T1465" s="1067"/>
      <c r="U1465" s="1067"/>
      <c r="V1465" s="1067"/>
      <c r="W1465" s="1067"/>
      <c r="X1465" s="1067"/>
      <c r="Y1465" s="1067"/>
      <c r="Z1465" s="1067"/>
      <c r="AA1465" s="1067"/>
      <c r="AB1465" s="1067"/>
      <c r="AC1465" s="1067"/>
      <c r="AD1465" s="1067"/>
      <c r="AE1465" s="1067"/>
    </row>
    <row r="1466" spans="1:31">
      <c r="A1466" s="1067"/>
      <c r="B1466" s="1067"/>
      <c r="C1466" s="1067"/>
      <c r="D1466" s="1067"/>
      <c r="E1466" s="1067"/>
      <c r="F1466" s="1067"/>
      <c r="G1466" s="1067"/>
      <c r="H1466" s="1067"/>
      <c r="I1466" s="1067"/>
      <c r="J1466" s="1067"/>
      <c r="K1466" s="1067"/>
      <c r="L1466" s="1067"/>
      <c r="M1466" s="1067"/>
      <c r="N1466" s="1067"/>
      <c r="O1466" s="1067"/>
      <c r="P1466" s="1067"/>
      <c r="Q1466" s="1067"/>
      <c r="R1466" s="1067"/>
      <c r="S1466" s="1067"/>
      <c r="T1466" s="1067"/>
      <c r="U1466" s="1067"/>
      <c r="V1466" s="1067"/>
      <c r="W1466" s="1067"/>
      <c r="X1466" s="1067"/>
      <c r="Y1466" s="1067"/>
      <c r="Z1466" s="1067"/>
      <c r="AA1466" s="1067"/>
      <c r="AB1466" s="1067"/>
      <c r="AC1466" s="1067"/>
      <c r="AD1466" s="1067"/>
      <c r="AE1466" s="1067"/>
    </row>
    <row r="1467" spans="1:31">
      <c r="A1467" s="1067"/>
      <c r="B1467" s="1067"/>
      <c r="C1467" s="1067"/>
      <c r="D1467" s="1067"/>
      <c r="E1467" s="1067"/>
      <c r="F1467" s="1067"/>
      <c r="G1467" s="1067"/>
      <c r="H1467" s="1067"/>
      <c r="I1467" s="1067"/>
      <c r="J1467" s="1067"/>
      <c r="K1467" s="1067"/>
      <c r="L1467" s="1067"/>
      <c r="M1467" s="1067"/>
      <c r="N1467" s="1067"/>
      <c r="O1467" s="1067"/>
      <c r="P1467" s="1067"/>
      <c r="Q1467" s="1067"/>
      <c r="R1467" s="1067"/>
      <c r="S1467" s="1067"/>
      <c r="T1467" s="1067"/>
      <c r="U1467" s="1067"/>
      <c r="V1467" s="1067"/>
      <c r="W1467" s="1067"/>
      <c r="X1467" s="1067"/>
      <c r="Y1467" s="1067"/>
      <c r="Z1467" s="1067"/>
      <c r="AA1467" s="1067"/>
      <c r="AB1467" s="1067"/>
      <c r="AC1467" s="1067"/>
      <c r="AD1467" s="1067"/>
      <c r="AE1467" s="1067"/>
    </row>
    <row r="1468" spans="1:31">
      <c r="A1468" s="1067"/>
      <c r="B1468" s="1067"/>
      <c r="C1468" s="1067"/>
      <c r="D1468" s="1067"/>
      <c r="E1468" s="1067"/>
      <c r="F1468" s="1067"/>
      <c r="G1468" s="1067"/>
      <c r="H1468" s="1067"/>
      <c r="I1468" s="1067"/>
      <c r="J1468" s="1067"/>
      <c r="K1468" s="1067"/>
      <c r="L1468" s="1067"/>
      <c r="M1468" s="1067"/>
      <c r="N1468" s="1067"/>
      <c r="O1468" s="1067"/>
      <c r="P1468" s="1067"/>
      <c r="Q1468" s="1067"/>
      <c r="R1468" s="1067"/>
      <c r="S1468" s="1067"/>
      <c r="T1468" s="1067"/>
      <c r="U1468" s="1067"/>
      <c r="V1468" s="1067"/>
      <c r="W1468" s="1067"/>
      <c r="X1468" s="1067"/>
      <c r="Y1468" s="1067"/>
      <c r="Z1468" s="1067"/>
      <c r="AA1468" s="1067"/>
      <c r="AB1468" s="1067"/>
      <c r="AC1468" s="1067"/>
      <c r="AD1468" s="1067"/>
      <c r="AE1468" s="1067"/>
    </row>
    <row r="1469" spans="1:31">
      <c r="A1469" s="1067"/>
      <c r="B1469" s="1067"/>
      <c r="C1469" s="1067"/>
      <c r="D1469" s="1067"/>
      <c r="E1469" s="1067"/>
      <c r="F1469" s="1067"/>
      <c r="G1469" s="1067"/>
      <c r="H1469" s="1067"/>
      <c r="I1469" s="1067"/>
      <c r="J1469" s="1067"/>
      <c r="K1469" s="1067"/>
      <c r="L1469" s="1067"/>
      <c r="M1469" s="1067"/>
      <c r="N1469" s="1067"/>
      <c r="O1469" s="1067"/>
      <c r="P1469" s="1067"/>
      <c r="Q1469" s="1067"/>
      <c r="R1469" s="1067"/>
      <c r="S1469" s="1067"/>
      <c r="T1469" s="1067"/>
      <c r="U1469" s="1067"/>
      <c r="V1469" s="1067"/>
      <c r="W1469" s="1067"/>
      <c r="X1469" s="1067"/>
      <c r="Y1469" s="1067"/>
      <c r="Z1469" s="1067"/>
      <c r="AA1469" s="1067"/>
      <c r="AB1469" s="1067"/>
      <c r="AC1469" s="1067"/>
      <c r="AD1469" s="1067"/>
      <c r="AE1469" s="1067"/>
    </row>
    <row r="1470" spans="1:31">
      <c r="A1470" s="1067"/>
      <c r="B1470" s="1067"/>
      <c r="C1470" s="1067"/>
      <c r="D1470" s="1067"/>
      <c r="E1470" s="1067"/>
      <c r="F1470" s="1067"/>
      <c r="G1470" s="1067"/>
      <c r="H1470" s="1067"/>
      <c r="I1470" s="1067"/>
      <c r="J1470" s="1067"/>
      <c r="K1470" s="1067"/>
      <c r="L1470" s="1067"/>
      <c r="M1470" s="1067"/>
      <c r="N1470" s="1067"/>
      <c r="O1470" s="1067"/>
      <c r="P1470" s="1067"/>
      <c r="Q1470" s="1067"/>
      <c r="R1470" s="1067"/>
      <c r="S1470" s="1067"/>
      <c r="T1470" s="1067"/>
      <c r="U1470" s="1067"/>
      <c r="V1470" s="1067"/>
      <c r="W1470" s="1067"/>
      <c r="X1470" s="1067"/>
      <c r="Y1470" s="1067"/>
      <c r="Z1470" s="1067"/>
      <c r="AA1470" s="1067"/>
      <c r="AB1470" s="1067"/>
      <c r="AC1470" s="1067"/>
      <c r="AD1470" s="1067"/>
      <c r="AE1470" s="1067"/>
    </row>
    <row r="1471" spans="1:31">
      <c r="A1471" s="1067"/>
      <c r="B1471" s="1067"/>
      <c r="C1471" s="1067"/>
      <c r="D1471" s="1067"/>
      <c r="E1471" s="1067"/>
      <c r="F1471" s="1067"/>
      <c r="G1471" s="1067"/>
      <c r="H1471" s="1067"/>
      <c r="I1471" s="1067"/>
      <c r="J1471" s="1067"/>
      <c r="K1471" s="1067"/>
      <c r="L1471" s="1067"/>
      <c r="M1471" s="1067"/>
      <c r="N1471" s="1067"/>
      <c r="O1471" s="1067"/>
      <c r="P1471" s="1067"/>
      <c r="Q1471" s="1067"/>
      <c r="R1471" s="1067"/>
      <c r="S1471" s="1067"/>
      <c r="T1471" s="1067"/>
      <c r="U1471" s="1067"/>
      <c r="V1471" s="1067"/>
      <c r="W1471" s="1067"/>
      <c r="X1471" s="1067"/>
      <c r="Y1471" s="1067"/>
      <c r="Z1471" s="1067"/>
      <c r="AA1471" s="1067"/>
      <c r="AB1471" s="1067"/>
      <c r="AC1471" s="1067"/>
      <c r="AD1471" s="1067"/>
      <c r="AE1471" s="1067"/>
    </row>
    <row r="1472" spans="1:31">
      <c r="A1472" s="1067"/>
      <c r="B1472" s="1067"/>
      <c r="C1472" s="1067"/>
      <c r="D1472" s="1067"/>
      <c r="E1472" s="1067"/>
      <c r="F1472" s="1067"/>
      <c r="G1472" s="1067"/>
      <c r="H1472" s="1067"/>
      <c r="I1472" s="1067"/>
      <c r="J1472" s="1067"/>
      <c r="K1472" s="1067"/>
      <c r="L1472" s="1067"/>
      <c r="M1472" s="1067"/>
      <c r="N1472" s="1067"/>
      <c r="O1472" s="1067"/>
      <c r="P1472" s="1067"/>
      <c r="Q1472" s="1067"/>
      <c r="R1472" s="1067"/>
      <c r="S1472" s="1067"/>
      <c r="T1472" s="1067"/>
      <c r="U1472" s="1067"/>
      <c r="V1472" s="1067"/>
      <c r="W1472" s="1067"/>
      <c r="X1472" s="1067"/>
      <c r="Y1472" s="1067"/>
      <c r="Z1472" s="1067"/>
      <c r="AA1472" s="1067"/>
      <c r="AB1472" s="1067"/>
      <c r="AC1472" s="1067"/>
      <c r="AD1472" s="1067"/>
      <c r="AE1472" s="1067"/>
    </row>
    <row r="1473" spans="1:31">
      <c r="A1473" s="1067"/>
      <c r="B1473" s="1067"/>
      <c r="C1473" s="1067"/>
      <c r="D1473" s="1067"/>
      <c r="E1473" s="1067"/>
      <c r="F1473" s="1067"/>
      <c r="G1473" s="1067"/>
      <c r="H1473" s="1067"/>
      <c r="I1473" s="1067"/>
      <c r="J1473" s="1067"/>
      <c r="K1473" s="1067"/>
      <c r="L1473" s="1067"/>
      <c r="M1473" s="1067"/>
      <c r="N1473" s="1067"/>
      <c r="O1473" s="1067"/>
      <c r="P1473" s="1067"/>
      <c r="Q1473" s="1067"/>
      <c r="R1473" s="1067"/>
      <c r="S1473" s="1067"/>
      <c r="T1473" s="1067"/>
      <c r="U1473" s="1067"/>
      <c r="V1473" s="1067"/>
      <c r="W1473" s="1067"/>
      <c r="X1473" s="1067"/>
      <c r="Y1473" s="1067"/>
      <c r="Z1473" s="1067"/>
      <c r="AA1473" s="1067"/>
      <c r="AB1473" s="1067"/>
      <c r="AC1473" s="1067"/>
      <c r="AD1473" s="1067"/>
      <c r="AE1473" s="1067"/>
    </row>
    <row r="1474" spans="1:31">
      <c r="A1474" s="1067"/>
      <c r="B1474" s="1067"/>
      <c r="C1474" s="1067"/>
      <c r="D1474" s="1067"/>
      <c r="E1474" s="1067"/>
      <c r="F1474" s="1067"/>
      <c r="G1474" s="1067"/>
      <c r="H1474" s="1067"/>
      <c r="I1474" s="1067"/>
      <c r="J1474" s="1067"/>
      <c r="K1474" s="1067"/>
      <c r="L1474" s="1067"/>
      <c r="M1474" s="1067"/>
      <c r="N1474" s="1067"/>
      <c r="O1474" s="1067"/>
      <c r="P1474" s="1067"/>
      <c r="Q1474" s="1067"/>
      <c r="R1474" s="1067"/>
      <c r="S1474" s="1067"/>
      <c r="T1474" s="1067"/>
      <c r="U1474" s="1067"/>
      <c r="V1474" s="1067"/>
      <c r="W1474" s="1067"/>
      <c r="X1474" s="1067"/>
      <c r="Y1474" s="1067"/>
      <c r="Z1474" s="1067"/>
      <c r="AA1474" s="1067"/>
      <c r="AB1474" s="1067"/>
      <c r="AC1474" s="1067"/>
      <c r="AD1474" s="1067"/>
      <c r="AE1474" s="1067"/>
    </row>
    <row r="1475" spans="1:31">
      <c r="A1475" s="1067"/>
      <c r="B1475" s="1067"/>
      <c r="C1475" s="1067"/>
      <c r="D1475" s="1067"/>
      <c r="E1475" s="1067"/>
      <c r="F1475" s="1067"/>
      <c r="G1475" s="1067"/>
      <c r="H1475" s="1067"/>
      <c r="I1475" s="1067"/>
      <c r="J1475" s="1067"/>
      <c r="K1475" s="1067"/>
      <c r="L1475" s="1067"/>
      <c r="M1475" s="1067"/>
      <c r="N1475" s="1067"/>
      <c r="O1475" s="1067"/>
      <c r="P1475" s="1067"/>
      <c r="Q1475" s="1067"/>
      <c r="R1475" s="1067"/>
      <c r="S1475" s="1067"/>
      <c r="T1475" s="1067"/>
      <c r="U1475" s="1067"/>
      <c r="V1475" s="1067"/>
      <c r="W1475" s="1067"/>
      <c r="X1475" s="1067"/>
      <c r="Y1475" s="1067"/>
      <c r="Z1475" s="1067"/>
      <c r="AA1475" s="1067"/>
      <c r="AB1475" s="1067"/>
      <c r="AC1475" s="1067"/>
      <c r="AD1475" s="1067"/>
      <c r="AE1475" s="1067"/>
    </row>
    <row r="1476" spans="1:31">
      <c r="A1476" s="1067"/>
      <c r="B1476" s="1067"/>
      <c r="C1476" s="1067"/>
      <c r="D1476" s="1067"/>
      <c r="E1476" s="1067"/>
      <c r="F1476" s="1067"/>
      <c r="G1476" s="1067"/>
      <c r="H1476" s="1067"/>
      <c r="I1476" s="1067"/>
      <c r="J1476" s="1067"/>
      <c r="K1476" s="1067"/>
      <c r="L1476" s="1067"/>
      <c r="M1476" s="1067"/>
      <c r="N1476" s="1067"/>
      <c r="O1476" s="1067"/>
      <c r="P1476" s="1067"/>
      <c r="Q1476" s="1067"/>
      <c r="R1476" s="1067"/>
      <c r="S1476" s="1067"/>
      <c r="T1476" s="1067"/>
      <c r="U1476" s="1067"/>
      <c r="V1476" s="1067"/>
      <c r="W1476" s="1067"/>
      <c r="X1476" s="1067"/>
      <c r="Y1476" s="1067"/>
      <c r="Z1476" s="1067"/>
      <c r="AA1476" s="1067"/>
      <c r="AB1476" s="1067"/>
      <c r="AC1476" s="1067"/>
      <c r="AD1476" s="1067"/>
      <c r="AE1476" s="1067"/>
    </row>
    <row r="1477" spans="1:31">
      <c r="A1477" s="1067"/>
      <c r="B1477" s="1067"/>
      <c r="C1477" s="1067"/>
      <c r="D1477" s="1067"/>
      <c r="E1477" s="1067"/>
      <c r="F1477" s="1067"/>
      <c r="G1477" s="1067"/>
      <c r="H1477" s="1067"/>
      <c r="I1477" s="1067"/>
      <c r="J1477" s="1067"/>
      <c r="K1477" s="1067"/>
      <c r="L1477" s="1067"/>
      <c r="M1477" s="1067"/>
      <c r="N1477" s="1067"/>
      <c r="O1477" s="1067"/>
      <c r="P1477" s="1067"/>
      <c r="Q1477" s="1067"/>
      <c r="R1477" s="1067"/>
      <c r="S1477" s="1067"/>
      <c r="T1477" s="1067"/>
      <c r="U1477" s="1067"/>
      <c r="V1477" s="1067"/>
      <c r="W1477" s="1067"/>
      <c r="X1477" s="1067"/>
      <c r="Y1477" s="1067"/>
      <c r="Z1477" s="1067"/>
      <c r="AA1477" s="1067"/>
      <c r="AB1477" s="1067"/>
      <c r="AC1477" s="1067"/>
      <c r="AD1477" s="1067"/>
      <c r="AE1477" s="1067"/>
    </row>
    <row r="1478" spans="1:31">
      <c r="A1478" s="1067"/>
      <c r="B1478" s="1067"/>
      <c r="C1478" s="1067"/>
      <c r="D1478" s="1067"/>
      <c r="E1478" s="1067"/>
      <c r="F1478" s="1067"/>
      <c r="G1478" s="1067"/>
      <c r="H1478" s="1067"/>
      <c r="I1478" s="1067"/>
      <c r="J1478" s="1067"/>
      <c r="K1478" s="1067"/>
      <c r="L1478" s="1067"/>
      <c r="M1478" s="1067"/>
      <c r="N1478" s="1067"/>
      <c r="O1478" s="1067"/>
      <c r="P1478" s="1067"/>
      <c r="Q1478" s="1067"/>
      <c r="R1478" s="1067"/>
      <c r="S1478" s="1067"/>
      <c r="T1478" s="1067"/>
      <c r="U1478" s="1067"/>
      <c r="V1478" s="1067"/>
      <c r="W1478" s="1067"/>
      <c r="X1478" s="1067"/>
      <c r="Y1478" s="1067"/>
      <c r="Z1478" s="1067"/>
      <c r="AA1478" s="1067"/>
      <c r="AB1478" s="1067"/>
      <c r="AC1478" s="1067"/>
      <c r="AD1478" s="1067"/>
      <c r="AE1478" s="1067"/>
    </row>
    <row r="1479" spans="1:31">
      <c r="A1479" s="1067"/>
      <c r="B1479" s="1067"/>
      <c r="C1479" s="1067"/>
      <c r="D1479" s="1067"/>
      <c r="E1479" s="1067"/>
      <c r="F1479" s="1067"/>
      <c r="G1479" s="1067"/>
      <c r="H1479" s="1067"/>
      <c r="I1479" s="1067"/>
      <c r="J1479" s="1067"/>
      <c r="K1479" s="1067"/>
      <c r="L1479" s="1067"/>
      <c r="M1479" s="1067"/>
      <c r="N1479" s="1067"/>
      <c r="O1479" s="1067"/>
      <c r="P1479" s="1067"/>
      <c r="Q1479" s="1067"/>
      <c r="R1479" s="1067"/>
      <c r="S1479" s="1067"/>
      <c r="T1479" s="1067"/>
      <c r="U1479" s="1067"/>
      <c r="V1479" s="1067"/>
      <c r="W1479" s="1067"/>
      <c r="X1479" s="1067"/>
      <c r="Y1479" s="1067"/>
      <c r="Z1479" s="1067"/>
      <c r="AA1479" s="1067"/>
      <c r="AB1479" s="1067"/>
      <c r="AC1479" s="1067"/>
      <c r="AD1479" s="1067"/>
      <c r="AE1479" s="1067"/>
    </row>
    <row r="1480" spans="1:31">
      <c r="A1480" s="1067"/>
      <c r="B1480" s="1067"/>
      <c r="C1480" s="1067"/>
      <c r="D1480" s="1067"/>
      <c r="E1480" s="1067"/>
      <c r="F1480" s="1067"/>
      <c r="G1480" s="1067"/>
      <c r="H1480" s="1067"/>
      <c r="I1480" s="1067"/>
      <c r="J1480" s="1067"/>
      <c r="K1480" s="1067"/>
      <c r="L1480" s="1067"/>
      <c r="M1480" s="1067"/>
      <c r="N1480" s="1067"/>
      <c r="O1480" s="1067"/>
      <c r="P1480" s="1067"/>
      <c r="Q1480" s="1067"/>
      <c r="R1480" s="1067"/>
      <c r="S1480" s="1067"/>
      <c r="T1480" s="1067"/>
      <c r="U1480" s="1067"/>
      <c r="V1480" s="1067"/>
      <c r="W1480" s="1067"/>
      <c r="X1480" s="1067"/>
      <c r="Y1480" s="1067"/>
      <c r="Z1480" s="1067"/>
      <c r="AA1480" s="1067"/>
      <c r="AB1480" s="1067"/>
      <c r="AC1480" s="1067"/>
      <c r="AD1480" s="1067"/>
      <c r="AE1480" s="1067"/>
    </row>
    <row r="1481" spans="1:31">
      <c r="A1481" s="1067"/>
      <c r="B1481" s="1067"/>
      <c r="C1481" s="1067"/>
      <c r="D1481" s="1067"/>
      <c r="E1481" s="1067"/>
      <c r="F1481" s="1067"/>
      <c r="G1481" s="1067"/>
      <c r="H1481" s="1067"/>
      <c r="I1481" s="1067"/>
      <c r="J1481" s="1067"/>
      <c r="K1481" s="1067"/>
      <c r="L1481" s="1067"/>
      <c r="M1481" s="1067"/>
      <c r="N1481" s="1067"/>
      <c r="O1481" s="1067"/>
      <c r="P1481" s="1067"/>
      <c r="Q1481" s="1067"/>
      <c r="R1481" s="1067"/>
      <c r="S1481" s="1067"/>
      <c r="T1481" s="1067"/>
      <c r="U1481" s="1067"/>
      <c r="V1481" s="1067"/>
      <c r="W1481" s="1067"/>
      <c r="X1481" s="1067"/>
      <c r="Y1481" s="1067"/>
      <c r="Z1481" s="1067"/>
      <c r="AA1481" s="1067"/>
      <c r="AB1481" s="1067"/>
      <c r="AC1481" s="1067"/>
      <c r="AD1481" s="1067"/>
      <c r="AE1481" s="1067"/>
    </row>
    <row r="1482" spans="1:31">
      <c r="A1482" s="1067"/>
      <c r="B1482" s="1067"/>
      <c r="C1482" s="1067"/>
      <c r="D1482" s="1067"/>
      <c r="E1482" s="1067"/>
      <c r="F1482" s="1067"/>
      <c r="G1482" s="1067"/>
      <c r="H1482" s="1067"/>
      <c r="I1482" s="1067"/>
      <c r="J1482" s="1067"/>
      <c r="K1482" s="1067"/>
      <c r="L1482" s="1067"/>
      <c r="M1482" s="1067"/>
      <c r="N1482" s="1067"/>
      <c r="O1482" s="1067"/>
      <c r="P1482" s="1067"/>
      <c r="Q1482" s="1067"/>
      <c r="R1482" s="1067"/>
      <c r="S1482" s="1067"/>
      <c r="T1482" s="1067"/>
      <c r="U1482" s="1067"/>
      <c r="V1482" s="1067"/>
      <c r="W1482" s="1067"/>
      <c r="X1482" s="1067"/>
      <c r="Y1482" s="1067"/>
      <c r="Z1482" s="1067"/>
      <c r="AA1482" s="1067"/>
      <c r="AB1482" s="1067"/>
      <c r="AC1482" s="1067"/>
      <c r="AD1482" s="1067"/>
      <c r="AE1482" s="1067"/>
    </row>
    <row r="1483" spans="1:31">
      <c r="A1483" s="1067"/>
      <c r="B1483" s="1067"/>
      <c r="C1483" s="1067"/>
      <c r="D1483" s="1067"/>
      <c r="E1483" s="1067"/>
      <c r="F1483" s="1067"/>
      <c r="G1483" s="1067"/>
      <c r="H1483" s="1067"/>
      <c r="I1483" s="1067"/>
      <c r="J1483" s="1067"/>
      <c r="K1483" s="1067"/>
      <c r="L1483" s="1067"/>
      <c r="M1483" s="1067"/>
      <c r="N1483" s="1067"/>
      <c r="O1483" s="1067"/>
      <c r="P1483" s="1067"/>
      <c r="Q1483" s="1067"/>
      <c r="R1483" s="1067"/>
      <c r="S1483" s="1067"/>
      <c r="T1483" s="1067"/>
      <c r="U1483" s="1067"/>
      <c r="V1483" s="1067"/>
      <c r="W1483" s="1067"/>
      <c r="X1483" s="1067"/>
      <c r="Y1483" s="1067"/>
      <c r="Z1483" s="1067"/>
      <c r="AA1483" s="1067"/>
      <c r="AB1483" s="1067"/>
      <c r="AC1483" s="1067"/>
      <c r="AD1483" s="1067"/>
      <c r="AE1483" s="1067"/>
    </row>
    <row r="1484" spans="1:31">
      <c r="A1484" s="1067"/>
      <c r="B1484" s="1067"/>
      <c r="C1484" s="1067"/>
      <c r="D1484" s="1067"/>
      <c r="E1484" s="1067"/>
      <c r="F1484" s="1067"/>
      <c r="G1484" s="1067"/>
      <c r="H1484" s="1067"/>
      <c r="I1484" s="1067"/>
      <c r="J1484" s="1067"/>
      <c r="K1484" s="1067"/>
      <c r="L1484" s="1067"/>
      <c r="M1484" s="1067"/>
      <c r="N1484" s="1067"/>
      <c r="O1484" s="1067"/>
      <c r="P1484" s="1067"/>
      <c r="Q1484" s="1067"/>
      <c r="R1484" s="1067"/>
      <c r="S1484" s="1067"/>
      <c r="T1484" s="1067"/>
      <c r="U1484" s="1067"/>
      <c r="V1484" s="1067"/>
      <c r="W1484" s="1067"/>
      <c r="X1484" s="1067"/>
      <c r="Y1484" s="1067"/>
      <c r="Z1484" s="1067"/>
      <c r="AA1484" s="1067"/>
      <c r="AB1484" s="1067"/>
      <c r="AC1484" s="1067"/>
      <c r="AD1484" s="1067"/>
      <c r="AE1484" s="1067"/>
    </row>
    <row r="1485" spans="1:31">
      <c r="A1485" s="1067"/>
      <c r="B1485" s="1067"/>
      <c r="C1485" s="1067"/>
      <c r="D1485" s="1067"/>
      <c r="E1485" s="1067"/>
      <c r="F1485" s="1067"/>
      <c r="G1485" s="1067"/>
      <c r="H1485" s="1067"/>
      <c r="I1485" s="1067"/>
      <c r="J1485" s="1067"/>
      <c r="K1485" s="1067"/>
      <c r="L1485" s="1067"/>
      <c r="M1485" s="1067"/>
      <c r="N1485" s="1067"/>
      <c r="O1485" s="1067"/>
      <c r="P1485" s="1067"/>
      <c r="Q1485" s="1067"/>
      <c r="R1485" s="1067"/>
      <c r="S1485" s="1067"/>
      <c r="T1485" s="1067"/>
      <c r="U1485" s="1067"/>
      <c r="V1485" s="1067"/>
      <c r="W1485" s="1067"/>
      <c r="X1485" s="1067"/>
      <c r="Y1485" s="1067"/>
      <c r="Z1485" s="1067"/>
      <c r="AA1485" s="1067"/>
      <c r="AB1485" s="1067"/>
      <c r="AC1485" s="1067"/>
      <c r="AD1485" s="1067"/>
      <c r="AE1485" s="1067"/>
    </row>
    <row r="1486" spans="1:31">
      <c r="A1486" s="1067"/>
      <c r="B1486" s="1067"/>
      <c r="C1486" s="1067"/>
      <c r="D1486" s="1067"/>
      <c r="E1486" s="1067"/>
      <c r="F1486" s="1067"/>
      <c r="G1486" s="1067"/>
      <c r="H1486" s="1067"/>
      <c r="I1486" s="1067"/>
      <c r="J1486" s="1067"/>
      <c r="K1486" s="1067"/>
      <c r="L1486" s="1067"/>
      <c r="M1486" s="1067"/>
      <c r="N1486" s="1067"/>
      <c r="O1486" s="1067"/>
      <c r="P1486" s="1067"/>
      <c r="Q1486" s="1067"/>
      <c r="R1486" s="1067"/>
      <c r="S1486" s="1067"/>
      <c r="T1486" s="1067"/>
      <c r="U1486" s="1067"/>
      <c r="V1486" s="1067"/>
      <c r="W1486" s="1067"/>
      <c r="X1486" s="1067"/>
      <c r="Y1486" s="1067"/>
      <c r="Z1486" s="1067"/>
      <c r="AA1486" s="1067"/>
      <c r="AB1486" s="1067"/>
      <c r="AC1486" s="1067"/>
      <c r="AD1486" s="1067"/>
      <c r="AE1486" s="1067"/>
    </row>
    <row r="1487" spans="1:31">
      <c r="A1487" s="1067"/>
      <c r="B1487" s="1067"/>
      <c r="C1487" s="1067"/>
      <c r="D1487" s="1067"/>
      <c r="E1487" s="1067"/>
      <c r="F1487" s="1067"/>
      <c r="G1487" s="1067"/>
      <c r="H1487" s="1067"/>
      <c r="I1487" s="1067"/>
      <c r="J1487" s="1067"/>
      <c r="K1487" s="1067"/>
      <c r="L1487" s="1067"/>
      <c r="M1487" s="1067"/>
      <c r="N1487" s="1067"/>
      <c r="O1487" s="1067"/>
      <c r="P1487" s="1067"/>
      <c r="Q1487" s="1067"/>
      <c r="R1487" s="1067"/>
      <c r="S1487" s="1067"/>
      <c r="T1487" s="1067"/>
      <c r="U1487" s="1067"/>
      <c r="V1487" s="1067"/>
      <c r="W1487" s="1067"/>
      <c r="X1487" s="1067"/>
      <c r="Y1487" s="1067"/>
      <c r="Z1487" s="1067"/>
      <c r="AA1487" s="1067"/>
      <c r="AB1487" s="1067"/>
      <c r="AC1487" s="1067"/>
      <c r="AD1487" s="1067"/>
      <c r="AE1487" s="1067"/>
    </row>
    <row r="1488" spans="1:31">
      <c r="A1488" s="1067"/>
      <c r="B1488" s="1067"/>
      <c r="C1488" s="1067"/>
      <c r="D1488" s="1067"/>
      <c r="E1488" s="1067"/>
      <c r="F1488" s="1067"/>
      <c r="G1488" s="1067"/>
      <c r="H1488" s="1067"/>
      <c r="I1488" s="1067"/>
      <c r="J1488" s="1067"/>
      <c r="K1488" s="1067"/>
      <c r="L1488" s="1067"/>
      <c r="M1488" s="1067"/>
      <c r="N1488" s="1067"/>
      <c r="O1488" s="1067"/>
      <c r="P1488" s="1067"/>
      <c r="Q1488" s="1067"/>
      <c r="R1488" s="1067"/>
      <c r="S1488" s="1067"/>
      <c r="T1488" s="1067"/>
      <c r="U1488" s="1067"/>
      <c r="V1488" s="1067"/>
      <c r="W1488" s="1067"/>
      <c r="X1488" s="1067"/>
      <c r="Y1488" s="1067"/>
      <c r="Z1488" s="1067"/>
      <c r="AA1488" s="1067"/>
      <c r="AB1488" s="1067"/>
      <c r="AC1488" s="1067"/>
      <c r="AD1488" s="1067"/>
      <c r="AE1488" s="1067"/>
    </row>
    <row r="1489" spans="1:31">
      <c r="A1489" s="1067"/>
      <c r="B1489" s="1067"/>
      <c r="C1489" s="1067"/>
      <c r="D1489" s="1067"/>
      <c r="E1489" s="1067"/>
      <c r="F1489" s="1067"/>
      <c r="G1489" s="1067"/>
      <c r="H1489" s="1067"/>
      <c r="I1489" s="1067"/>
      <c r="J1489" s="1067"/>
      <c r="K1489" s="1067"/>
      <c r="L1489" s="1067"/>
      <c r="M1489" s="1067"/>
      <c r="N1489" s="1067"/>
      <c r="O1489" s="1067"/>
      <c r="P1489" s="1067"/>
      <c r="Q1489" s="1067"/>
      <c r="R1489" s="1067"/>
      <c r="S1489" s="1067"/>
      <c r="T1489" s="1067"/>
      <c r="U1489" s="1067"/>
      <c r="V1489" s="1067"/>
      <c r="W1489" s="1067"/>
      <c r="X1489" s="1067"/>
      <c r="Y1489" s="1067"/>
      <c r="Z1489" s="1067"/>
      <c r="AA1489" s="1067"/>
      <c r="AB1489" s="1067"/>
      <c r="AC1489" s="1067"/>
      <c r="AD1489" s="1067"/>
      <c r="AE1489" s="1067"/>
    </row>
    <row r="1490" spans="1:31">
      <c r="A1490" s="1067"/>
      <c r="B1490" s="1067"/>
      <c r="C1490" s="1067"/>
      <c r="D1490" s="1067"/>
      <c r="E1490" s="1067"/>
      <c r="F1490" s="1067"/>
      <c r="G1490" s="1067"/>
      <c r="H1490" s="1067"/>
      <c r="I1490" s="1067"/>
      <c r="J1490" s="1067"/>
      <c r="K1490" s="1067"/>
      <c r="L1490" s="1067"/>
      <c r="M1490" s="1067"/>
      <c r="N1490" s="1067"/>
      <c r="O1490" s="1067"/>
      <c r="P1490" s="1067"/>
      <c r="Q1490" s="1067"/>
      <c r="R1490" s="1067"/>
      <c r="S1490" s="1067"/>
      <c r="T1490" s="1067"/>
      <c r="U1490" s="1067"/>
      <c r="V1490" s="1067"/>
      <c r="W1490" s="1067"/>
      <c r="X1490" s="1067"/>
      <c r="Y1490" s="1067"/>
      <c r="Z1490" s="1067"/>
      <c r="AA1490" s="1067"/>
      <c r="AB1490" s="1067"/>
      <c r="AC1490" s="1067"/>
      <c r="AD1490" s="1067"/>
      <c r="AE1490" s="1067"/>
    </row>
    <row r="1491" spans="1:31">
      <c r="A1491" s="1067"/>
      <c r="B1491" s="1067"/>
      <c r="C1491" s="1067"/>
      <c r="D1491" s="1067"/>
      <c r="E1491" s="1067"/>
      <c r="F1491" s="1067"/>
      <c r="G1491" s="1067"/>
      <c r="H1491" s="1067"/>
      <c r="I1491" s="1067"/>
      <c r="J1491" s="1067"/>
      <c r="K1491" s="1067"/>
      <c r="L1491" s="1067"/>
      <c r="M1491" s="1067"/>
      <c r="N1491" s="1067"/>
      <c r="O1491" s="1067"/>
      <c r="P1491" s="1067"/>
      <c r="Q1491" s="1067"/>
      <c r="R1491" s="1067"/>
      <c r="S1491" s="1067"/>
      <c r="T1491" s="1067"/>
      <c r="U1491" s="1067"/>
      <c r="V1491" s="1067"/>
      <c r="W1491" s="1067"/>
      <c r="X1491" s="1067"/>
      <c r="Y1491" s="1067"/>
      <c r="Z1491" s="1067"/>
      <c r="AA1491" s="1067"/>
      <c r="AB1491" s="1067"/>
      <c r="AC1491" s="1067"/>
      <c r="AD1491" s="1067"/>
      <c r="AE1491" s="1067"/>
    </row>
    <row r="1492" spans="1:31">
      <c r="A1492" s="1067"/>
      <c r="B1492" s="1067"/>
      <c r="C1492" s="1067"/>
      <c r="D1492" s="1067"/>
      <c r="E1492" s="1067"/>
      <c r="F1492" s="1067"/>
      <c r="G1492" s="1067"/>
      <c r="H1492" s="1067"/>
      <c r="I1492" s="1067"/>
      <c r="J1492" s="1067"/>
      <c r="K1492" s="1067"/>
      <c r="L1492" s="1067"/>
      <c r="M1492" s="1067"/>
      <c r="N1492" s="1067"/>
      <c r="O1492" s="1067"/>
      <c r="P1492" s="1067"/>
      <c r="Q1492" s="1067"/>
      <c r="R1492" s="1067"/>
      <c r="S1492" s="1067"/>
      <c r="T1492" s="1067"/>
      <c r="U1492" s="1067"/>
      <c r="V1492" s="1067"/>
      <c r="W1492" s="1067"/>
      <c r="X1492" s="1067"/>
      <c r="Y1492" s="1067"/>
      <c r="Z1492" s="1067"/>
      <c r="AA1492" s="1067"/>
      <c r="AB1492" s="1067"/>
      <c r="AC1492" s="1067"/>
      <c r="AD1492" s="1067"/>
      <c r="AE1492" s="1067"/>
    </row>
    <row r="1493" spans="1:31">
      <c r="A1493" s="1067"/>
      <c r="B1493" s="1067"/>
      <c r="C1493" s="1067"/>
      <c r="D1493" s="1067"/>
      <c r="E1493" s="1067"/>
      <c r="F1493" s="1067"/>
      <c r="G1493" s="1067"/>
      <c r="H1493" s="1067"/>
      <c r="I1493" s="1067"/>
      <c r="J1493" s="1067"/>
      <c r="K1493" s="1067"/>
      <c r="L1493" s="1067"/>
      <c r="M1493" s="1067"/>
      <c r="N1493" s="1067"/>
      <c r="O1493" s="1067"/>
      <c r="P1493" s="1067"/>
      <c r="Q1493" s="1067"/>
      <c r="R1493" s="1067"/>
      <c r="S1493" s="1067"/>
      <c r="T1493" s="1067"/>
      <c r="U1493" s="1067"/>
      <c r="V1493" s="1067"/>
      <c r="W1493" s="1067"/>
      <c r="X1493" s="1067"/>
      <c r="Y1493" s="1067"/>
      <c r="Z1493" s="1067"/>
      <c r="AA1493" s="1067"/>
      <c r="AB1493" s="1067"/>
      <c r="AC1493" s="1067"/>
      <c r="AD1493" s="1067"/>
      <c r="AE1493" s="1067"/>
    </row>
    <row r="1494" spans="1:31">
      <c r="A1494" s="1067"/>
      <c r="B1494" s="1067"/>
      <c r="C1494" s="1067"/>
      <c r="D1494" s="1067"/>
      <c r="E1494" s="1067"/>
      <c r="F1494" s="1067"/>
      <c r="G1494" s="1067"/>
      <c r="H1494" s="1067"/>
      <c r="I1494" s="1067"/>
      <c r="J1494" s="1067"/>
      <c r="K1494" s="1067"/>
      <c r="L1494" s="1067"/>
      <c r="M1494" s="1067"/>
      <c r="N1494" s="1067"/>
      <c r="O1494" s="1067"/>
      <c r="P1494" s="1067"/>
      <c r="Q1494" s="1067"/>
      <c r="R1494" s="1067"/>
      <c r="S1494" s="1067"/>
      <c r="T1494" s="1067"/>
      <c r="U1494" s="1067"/>
      <c r="V1494" s="1067"/>
      <c r="W1494" s="1067"/>
      <c r="X1494" s="1067"/>
      <c r="Y1494" s="1067"/>
      <c r="Z1494" s="1067"/>
      <c r="AA1494" s="1067"/>
      <c r="AB1494" s="1067"/>
      <c r="AC1494" s="1067"/>
      <c r="AD1494" s="1067"/>
      <c r="AE1494" s="1067"/>
    </row>
    <row r="1495" spans="1:31">
      <c r="A1495" s="1067"/>
      <c r="B1495" s="1067"/>
      <c r="C1495" s="1067"/>
      <c r="D1495" s="1067"/>
      <c r="E1495" s="1067"/>
      <c r="F1495" s="1067"/>
      <c r="G1495" s="1067"/>
      <c r="H1495" s="1067"/>
      <c r="I1495" s="1067"/>
      <c r="J1495" s="1067"/>
      <c r="K1495" s="1067"/>
      <c r="L1495" s="1067"/>
      <c r="M1495" s="1067"/>
      <c r="N1495" s="1067"/>
      <c r="O1495" s="1067"/>
      <c r="P1495" s="1067"/>
      <c r="Q1495" s="1067"/>
      <c r="R1495" s="1067"/>
      <c r="S1495" s="1067"/>
      <c r="T1495" s="1067"/>
      <c r="U1495" s="1067"/>
      <c r="V1495" s="1067"/>
      <c r="W1495" s="1067"/>
      <c r="X1495" s="1067"/>
      <c r="Y1495" s="1067"/>
      <c r="Z1495" s="1067"/>
      <c r="AA1495" s="1067"/>
      <c r="AB1495" s="1067"/>
      <c r="AC1495" s="1067"/>
      <c r="AD1495" s="1067"/>
      <c r="AE1495" s="1067"/>
    </row>
    <row r="1496" spans="1:31">
      <c r="A1496" s="1067"/>
      <c r="B1496" s="1067"/>
      <c r="C1496" s="1067"/>
      <c r="D1496" s="1067"/>
      <c r="E1496" s="1067"/>
      <c r="F1496" s="1067"/>
      <c r="G1496" s="1067"/>
      <c r="H1496" s="1067"/>
      <c r="I1496" s="1067"/>
      <c r="J1496" s="1067"/>
      <c r="K1496" s="1067"/>
      <c r="L1496" s="1067"/>
      <c r="M1496" s="1067"/>
      <c r="N1496" s="1067"/>
      <c r="O1496" s="1067"/>
      <c r="P1496" s="1067"/>
      <c r="Q1496" s="1067"/>
      <c r="R1496" s="1067"/>
      <c r="S1496" s="1067"/>
      <c r="T1496" s="1067"/>
      <c r="U1496" s="1067"/>
      <c r="V1496" s="1067"/>
      <c r="W1496" s="1067"/>
      <c r="X1496" s="1067"/>
      <c r="Y1496" s="1067"/>
      <c r="Z1496" s="1067"/>
      <c r="AA1496" s="1067"/>
      <c r="AB1496" s="1067"/>
      <c r="AC1496" s="1067"/>
      <c r="AD1496" s="1067"/>
      <c r="AE1496" s="1067"/>
    </row>
    <row r="1497" spans="1:31">
      <c r="A1497" s="1067"/>
      <c r="B1497" s="1067"/>
      <c r="C1497" s="1067"/>
      <c r="D1497" s="1067"/>
      <c r="E1497" s="1067"/>
      <c r="F1497" s="1067"/>
      <c r="G1497" s="1067"/>
      <c r="H1497" s="1067"/>
      <c r="I1497" s="1067"/>
      <c r="J1497" s="1067"/>
      <c r="K1497" s="1067"/>
      <c r="L1497" s="1067"/>
      <c r="M1497" s="1067"/>
      <c r="N1497" s="1067"/>
      <c r="O1497" s="1067"/>
      <c r="P1497" s="1067"/>
      <c r="Q1497" s="1067"/>
      <c r="R1497" s="1067"/>
      <c r="S1497" s="1067"/>
      <c r="T1497" s="1067"/>
      <c r="U1497" s="1067"/>
      <c r="V1497" s="1067"/>
      <c r="W1497" s="1067"/>
      <c r="X1497" s="1067"/>
      <c r="Y1497" s="1067"/>
      <c r="Z1497" s="1067"/>
      <c r="AA1497" s="1067"/>
      <c r="AB1497" s="1067"/>
      <c r="AC1497" s="1067"/>
      <c r="AD1497" s="1067"/>
      <c r="AE1497" s="1067"/>
    </row>
    <row r="1498" spans="1:31">
      <c r="A1498" s="1067"/>
      <c r="B1498" s="1067"/>
      <c r="C1498" s="1067"/>
      <c r="D1498" s="1067"/>
      <c r="E1498" s="1067"/>
      <c r="F1498" s="1067"/>
      <c r="G1498" s="1067"/>
      <c r="H1498" s="1067"/>
      <c r="I1498" s="1067"/>
      <c r="J1498" s="1067"/>
      <c r="K1498" s="1067"/>
      <c r="L1498" s="1067"/>
      <c r="M1498" s="1067"/>
      <c r="N1498" s="1067"/>
      <c r="O1498" s="1067"/>
      <c r="P1498" s="1067"/>
      <c r="Q1498" s="1067"/>
      <c r="R1498" s="1067"/>
      <c r="S1498" s="1067"/>
      <c r="T1498" s="1067"/>
      <c r="U1498" s="1067"/>
      <c r="V1498" s="1067"/>
      <c r="W1498" s="1067"/>
      <c r="X1498" s="1067"/>
      <c r="Y1498" s="1067"/>
      <c r="Z1498" s="1067"/>
      <c r="AA1498" s="1067"/>
      <c r="AB1498" s="1067"/>
      <c r="AC1498" s="1067"/>
      <c r="AD1498" s="1067"/>
      <c r="AE1498" s="1067"/>
    </row>
    <row r="1499" spans="1:31">
      <c r="A1499" s="1067"/>
      <c r="B1499" s="1067"/>
      <c r="C1499" s="1067"/>
      <c r="D1499" s="1067"/>
      <c r="E1499" s="1067"/>
      <c r="F1499" s="1067"/>
      <c r="G1499" s="1067"/>
      <c r="H1499" s="1067"/>
      <c r="I1499" s="1067"/>
      <c r="J1499" s="1067"/>
      <c r="K1499" s="1067"/>
      <c r="L1499" s="1067"/>
      <c r="M1499" s="1067"/>
      <c r="N1499" s="1067"/>
      <c r="O1499" s="1067"/>
      <c r="P1499" s="1067"/>
      <c r="Q1499" s="1067"/>
      <c r="R1499" s="1067"/>
      <c r="S1499" s="1067"/>
      <c r="T1499" s="1067"/>
      <c r="U1499" s="1067"/>
      <c r="V1499" s="1067"/>
      <c r="W1499" s="1067"/>
      <c r="X1499" s="1067"/>
      <c r="Y1499" s="1067"/>
      <c r="Z1499" s="1067"/>
      <c r="AA1499" s="1067"/>
      <c r="AB1499" s="1067"/>
      <c r="AC1499" s="1067"/>
      <c r="AD1499" s="1067"/>
      <c r="AE1499" s="1067"/>
    </row>
    <row r="1500" spans="1:31">
      <c r="A1500" s="1067"/>
      <c r="B1500" s="1067"/>
      <c r="C1500" s="1067"/>
      <c r="D1500" s="1067"/>
      <c r="E1500" s="1067"/>
      <c r="F1500" s="1067"/>
      <c r="G1500" s="1067"/>
      <c r="H1500" s="1067"/>
      <c r="I1500" s="1067"/>
      <c r="J1500" s="1067"/>
      <c r="K1500" s="1067"/>
      <c r="L1500" s="1067"/>
      <c r="M1500" s="1067"/>
      <c r="N1500" s="1067"/>
      <c r="O1500" s="1067"/>
      <c r="P1500" s="1067"/>
      <c r="Q1500" s="1067"/>
      <c r="R1500" s="1067"/>
      <c r="S1500" s="1067"/>
      <c r="T1500" s="1067"/>
      <c r="U1500" s="1067"/>
      <c r="V1500" s="1067"/>
      <c r="W1500" s="1067"/>
      <c r="X1500" s="1067"/>
      <c r="Y1500" s="1067"/>
      <c r="Z1500" s="1067"/>
      <c r="AA1500" s="1067"/>
      <c r="AB1500" s="1067"/>
      <c r="AC1500" s="1067"/>
      <c r="AD1500" s="1067"/>
      <c r="AE1500" s="1067"/>
    </row>
    <row r="1501" spans="1:31">
      <c r="A1501" s="1067"/>
      <c r="B1501" s="1067"/>
      <c r="C1501" s="1067"/>
      <c r="D1501" s="1067"/>
      <c r="E1501" s="1067"/>
      <c r="F1501" s="1067"/>
      <c r="G1501" s="1067"/>
      <c r="H1501" s="1067"/>
      <c r="I1501" s="1067"/>
      <c r="J1501" s="1067"/>
      <c r="K1501" s="1067"/>
      <c r="L1501" s="1067"/>
      <c r="M1501" s="1067"/>
      <c r="N1501" s="1067"/>
      <c r="O1501" s="1067"/>
      <c r="P1501" s="1067"/>
      <c r="Q1501" s="1067"/>
      <c r="R1501" s="1067"/>
      <c r="S1501" s="1067"/>
      <c r="T1501" s="1067"/>
      <c r="U1501" s="1067"/>
      <c r="V1501" s="1067"/>
      <c r="W1501" s="1067"/>
      <c r="X1501" s="1067"/>
      <c r="Y1501" s="1067"/>
      <c r="Z1501" s="1067"/>
      <c r="AA1501" s="1067"/>
      <c r="AB1501" s="1067"/>
      <c r="AC1501" s="1067"/>
      <c r="AD1501" s="1067"/>
      <c r="AE1501" s="1067"/>
    </row>
    <row r="1502" spans="1:31">
      <c r="A1502" s="1067"/>
      <c r="B1502" s="1067"/>
      <c r="C1502" s="1067"/>
      <c r="D1502" s="1067"/>
      <c r="E1502" s="1067"/>
      <c r="F1502" s="1067"/>
      <c r="G1502" s="1067"/>
      <c r="H1502" s="1067"/>
      <c r="I1502" s="1067"/>
      <c r="J1502" s="1067"/>
      <c r="K1502" s="1067"/>
      <c r="L1502" s="1067"/>
      <c r="M1502" s="1067"/>
      <c r="N1502" s="1067"/>
      <c r="O1502" s="1067"/>
      <c r="P1502" s="1067"/>
      <c r="Q1502" s="1067"/>
      <c r="R1502" s="1067"/>
      <c r="S1502" s="1067"/>
      <c r="T1502" s="1067"/>
      <c r="U1502" s="1067"/>
      <c r="V1502" s="1067"/>
      <c r="W1502" s="1067"/>
      <c r="X1502" s="1067"/>
      <c r="Y1502" s="1067"/>
      <c r="Z1502" s="1067"/>
      <c r="AA1502" s="1067"/>
      <c r="AB1502" s="1067"/>
      <c r="AC1502" s="1067"/>
      <c r="AD1502" s="1067"/>
      <c r="AE1502" s="1067"/>
    </row>
    <row r="1503" spans="1:31">
      <c r="A1503" s="1067"/>
      <c r="B1503" s="1067"/>
      <c r="C1503" s="1067"/>
      <c r="D1503" s="1067"/>
      <c r="E1503" s="1067"/>
      <c r="F1503" s="1067"/>
      <c r="G1503" s="1067"/>
      <c r="H1503" s="1067"/>
      <c r="I1503" s="1067"/>
      <c r="J1503" s="1067"/>
      <c r="K1503" s="1067"/>
      <c r="L1503" s="1067"/>
      <c r="M1503" s="1067"/>
      <c r="N1503" s="1067"/>
      <c r="O1503" s="1067"/>
      <c r="P1503" s="1067"/>
      <c r="Q1503" s="1067"/>
      <c r="R1503" s="1067"/>
      <c r="S1503" s="1067"/>
      <c r="T1503" s="1067"/>
      <c r="U1503" s="1067"/>
      <c r="V1503" s="1067"/>
      <c r="W1503" s="1067"/>
      <c r="X1503" s="1067"/>
      <c r="Y1503" s="1067"/>
      <c r="Z1503" s="1067"/>
      <c r="AA1503" s="1067"/>
      <c r="AB1503" s="1067"/>
      <c r="AC1503" s="1067"/>
      <c r="AD1503" s="1067"/>
      <c r="AE1503" s="1067"/>
    </row>
    <row r="1504" spans="1:31">
      <c r="A1504" s="1067"/>
      <c r="B1504" s="1067"/>
      <c r="C1504" s="1067"/>
      <c r="D1504" s="1067"/>
      <c r="E1504" s="1067"/>
      <c r="F1504" s="1067"/>
      <c r="G1504" s="1067"/>
      <c r="H1504" s="1067"/>
      <c r="I1504" s="1067"/>
      <c r="J1504" s="1067"/>
      <c r="K1504" s="1067"/>
      <c r="L1504" s="1067"/>
      <c r="M1504" s="1067"/>
      <c r="N1504" s="1067"/>
      <c r="O1504" s="1067"/>
      <c r="P1504" s="1067"/>
      <c r="Q1504" s="1067"/>
      <c r="R1504" s="1067"/>
      <c r="S1504" s="1067"/>
      <c r="T1504" s="1067"/>
      <c r="U1504" s="1067"/>
      <c r="V1504" s="1067"/>
      <c r="W1504" s="1067"/>
      <c r="X1504" s="1067"/>
      <c r="Y1504" s="1067"/>
      <c r="Z1504" s="1067"/>
      <c r="AA1504" s="1067"/>
      <c r="AB1504" s="1067"/>
      <c r="AC1504" s="1067"/>
      <c r="AD1504" s="1067"/>
      <c r="AE1504" s="1067"/>
    </row>
    <row r="1505" spans="1:31">
      <c r="A1505" s="1067"/>
      <c r="B1505" s="1067"/>
      <c r="C1505" s="1067"/>
      <c r="D1505" s="1067"/>
      <c r="E1505" s="1067"/>
      <c r="F1505" s="1067"/>
      <c r="G1505" s="1067"/>
      <c r="H1505" s="1067"/>
      <c r="I1505" s="1067"/>
      <c r="J1505" s="1067"/>
      <c r="K1505" s="1067"/>
      <c r="L1505" s="1067"/>
      <c r="M1505" s="1067"/>
      <c r="N1505" s="1067"/>
      <c r="O1505" s="1067"/>
      <c r="P1505" s="1067"/>
      <c r="Q1505" s="1067"/>
      <c r="R1505" s="1067"/>
      <c r="S1505" s="1067"/>
      <c r="T1505" s="1067"/>
      <c r="U1505" s="1067"/>
      <c r="V1505" s="1067"/>
      <c r="W1505" s="1067"/>
      <c r="X1505" s="1067"/>
      <c r="Y1505" s="1067"/>
      <c r="Z1505" s="1067"/>
      <c r="AA1505" s="1067"/>
      <c r="AB1505" s="1067"/>
      <c r="AC1505" s="1067"/>
      <c r="AD1505" s="1067"/>
      <c r="AE1505" s="1067"/>
    </row>
    <row r="1506" spans="1:31">
      <c r="A1506" s="1067"/>
      <c r="B1506" s="1067"/>
      <c r="C1506" s="1067"/>
      <c r="D1506" s="1067"/>
      <c r="E1506" s="1067"/>
      <c r="F1506" s="1067"/>
      <c r="G1506" s="1067"/>
      <c r="H1506" s="1067"/>
      <c r="I1506" s="1067"/>
      <c r="J1506" s="1067"/>
      <c r="K1506" s="1067"/>
      <c r="L1506" s="1067"/>
      <c r="M1506" s="1067"/>
      <c r="N1506" s="1067"/>
      <c r="O1506" s="1067"/>
      <c r="P1506" s="1067"/>
      <c r="Q1506" s="1067"/>
      <c r="R1506" s="1067"/>
      <c r="S1506" s="1067"/>
      <c r="T1506" s="1067"/>
      <c r="U1506" s="1067"/>
      <c r="V1506" s="1067"/>
      <c r="W1506" s="1067"/>
      <c r="X1506" s="1067"/>
      <c r="Y1506" s="1067"/>
      <c r="Z1506" s="1067"/>
      <c r="AA1506" s="1067"/>
      <c r="AB1506" s="1067"/>
      <c r="AC1506" s="1067"/>
      <c r="AD1506" s="1067"/>
      <c r="AE1506" s="1067"/>
    </row>
    <row r="1507" spans="1:31">
      <c r="A1507" s="1067"/>
      <c r="B1507" s="1067"/>
      <c r="C1507" s="1067"/>
      <c r="D1507" s="1067"/>
      <c r="E1507" s="1067"/>
      <c r="F1507" s="1067"/>
      <c r="G1507" s="1067"/>
      <c r="H1507" s="1067"/>
      <c r="I1507" s="1067"/>
      <c r="J1507" s="1067"/>
      <c r="K1507" s="1067"/>
      <c r="L1507" s="1067"/>
      <c r="M1507" s="1067"/>
      <c r="N1507" s="1067"/>
      <c r="O1507" s="1067"/>
      <c r="P1507" s="1067"/>
      <c r="Q1507" s="1067"/>
      <c r="R1507" s="1067"/>
      <c r="S1507" s="1067"/>
      <c r="T1507" s="1067"/>
      <c r="U1507" s="1067"/>
      <c r="V1507" s="1067"/>
      <c r="W1507" s="1067"/>
      <c r="X1507" s="1067"/>
      <c r="Y1507" s="1067"/>
      <c r="Z1507" s="1067"/>
      <c r="AA1507" s="1067"/>
      <c r="AB1507" s="1067"/>
      <c r="AC1507" s="1067"/>
      <c r="AD1507" s="1067"/>
      <c r="AE1507" s="1067"/>
    </row>
    <row r="1508" spans="1:31">
      <c r="A1508" s="1067"/>
      <c r="B1508" s="1067"/>
      <c r="C1508" s="1067"/>
      <c r="D1508" s="1067"/>
      <c r="E1508" s="1067"/>
      <c r="F1508" s="1067"/>
      <c r="G1508" s="1067"/>
      <c r="H1508" s="1067"/>
      <c r="I1508" s="1067"/>
      <c r="J1508" s="1067"/>
      <c r="K1508" s="1067"/>
      <c r="L1508" s="1067"/>
      <c r="M1508" s="1067"/>
      <c r="N1508" s="1067"/>
      <c r="O1508" s="1067"/>
      <c r="P1508" s="1067"/>
      <c r="Q1508" s="1067"/>
      <c r="R1508" s="1067"/>
      <c r="S1508" s="1067"/>
      <c r="T1508" s="1067"/>
      <c r="U1508" s="1067"/>
      <c r="V1508" s="1067"/>
      <c r="W1508" s="1067"/>
      <c r="X1508" s="1067"/>
      <c r="Y1508" s="1067"/>
      <c r="Z1508" s="1067"/>
      <c r="AA1508" s="1067"/>
      <c r="AB1508" s="1067"/>
      <c r="AC1508" s="1067"/>
      <c r="AD1508" s="1067"/>
      <c r="AE1508" s="1067"/>
    </row>
    <row r="1509" spans="1:31">
      <c r="A1509" s="1067"/>
      <c r="B1509" s="1067"/>
      <c r="C1509" s="1067"/>
      <c r="D1509" s="1067"/>
      <c r="E1509" s="1067"/>
      <c r="F1509" s="1067"/>
      <c r="G1509" s="1067"/>
      <c r="H1509" s="1067"/>
      <c r="I1509" s="1067"/>
      <c r="J1509" s="1067"/>
      <c r="K1509" s="1067"/>
      <c r="L1509" s="1067"/>
      <c r="M1509" s="1067"/>
      <c r="N1509" s="1067"/>
      <c r="O1509" s="1067"/>
      <c r="P1509" s="1067"/>
      <c r="Q1509" s="1067"/>
      <c r="R1509" s="1067"/>
      <c r="S1509" s="1067"/>
      <c r="T1509" s="1067"/>
      <c r="U1509" s="1067"/>
      <c r="V1509" s="1067"/>
      <c r="W1509" s="1067"/>
      <c r="X1509" s="1067"/>
      <c r="Y1509" s="1067"/>
      <c r="Z1509" s="1067"/>
      <c r="AA1509" s="1067"/>
      <c r="AB1509" s="1067"/>
      <c r="AC1509" s="1067"/>
      <c r="AD1509" s="1067"/>
      <c r="AE1509" s="1067"/>
    </row>
    <row r="1510" spans="1:31">
      <c r="A1510" s="1067"/>
      <c r="B1510" s="1067"/>
      <c r="C1510" s="1067"/>
      <c r="D1510" s="1067"/>
      <c r="E1510" s="1067"/>
      <c r="F1510" s="1067"/>
      <c r="G1510" s="1067"/>
      <c r="H1510" s="1067"/>
      <c r="I1510" s="1067"/>
      <c r="J1510" s="1067"/>
      <c r="K1510" s="1067"/>
      <c r="L1510" s="1067"/>
      <c r="M1510" s="1067"/>
      <c r="N1510" s="1067"/>
      <c r="O1510" s="1067"/>
      <c r="P1510" s="1067"/>
      <c r="Q1510" s="1067"/>
      <c r="R1510" s="1067"/>
      <c r="S1510" s="1067"/>
      <c r="T1510" s="1067"/>
      <c r="U1510" s="1067"/>
      <c r="V1510" s="1067"/>
      <c r="W1510" s="1067"/>
      <c r="X1510" s="1067"/>
      <c r="Y1510" s="1067"/>
      <c r="Z1510" s="1067"/>
      <c r="AA1510" s="1067"/>
      <c r="AB1510" s="1067"/>
      <c r="AC1510" s="1067"/>
      <c r="AD1510" s="1067"/>
      <c r="AE1510" s="1067"/>
    </row>
    <row r="1511" spans="1:31">
      <c r="A1511" s="1067"/>
      <c r="B1511" s="1067"/>
      <c r="C1511" s="1067"/>
      <c r="D1511" s="1067"/>
      <c r="E1511" s="1067"/>
      <c r="F1511" s="1067"/>
      <c r="G1511" s="1067"/>
      <c r="H1511" s="1067"/>
      <c r="I1511" s="1067"/>
      <c r="J1511" s="1067"/>
      <c r="K1511" s="1067"/>
      <c r="L1511" s="1067"/>
      <c r="M1511" s="1067"/>
      <c r="N1511" s="1067"/>
      <c r="O1511" s="1067"/>
      <c r="P1511" s="1067"/>
      <c r="Q1511" s="1067"/>
      <c r="R1511" s="1067"/>
      <c r="S1511" s="1067"/>
      <c r="T1511" s="1067"/>
      <c r="U1511" s="1067"/>
      <c r="V1511" s="1067"/>
      <c r="W1511" s="1067"/>
      <c r="X1511" s="1067"/>
      <c r="Y1511" s="1067"/>
      <c r="Z1511" s="1067"/>
      <c r="AA1511" s="1067"/>
      <c r="AB1511" s="1067"/>
      <c r="AC1511" s="1067"/>
      <c r="AD1511" s="1067"/>
      <c r="AE1511" s="1067"/>
    </row>
    <row r="1512" spans="1:31">
      <c r="A1512" s="1067"/>
      <c r="B1512" s="1067"/>
      <c r="C1512" s="1067"/>
      <c r="D1512" s="1067"/>
      <c r="E1512" s="1067"/>
      <c r="F1512" s="1067"/>
      <c r="G1512" s="1067"/>
      <c r="H1512" s="1067"/>
      <c r="I1512" s="1067"/>
      <c r="J1512" s="1067"/>
      <c r="K1512" s="1067"/>
      <c r="L1512" s="1067"/>
      <c r="M1512" s="1067"/>
      <c r="N1512" s="1067"/>
      <c r="O1512" s="1067"/>
      <c r="P1512" s="1067"/>
      <c r="Q1512" s="1067"/>
      <c r="R1512" s="1067"/>
      <c r="S1512" s="1067"/>
      <c r="T1512" s="1067"/>
      <c r="U1512" s="1067"/>
      <c r="V1512" s="1067"/>
      <c r="W1512" s="1067"/>
      <c r="X1512" s="1067"/>
      <c r="Y1512" s="1067"/>
      <c r="Z1512" s="1067"/>
      <c r="AA1512" s="1067"/>
      <c r="AB1512" s="1067"/>
      <c r="AC1512" s="1067"/>
      <c r="AD1512" s="1067"/>
      <c r="AE1512" s="1067"/>
    </row>
    <row r="1513" spans="1:31">
      <c r="A1513" s="1067"/>
      <c r="B1513" s="1067"/>
      <c r="C1513" s="1067"/>
      <c r="D1513" s="1067"/>
      <c r="E1513" s="1067"/>
      <c r="F1513" s="1067"/>
      <c r="G1513" s="1067"/>
      <c r="H1513" s="1067"/>
      <c r="I1513" s="1067"/>
      <c r="J1513" s="1067"/>
      <c r="K1513" s="1067"/>
      <c r="L1513" s="1067"/>
      <c r="M1513" s="1067"/>
      <c r="N1513" s="1067"/>
      <c r="O1513" s="1067"/>
      <c r="P1513" s="1067"/>
      <c r="Q1513" s="1067"/>
      <c r="R1513" s="1067"/>
      <c r="S1513" s="1067"/>
      <c r="T1513" s="1067"/>
      <c r="U1513" s="1067"/>
      <c r="V1513" s="1067"/>
      <c r="W1513" s="1067"/>
      <c r="X1513" s="1067"/>
      <c r="Y1513" s="1067"/>
      <c r="Z1513" s="1067"/>
      <c r="AA1513" s="1067"/>
      <c r="AB1513" s="1067"/>
      <c r="AC1513" s="1067"/>
      <c r="AD1513" s="1067"/>
      <c r="AE1513" s="1067"/>
    </row>
    <row r="1514" spans="1:31">
      <c r="A1514" s="1067"/>
      <c r="B1514" s="1067"/>
      <c r="C1514" s="1067"/>
      <c r="D1514" s="1067"/>
      <c r="E1514" s="1067"/>
      <c r="F1514" s="1067"/>
      <c r="G1514" s="1067"/>
      <c r="H1514" s="1067"/>
      <c r="I1514" s="1067"/>
      <c r="J1514" s="1067"/>
      <c r="K1514" s="1067"/>
      <c r="L1514" s="1067"/>
      <c r="M1514" s="1067"/>
      <c r="N1514" s="1067"/>
      <c r="O1514" s="1067"/>
      <c r="P1514" s="1067"/>
      <c r="Q1514" s="1067"/>
      <c r="R1514" s="1067"/>
      <c r="S1514" s="1067"/>
      <c r="T1514" s="1067"/>
      <c r="U1514" s="1067"/>
      <c r="V1514" s="1067"/>
      <c r="W1514" s="1067"/>
      <c r="X1514" s="1067"/>
      <c r="Y1514" s="1067"/>
      <c r="Z1514" s="1067"/>
      <c r="AA1514" s="1067"/>
      <c r="AB1514" s="1067"/>
      <c r="AC1514" s="1067"/>
      <c r="AD1514" s="1067"/>
      <c r="AE1514" s="1067"/>
    </row>
    <row r="1515" spans="1:31">
      <c r="A1515" s="1067"/>
      <c r="B1515" s="1067"/>
      <c r="C1515" s="1067"/>
      <c r="D1515" s="1067"/>
      <c r="E1515" s="1067"/>
      <c r="F1515" s="1067"/>
      <c r="G1515" s="1067"/>
      <c r="H1515" s="1067"/>
      <c r="I1515" s="1067"/>
      <c r="J1515" s="1067"/>
      <c r="K1515" s="1067"/>
      <c r="L1515" s="1067"/>
      <c r="M1515" s="1067"/>
      <c r="N1515" s="1067"/>
      <c r="O1515" s="1067"/>
      <c r="P1515" s="1067"/>
      <c r="Q1515" s="1067"/>
      <c r="R1515" s="1067"/>
      <c r="S1515" s="1067"/>
      <c r="T1515" s="1067"/>
      <c r="U1515" s="1067"/>
      <c r="V1515" s="1067"/>
      <c r="W1515" s="1067"/>
      <c r="X1515" s="1067"/>
      <c r="Y1515" s="1067"/>
      <c r="Z1515" s="1067"/>
      <c r="AA1515" s="1067"/>
      <c r="AB1515" s="1067"/>
      <c r="AC1515" s="1067"/>
      <c r="AD1515" s="1067"/>
      <c r="AE1515" s="1067"/>
    </row>
    <row r="1516" spans="1:31">
      <c r="A1516" s="1067"/>
      <c r="B1516" s="1067"/>
      <c r="C1516" s="1067"/>
      <c r="D1516" s="1067"/>
      <c r="E1516" s="1067"/>
      <c r="F1516" s="1067"/>
      <c r="G1516" s="1067"/>
      <c r="H1516" s="1067"/>
      <c r="I1516" s="1067"/>
      <c r="J1516" s="1067"/>
      <c r="K1516" s="1067"/>
      <c r="L1516" s="1067"/>
      <c r="M1516" s="1067"/>
      <c r="N1516" s="1067"/>
      <c r="O1516" s="1067"/>
      <c r="P1516" s="1067"/>
      <c r="Q1516" s="1067"/>
      <c r="R1516" s="1067"/>
      <c r="S1516" s="1067"/>
      <c r="T1516" s="1067"/>
      <c r="U1516" s="1067"/>
      <c r="V1516" s="1067"/>
      <c r="W1516" s="1067"/>
      <c r="X1516" s="1067"/>
      <c r="Y1516" s="1067"/>
      <c r="Z1516" s="1067"/>
      <c r="AA1516" s="1067"/>
      <c r="AB1516" s="1067"/>
      <c r="AC1516" s="1067"/>
      <c r="AD1516" s="1067"/>
      <c r="AE1516" s="1067"/>
    </row>
    <row r="1517" spans="1:31">
      <c r="A1517" s="1067"/>
      <c r="B1517" s="1067"/>
      <c r="C1517" s="1067"/>
      <c r="D1517" s="1067"/>
      <c r="E1517" s="1067"/>
      <c r="F1517" s="1067"/>
      <c r="G1517" s="1067"/>
      <c r="H1517" s="1067"/>
      <c r="I1517" s="1067"/>
      <c r="J1517" s="1067"/>
      <c r="K1517" s="1067"/>
      <c r="L1517" s="1067"/>
      <c r="M1517" s="1067"/>
      <c r="N1517" s="1067"/>
      <c r="O1517" s="1067"/>
      <c r="P1517" s="1067"/>
      <c r="Q1517" s="1067"/>
      <c r="R1517" s="1067"/>
      <c r="S1517" s="1067"/>
      <c r="T1517" s="1067"/>
      <c r="U1517" s="1067"/>
      <c r="V1517" s="1067"/>
      <c r="W1517" s="1067"/>
      <c r="X1517" s="1067"/>
      <c r="Y1517" s="1067"/>
      <c r="Z1517" s="1067"/>
      <c r="AA1517" s="1067"/>
      <c r="AB1517" s="1067"/>
      <c r="AC1517" s="1067"/>
      <c r="AD1517" s="1067"/>
      <c r="AE1517" s="1067"/>
    </row>
    <row r="1518" spans="1:31">
      <c r="A1518" s="1067"/>
      <c r="B1518" s="1067"/>
      <c r="C1518" s="1067"/>
      <c r="D1518" s="1067"/>
      <c r="E1518" s="1067"/>
      <c r="F1518" s="1067"/>
      <c r="G1518" s="1067"/>
      <c r="H1518" s="1067"/>
      <c r="I1518" s="1067"/>
      <c r="J1518" s="1067"/>
      <c r="K1518" s="1067"/>
      <c r="L1518" s="1067"/>
      <c r="M1518" s="1067"/>
      <c r="N1518" s="1067"/>
      <c r="O1518" s="1067"/>
      <c r="P1518" s="1067"/>
      <c r="Q1518" s="1067"/>
      <c r="R1518" s="1067"/>
      <c r="S1518" s="1067"/>
      <c r="T1518" s="1067"/>
      <c r="U1518" s="1067"/>
      <c r="V1518" s="1067"/>
      <c r="W1518" s="1067"/>
      <c r="X1518" s="1067"/>
      <c r="Y1518" s="1067"/>
      <c r="Z1518" s="1067"/>
      <c r="AA1518" s="1067"/>
      <c r="AB1518" s="1067"/>
      <c r="AC1518" s="1067"/>
      <c r="AD1518" s="1067"/>
      <c r="AE1518" s="1067"/>
    </row>
    <row r="1519" spans="1:31">
      <c r="A1519" s="1067"/>
      <c r="B1519" s="1067"/>
      <c r="C1519" s="1067"/>
      <c r="D1519" s="1067"/>
      <c r="E1519" s="1067"/>
      <c r="F1519" s="1067"/>
      <c r="G1519" s="1067"/>
      <c r="H1519" s="1067"/>
      <c r="I1519" s="1067"/>
      <c r="J1519" s="1067"/>
      <c r="K1519" s="1067"/>
      <c r="L1519" s="1067"/>
      <c r="M1519" s="1067"/>
      <c r="N1519" s="1067"/>
      <c r="O1519" s="1067"/>
      <c r="P1519" s="1067"/>
      <c r="Q1519" s="1067"/>
      <c r="R1519" s="1067"/>
      <c r="S1519" s="1067"/>
      <c r="T1519" s="1067"/>
      <c r="U1519" s="1067"/>
      <c r="V1519" s="1067"/>
      <c r="W1519" s="1067"/>
      <c r="X1519" s="1067"/>
      <c r="Y1519" s="1067"/>
      <c r="Z1519" s="1067"/>
      <c r="AA1519" s="1067"/>
      <c r="AB1519" s="1067"/>
      <c r="AC1519" s="1067"/>
      <c r="AD1519" s="1067"/>
      <c r="AE1519" s="1067"/>
    </row>
    <row r="1520" spans="1:31">
      <c r="A1520" s="1067"/>
      <c r="B1520" s="1067"/>
      <c r="C1520" s="1067"/>
      <c r="D1520" s="1067"/>
      <c r="E1520" s="1067"/>
      <c r="F1520" s="1067"/>
      <c r="G1520" s="1067"/>
      <c r="H1520" s="1067"/>
      <c r="I1520" s="1067"/>
      <c r="J1520" s="1067"/>
      <c r="K1520" s="1067"/>
      <c r="L1520" s="1067"/>
      <c r="M1520" s="1067"/>
      <c r="N1520" s="1067"/>
      <c r="O1520" s="1067"/>
      <c r="P1520" s="1067"/>
      <c r="Q1520" s="1067"/>
      <c r="R1520" s="1067"/>
      <c r="S1520" s="1067"/>
      <c r="T1520" s="1067"/>
      <c r="U1520" s="1067"/>
      <c r="V1520" s="1067"/>
      <c r="W1520" s="1067"/>
      <c r="X1520" s="1067"/>
      <c r="Y1520" s="1067"/>
      <c r="Z1520" s="1067"/>
      <c r="AA1520" s="1067"/>
      <c r="AB1520" s="1067"/>
      <c r="AC1520" s="1067"/>
      <c r="AD1520" s="1067"/>
      <c r="AE1520" s="1067"/>
    </row>
    <row r="1521" spans="1:31">
      <c r="A1521" s="1067"/>
      <c r="B1521" s="1067"/>
      <c r="C1521" s="1067"/>
      <c r="D1521" s="1067"/>
      <c r="E1521" s="1067"/>
      <c r="F1521" s="1067"/>
      <c r="G1521" s="1067"/>
      <c r="H1521" s="1067"/>
      <c r="I1521" s="1067"/>
      <c r="J1521" s="1067"/>
      <c r="K1521" s="1067"/>
      <c r="L1521" s="1067"/>
      <c r="M1521" s="1067"/>
      <c r="N1521" s="1067"/>
      <c r="O1521" s="1067"/>
      <c r="P1521" s="1067"/>
      <c r="Q1521" s="1067"/>
      <c r="R1521" s="1067"/>
      <c r="S1521" s="1067"/>
      <c r="T1521" s="1067"/>
      <c r="U1521" s="1067"/>
      <c r="V1521" s="1067"/>
      <c r="W1521" s="1067"/>
      <c r="X1521" s="1067"/>
      <c r="Y1521" s="1067"/>
      <c r="Z1521" s="1067"/>
      <c r="AA1521" s="1067"/>
      <c r="AB1521" s="1067"/>
      <c r="AC1521" s="1067"/>
      <c r="AD1521" s="1067"/>
      <c r="AE1521" s="1067"/>
    </row>
    <row r="1522" spans="1:31">
      <c r="A1522" s="1067"/>
      <c r="B1522" s="1067"/>
      <c r="C1522" s="1067"/>
      <c r="D1522" s="1067"/>
      <c r="E1522" s="1067"/>
      <c r="F1522" s="1067"/>
      <c r="G1522" s="1067"/>
      <c r="H1522" s="1067"/>
      <c r="I1522" s="1067"/>
      <c r="J1522" s="1067"/>
      <c r="K1522" s="1067"/>
      <c r="L1522" s="1067"/>
      <c r="M1522" s="1067"/>
      <c r="N1522" s="1067"/>
      <c r="O1522" s="1067"/>
      <c r="P1522" s="1067"/>
      <c r="Q1522" s="1067"/>
      <c r="R1522" s="1067"/>
      <c r="S1522" s="1067"/>
      <c r="T1522" s="1067"/>
      <c r="U1522" s="1067"/>
      <c r="V1522" s="1067"/>
      <c r="W1522" s="1067"/>
      <c r="X1522" s="1067"/>
      <c r="Y1522" s="1067"/>
      <c r="Z1522" s="1067"/>
      <c r="AA1522" s="1067"/>
      <c r="AB1522" s="1067"/>
      <c r="AC1522" s="1067"/>
      <c r="AD1522" s="1067"/>
      <c r="AE1522" s="1067"/>
    </row>
    <row r="1523" spans="1:31">
      <c r="A1523" s="1067"/>
      <c r="B1523" s="1067"/>
      <c r="C1523" s="1067"/>
      <c r="D1523" s="1067"/>
      <c r="E1523" s="1067"/>
      <c r="F1523" s="1067"/>
      <c r="G1523" s="1067"/>
      <c r="H1523" s="1067"/>
      <c r="I1523" s="1067"/>
      <c r="J1523" s="1067"/>
      <c r="K1523" s="1067"/>
      <c r="L1523" s="1067"/>
      <c r="M1523" s="1067"/>
      <c r="N1523" s="1067"/>
      <c r="O1523" s="1067"/>
      <c r="P1523" s="1067"/>
      <c r="Q1523" s="1067"/>
      <c r="R1523" s="1067"/>
      <c r="S1523" s="1067"/>
      <c r="T1523" s="1067"/>
      <c r="U1523" s="1067"/>
      <c r="V1523" s="1067"/>
      <c r="W1523" s="1067"/>
      <c r="X1523" s="1067"/>
      <c r="Y1523" s="1067"/>
      <c r="Z1523" s="1067"/>
      <c r="AA1523" s="1067"/>
      <c r="AB1523" s="1067"/>
      <c r="AC1523" s="1067"/>
      <c r="AD1523" s="1067"/>
      <c r="AE1523" s="1067"/>
    </row>
    <row r="1524" spans="1:31">
      <c r="A1524" s="1067"/>
      <c r="B1524" s="1067"/>
      <c r="C1524" s="1067"/>
      <c r="D1524" s="1067"/>
      <c r="E1524" s="1067"/>
      <c r="F1524" s="1067"/>
      <c r="G1524" s="1067"/>
      <c r="H1524" s="1067"/>
      <c r="I1524" s="1067"/>
      <c r="J1524" s="1067"/>
      <c r="K1524" s="1067"/>
      <c r="L1524" s="1067"/>
      <c r="M1524" s="1067"/>
      <c r="N1524" s="1067"/>
      <c r="O1524" s="1067"/>
      <c r="P1524" s="1067"/>
      <c r="Q1524" s="1067"/>
      <c r="R1524" s="1067"/>
      <c r="S1524" s="1067"/>
      <c r="T1524" s="1067"/>
      <c r="U1524" s="1067"/>
      <c r="V1524" s="1067"/>
      <c r="W1524" s="1067"/>
      <c r="X1524" s="1067"/>
      <c r="Y1524" s="1067"/>
      <c r="Z1524" s="1067"/>
      <c r="AA1524" s="1067"/>
      <c r="AB1524" s="1067"/>
      <c r="AC1524" s="1067"/>
      <c r="AD1524" s="1067"/>
      <c r="AE1524" s="1067"/>
    </row>
    <row r="1525" spans="1:31">
      <c r="A1525" s="1067"/>
      <c r="B1525" s="1067"/>
      <c r="C1525" s="1067"/>
      <c r="D1525" s="1067"/>
      <c r="E1525" s="1067"/>
      <c r="F1525" s="1067"/>
      <c r="G1525" s="1067"/>
      <c r="H1525" s="1067"/>
      <c r="I1525" s="1067"/>
      <c r="J1525" s="1067"/>
      <c r="K1525" s="1067"/>
      <c r="L1525" s="1067"/>
      <c r="M1525" s="1067"/>
      <c r="N1525" s="1067"/>
      <c r="O1525" s="1067"/>
      <c r="P1525" s="1067"/>
      <c r="Q1525" s="1067"/>
      <c r="R1525" s="1067"/>
      <c r="S1525" s="1067"/>
      <c r="T1525" s="1067"/>
      <c r="U1525" s="1067"/>
      <c r="V1525" s="1067"/>
      <c r="W1525" s="1067"/>
      <c r="X1525" s="1067"/>
      <c r="Y1525" s="1067"/>
      <c r="Z1525" s="1067"/>
      <c r="AA1525" s="1067"/>
      <c r="AB1525" s="1067"/>
      <c r="AC1525" s="1067"/>
      <c r="AD1525" s="1067"/>
      <c r="AE1525" s="1067"/>
    </row>
    <row r="1526" spans="1:31">
      <c r="A1526" s="1067"/>
      <c r="B1526" s="1067"/>
      <c r="C1526" s="1067"/>
      <c r="D1526" s="1067"/>
      <c r="E1526" s="1067"/>
      <c r="F1526" s="1067"/>
      <c r="G1526" s="1067"/>
      <c r="H1526" s="1067"/>
      <c r="I1526" s="1067"/>
      <c r="J1526" s="1067"/>
      <c r="K1526" s="1067"/>
      <c r="L1526" s="1067"/>
      <c r="M1526" s="1067"/>
      <c r="N1526" s="1067"/>
      <c r="O1526" s="1067"/>
      <c r="P1526" s="1067"/>
      <c r="Q1526" s="1067"/>
      <c r="R1526" s="1067"/>
      <c r="S1526" s="1067"/>
      <c r="T1526" s="1067"/>
      <c r="U1526" s="1067"/>
      <c r="V1526" s="1067"/>
      <c r="W1526" s="1067"/>
      <c r="X1526" s="1067"/>
      <c r="Y1526" s="1067"/>
      <c r="Z1526" s="1067"/>
      <c r="AA1526" s="1067"/>
      <c r="AB1526" s="1067"/>
      <c r="AC1526" s="1067"/>
      <c r="AD1526" s="1067"/>
      <c r="AE1526" s="1067"/>
    </row>
    <row r="1527" spans="1:31">
      <c r="A1527" s="1067"/>
      <c r="B1527" s="1067"/>
      <c r="C1527" s="1067"/>
      <c r="D1527" s="1067"/>
      <c r="E1527" s="1067"/>
      <c r="F1527" s="1067"/>
      <c r="G1527" s="1067"/>
      <c r="H1527" s="1067"/>
      <c r="I1527" s="1067"/>
      <c r="J1527" s="1067"/>
      <c r="K1527" s="1067"/>
      <c r="L1527" s="1067"/>
      <c r="M1527" s="1067"/>
      <c r="N1527" s="1067"/>
      <c r="O1527" s="1067"/>
      <c r="P1527" s="1067"/>
      <c r="Q1527" s="1067"/>
      <c r="R1527" s="1067"/>
      <c r="S1527" s="1067"/>
      <c r="T1527" s="1067"/>
      <c r="U1527" s="1067"/>
      <c r="V1527" s="1067"/>
      <c r="W1527" s="1067"/>
      <c r="X1527" s="1067"/>
      <c r="Y1527" s="1067"/>
      <c r="Z1527" s="1067"/>
      <c r="AA1527" s="1067"/>
      <c r="AB1527" s="1067"/>
      <c r="AC1527" s="1067"/>
      <c r="AD1527" s="1067"/>
      <c r="AE1527" s="1067"/>
    </row>
    <row r="1528" spans="1:31">
      <c r="A1528" s="1067"/>
      <c r="B1528" s="1067"/>
      <c r="C1528" s="1067"/>
      <c r="D1528" s="1067"/>
      <c r="E1528" s="1067"/>
      <c r="F1528" s="1067"/>
      <c r="G1528" s="1067"/>
      <c r="H1528" s="1067"/>
      <c r="I1528" s="1067"/>
      <c r="J1528" s="1067"/>
      <c r="K1528" s="1067"/>
      <c r="L1528" s="1067"/>
      <c r="M1528" s="1067"/>
      <c r="N1528" s="1067"/>
      <c r="O1528" s="1067"/>
      <c r="P1528" s="1067"/>
      <c r="Q1528" s="1067"/>
      <c r="R1528" s="1067"/>
      <c r="S1528" s="1067"/>
      <c r="T1528" s="1067"/>
      <c r="U1528" s="1067"/>
      <c r="V1528" s="1067"/>
      <c r="W1528" s="1067"/>
      <c r="X1528" s="1067"/>
      <c r="Y1528" s="1067"/>
      <c r="Z1528" s="1067"/>
      <c r="AA1528" s="1067"/>
      <c r="AB1528" s="1067"/>
      <c r="AC1528" s="1067"/>
      <c r="AD1528" s="1067"/>
      <c r="AE1528" s="1067"/>
    </row>
    <row r="1529" spans="1:31">
      <c r="A1529" s="1067"/>
      <c r="B1529" s="1067"/>
      <c r="C1529" s="1067"/>
      <c r="D1529" s="1067"/>
      <c r="E1529" s="1067"/>
      <c r="F1529" s="1067"/>
      <c r="G1529" s="1067"/>
      <c r="H1529" s="1067"/>
      <c r="I1529" s="1067"/>
      <c r="J1529" s="1067"/>
      <c r="K1529" s="1067"/>
      <c r="L1529" s="1067"/>
      <c r="M1529" s="1067"/>
      <c r="N1529" s="1067"/>
      <c r="O1529" s="1067"/>
      <c r="P1529" s="1067"/>
      <c r="Q1529" s="1067"/>
      <c r="R1529" s="1067"/>
      <c r="S1529" s="1067"/>
      <c r="T1529" s="1067"/>
      <c r="U1529" s="1067"/>
      <c r="V1529" s="1067"/>
      <c r="W1529" s="1067"/>
      <c r="X1529" s="1067"/>
      <c r="Y1529" s="1067"/>
      <c r="Z1529" s="1067"/>
      <c r="AA1529" s="1067"/>
      <c r="AB1529" s="1067"/>
      <c r="AC1529" s="1067"/>
      <c r="AD1529" s="1067"/>
      <c r="AE1529" s="1067"/>
    </row>
    <row r="1530" spans="1:31">
      <c r="A1530" s="1067"/>
      <c r="B1530" s="1067"/>
      <c r="C1530" s="1067"/>
      <c r="D1530" s="1067"/>
      <c r="E1530" s="1067"/>
      <c r="F1530" s="1067"/>
      <c r="G1530" s="1067"/>
      <c r="H1530" s="1067"/>
      <c r="I1530" s="1067"/>
      <c r="J1530" s="1067"/>
      <c r="K1530" s="1067"/>
      <c r="L1530" s="1067"/>
      <c r="M1530" s="1067"/>
      <c r="N1530" s="1067"/>
      <c r="O1530" s="1067"/>
      <c r="P1530" s="1067"/>
      <c r="Q1530" s="1067"/>
      <c r="R1530" s="1067"/>
      <c r="S1530" s="1067"/>
      <c r="T1530" s="1067"/>
      <c r="U1530" s="1067"/>
      <c r="V1530" s="1067"/>
      <c r="W1530" s="1067"/>
      <c r="X1530" s="1067"/>
      <c r="Y1530" s="1067"/>
      <c r="Z1530" s="1067"/>
      <c r="AA1530" s="1067"/>
      <c r="AB1530" s="1067"/>
      <c r="AC1530" s="1067"/>
      <c r="AD1530" s="1067"/>
      <c r="AE1530" s="1067"/>
    </row>
    <row r="1531" spans="1:31">
      <c r="A1531" s="1067"/>
      <c r="B1531" s="1067"/>
      <c r="C1531" s="1067"/>
      <c r="D1531" s="1067"/>
      <c r="E1531" s="1067"/>
      <c r="F1531" s="1067"/>
      <c r="G1531" s="1067"/>
      <c r="H1531" s="1067"/>
      <c r="I1531" s="1067"/>
      <c r="J1531" s="1067"/>
      <c r="K1531" s="1067"/>
      <c r="L1531" s="1067"/>
      <c r="M1531" s="1067"/>
      <c r="N1531" s="1067"/>
      <c r="O1531" s="1067"/>
      <c r="P1531" s="1067"/>
      <c r="Q1531" s="1067"/>
      <c r="R1531" s="1067"/>
      <c r="S1531" s="1067"/>
      <c r="T1531" s="1067"/>
      <c r="U1531" s="1067"/>
      <c r="V1531" s="1067"/>
      <c r="W1531" s="1067"/>
      <c r="X1531" s="1067"/>
      <c r="Y1531" s="1067"/>
      <c r="Z1531" s="1067"/>
      <c r="AA1531" s="1067"/>
      <c r="AB1531" s="1067"/>
      <c r="AC1531" s="1067"/>
      <c r="AD1531" s="1067"/>
      <c r="AE1531" s="1067"/>
    </row>
    <row r="1532" spans="1:31">
      <c r="A1532" s="1067"/>
      <c r="B1532" s="1067"/>
      <c r="C1532" s="1067"/>
      <c r="D1532" s="1067"/>
      <c r="E1532" s="1067"/>
      <c r="F1532" s="1067"/>
      <c r="G1532" s="1067"/>
      <c r="H1532" s="1067"/>
      <c r="I1532" s="1067"/>
      <c r="J1532" s="1067"/>
      <c r="K1532" s="1067"/>
      <c r="L1532" s="1067"/>
      <c r="M1532" s="1067"/>
      <c r="N1532" s="1067"/>
      <c r="O1532" s="1067"/>
      <c r="P1532" s="1067"/>
      <c r="Q1532" s="1067"/>
      <c r="R1532" s="1067"/>
      <c r="S1532" s="1067"/>
      <c r="T1532" s="1067"/>
      <c r="U1532" s="1067"/>
      <c r="V1532" s="1067"/>
      <c r="W1532" s="1067"/>
      <c r="X1532" s="1067"/>
      <c r="Y1532" s="1067"/>
      <c r="Z1532" s="1067"/>
      <c r="AA1532" s="1067"/>
      <c r="AB1532" s="1067"/>
      <c r="AC1532" s="1067"/>
      <c r="AD1532" s="1067"/>
      <c r="AE1532" s="1067"/>
    </row>
    <row r="1533" spans="1:31">
      <c r="A1533" s="1067"/>
      <c r="B1533" s="1067"/>
      <c r="C1533" s="1067"/>
      <c r="D1533" s="1067"/>
      <c r="E1533" s="1067"/>
      <c r="F1533" s="1067"/>
      <c r="G1533" s="1067"/>
      <c r="H1533" s="1067"/>
      <c r="I1533" s="1067"/>
      <c r="J1533" s="1067"/>
      <c r="K1533" s="1067"/>
      <c r="L1533" s="1067"/>
      <c r="M1533" s="1067"/>
      <c r="N1533" s="1067"/>
      <c r="O1533" s="1067"/>
      <c r="P1533" s="1067"/>
      <c r="Q1533" s="1067"/>
      <c r="R1533" s="1067"/>
      <c r="S1533" s="1067"/>
      <c r="T1533" s="1067"/>
      <c r="U1533" s="1067"/>
      <c r="V1533" s="1067"/>
      <c r="W1533" s="1067"/>
      <c r="X1533" s="1067"/>
      <c r="Y1533" s="1067"/>
      <c r="Z1533" s="1067"/>
      <c r="AA1533" s="1067"/>
      <c r="AB1533" s="1067"/>
      <c r="AC1533" s="1067"/>
      <c r="AD1533" s="1067"/>
      <c r="AE1533" s="1067"/>
    </row>
    <row r="1534" spans="1:31">
      <c r="A1534" s="1067"/>
      <c r="B1534" s="1067"/>
      <c r="C1534" s="1067"/>
      <c r="D1534" s="1067"/>
      <c r="E1534" s="1067"/>
      <c r="F1534" s="1067"/>
      <c r="G1534" s="1067"/>
      <c r="H1534" s="1067"/>
      <c r="I1534" s="1067"/>
      <c r="J1534" s="1067"/>
      <c r="K1534" s="1067"/>
      <c r="L1534" s="1067"/>
      <c r="M1534" s="1067"/>
      <c r="N1534" s="1067"/>
      <c r="O1534" s="1067"/>
      <c r="P1534" s="1067"/>
      <c r="Q1534" s="1067"/>
      <c r="R1534" s="1067"/>
      <c r="S1534" s="1067"/>
      <c r="T1534" s="1067"/>
      <c r="U1534" s="1067"/>
      <c r="V1534" s="1067"/>
      <c r="W1534" s="1067"/>
      <c r="X1534" s="1067"/>
      <c r="Y1534" s="1067"/>
      <c r="Z1534" s="1067"/>
      <c r="AA1534" s="1067"/>
      <c r="AB1534" s="1067"/>
      <c r="AC1534" s="1067"/>
      <c r="AD1534" s="1067"/>
      <c r="AE1534" s="1067"/>
    </row>
    <row r="1535" spans="1:31">
      <c r="A1535" s="1067"/>
      <c r="B1535" s="1067"/>
      <c r="C1535" s="1067"/>
      <c r="D1535" s="1067"/>
      <c r="E1535" s="1067"/>
      <c r="F1535" s="1067"/>
      <c r="G1535" s="1067"/>
      <c r="H1535" s="1067"/>
      <c r="I1535" s="1067"/>
      <c r="J1535" s="1067"/>
      <c r="K1535" s="1067"/>
      <c r="L1535" s="1067"/>
      <c r="M1535" s="1067"/>
      <c r="N1535" s="1067"/>
      <c r="O1535" s="1067"/>
      <c r="P1535" s="1067"/>
      <c r="Q1535" s="1067"/>
      <c r="R1535" s="1067"/>
      <c r="S1535" s="1067"/>
      <c r="T1535" s="1067"/>
      <c r="U1535" s="1067"/>
      <c r="V1535" s="1067"/>
      <c r="W1535" s="1067"/>
      <c r="X1535" s="1067"/>
      <c r="Y1535" s="1067"/>
      <c r="Z1535" s="1067"/>
      <c r="AA1535" s="1067"/>
      <c r="AB1535" s="1067"/>
      <c r="AC1535" s="1067"/>
      <c r="AD1535" s="1067"/>
      <c r="AE1535" s="1067"/>
    </row>
    <row r="1536" spans="1:31">
      <c r="A1536" s="1067"/>
      <c r="B1536" s="1067"/>
      <c r="C1536" s="1067"/>
      <c r="D1536" s="1067"/>
      <c r="E1536" s="1067"/>
      <c r="F1536" s="1067"/>
      <c r="G1536" s="1067"/>
      <c r="H1536" s="1067"/>
      <c r="I1536" s="1067"/>
      <c r="J1536" s="1067"/>
      <c r="K1536" s="1067"/>
      <c r="L1536" s="1067"/>
      <c r="M1536" s="1067"/>
      <c r="N1536" s="1067"/>
      <c r="O1536" s="1067"/>
      <c r="P1536" s="1067"/>
      <c r="Q1536" s="1067"/>
      <c r="R1536" s="1067"/>
      <c r="S1536" s="1067"/>
      <c r="T1536" s="1067"/>
      <c r="U1536" s="1067"/>
      <c r="V1536" s="1067"/>
      <c r="W1536" s="1067"/>
      <c r="X1536" s="1067"/>
      <c r="Y1536" s="1067"/>
      <c r="Z1536" s="1067"/>
      <c r="AA1536" s="1067"/>
      <c r="AB1536" s="1067"/>
      <c r="AC1536" s="1067"/>
      <c r="AD1536" s="1067"/>
      <c r="AE1536" s="1067"/>
    </row>
    <row r="1537" spans="1:31">
      <c r="A1537" s="1067"/>
      <c r="B1537" s="1067"/>
      <c r="C1537" s="1067"/>
      <c r="D1537" s="1067"/>
      <c r="E1537" s="1067"/>
      <c r="F1537" s="1067"/>
      <c r="G1537" s="1067"/>
      <c r="H1537" s="1067"/>
      <c r="I1537" s="1067"/>
      <c r="J1537" s="1067"/>
      <c r="K1537" s="1067"/>
      <c r="L1537" s="1067"/>
      <c r="M1537" s="1067"/>
      <c r="N1537" s="1067"/>
      <c r="O1537" s="1067"/>
      <c r="P1537" s="1067"/>
      <c r="Q1537" s="1067"/>
      <c r="R1537" s="1067"/>
      <c r="S1537" s="1067"/>
      <c r="T1537" s="1067"/>
      <c r="U1537" s="1067"/>
      <c r="V1537" s="1067"/>
      <c r="W1537" s="1067"/>
      <c r="X1537" s="1067"/>
      <c r="Y1537" s="1067"/>
      <c r="Z1537" s="1067"/>
      <c r="AA1537" s="1067"/>
      <c r="AB1537" s="1067"/>
      <c r="AC1537" s="1067"/>
      <c r="AD1537" s="1067"/>
      <c r="AE1537" s="1067"/>
    </row>
    <row r="1538" spans="1:31">
      <c r="A1538" s="1067"/>
      <c r="B1538" s="1067"/>
      <c r="C1538" s="1067"/>
      <c r="D1538" s="1067"/>
      <c r="E1538" s="1067"/>
      <c r="F1538" s="1067"/>
      <c r="G1538" s="1067"/>
      <c r="H1538" s="1067"/>
      <c r="I1538" s="1067"/>
      <c r="J1538" s="1067"/>
      <c r="K1538" s="1067"/>
      <c r="L1538" s="1067"/>
      <c r="M1538" s="1067"/>
      <c r="N1538" s="1067"/>
      <c r="O1538" s="1067"/>
      <c r="P1538" s="1067"/>
      <c r="Q1538" s="1067"/>
      <c r="R1538" s="1067"/>
      <c r="S1538" s="1067"/>
      <c r="T1538" s="1067"/>
      <c r="U1538" s="1067"/>
      <c r="V1538" s="1067"/>
      <c r="W1538" s="1067"/>
      <c r="X1538" s="1067"/>
      <c r="Y1538" s="1067"/>
      <c r="Z1538" s="1067"/>
      <c r="AA1538" s="1067"/>
      <c r="AB1538" s="1067"/>
      <c r="AC1538" s="1067"/>
      <c r="AD1538" s="1067"/>
      <c r="AE1538" s="1067"/>
    </row>
    <row r="1539" spans="1:31">
      <c r="A1539" s="1067"/>
      <c r="B1539" s="1067"/>
      <c r="C1539" s="1067"/>
      <c r="D1539" s="1067"/>
      <c r="E1539" s="1067"/>
      <c r="F1539" s="1067"/>
      <c r="G1539" s="1067"/>
      <c r="H1539" s="1067"/>
      <c r="I1539" s="1067"/>
      <c r="J1539" s="1067"/>
      <c r="K1539" s="1067"/>
      <c r="L1539" s="1067"/>
      <c r="M1539" s="1067"/>
      <c r="N1539" s="1067"/>
      <c r="O1539" s="1067"/>
      <c r="P1539" s="1067"/>
      <c r="Q1539" s="1067"/>
      <c r="R1539" s="1067"/>
      <c r="S1539" s="1067"/>
      <c r="T1539" s="1067"/>
      <c r="U1539" s="1067"/>
      <c r="V1539" s="1067"/>
      <c r="W1539" s="1067"/>
      <c r="X1539" s="1067"/>
      <c r="Y1539" s="1067"/>
      <c r="Z1539" s="1067"/>
      <c r="AA1539" s="1067"/>
      <c r="AB1539" s="1067"/>
      <c r="AC1539" s="1067"/>
      <c r="AD1539" s="1067"/>
      <c r="AE1539" s="1067"/>
    </row>
    <row r="1540" spans="1:31">
      <c r="A1540" s="1067"/>
      <c r="B1540" s="1067"/>
      <c r="C1540" s="1067"/>
      <c r="D1540" s="1067"/>
      <c r="E1540" s="1067"/>
      <c r="F1540" s="1067"/>
      <c r="G1540" s="1067"/>
      <c r="H1540" s="1067"/>
      <c r="I1540" s="1067"/>
      <c r="J1540" s="1067"/>
      <c r="K1540" s="1067"/>
      <c r="L1540" s="1067"/>
      <c r="M1540" s="1067"/>
      <c r="N1540" s="1067"/>
      <c r="O1540" s="1067"/>
      <c r="P1540" s="1067"/>
      <c r="Q1540" s="1067"/>
      <c r="R1540" s="1067"/>
      <c r="S1540" s="1067"/>
      <c r="T1540" s="1067"/>
      <c r="U1540" s="1067"/>
      <c r="V1540" s="1067"/>
      <c r="W1540" s="1067"/>
      <c r="X1540" s="1067"/>
      <c r="Y1540" s="1067"/>
      <c r="Z1540" s="1067"/>
      <c r="AA1540" s="1067"/>
      <c r="AB1540" s="1067"/>
      <c r="AC1540" s="1067"/>
      <c r="AD1540" s="1067"/>
      <c r="AE1540" s="1067"/>
    </row>
    <row r="1541" spans="1:31">
      <c r="A1541" s="1067"/>
      <c r="B1541" s="1067"/>
      <c r="C1541" s="1067"/>
      <c r="D1541" s="1067"/>
      <c r="E1541" s="1067"/>
      <c r="F1541" s="1067"/>
      <c r="G1541" s="1067"/>
      <c r="H1541" s="1067"/>
      <c r="I1541" s="1067"/>
      <c r="J1541" s="1067"/>
      <c r="K1541" s="1067"/>
      <c r="L1541" s="1067"/>
      <c r="M1541" s="1067"/>
      <c r="N1541" s="1067"/>
      <c r="O1541" s="1067"/>
      <c r="P1541" s="1067"/>
      <c r="Q1541" s="1067"/>
      <c r="R1541" s="1067"/>
      <c r="S1541" s="1067"/>
      <c r="T1541" s="1067"/>
      <c r="U1541" s="1067"/>
      <c r="V1541" s="1067"/>
      <c r="W1541" s="1067"/>
      <c r="X1541" s="1067"/>
      <c r="Y1541" s="1067"/>
      <c r="Z1541" s="1067"/>
      <c r="AA1541" s="1067"/>
      <c r="AB1541" s="1067"/>
      <c r="AC1541" s="1067"/>
      <c r="AD1541" s="1067"/>
      <c r="AE1541" s="1067"/>
    </row>
    <row r="1542" spans="1:31">
      <c r="A1542" s="1067"/>
      <c r="B1542" s="1067"/>
      <c r="C1542" s="1067"/>
      <c r="D1542" s="1067"/>
      <c r="E1542" s="1067"/>
      <c r="F1542" s="1067"/>
      <c r="G1542" s="1067"/>
      <c r="H1542" s="1067"/>
      <c r="I1542" s="1067"/>
      <c r="J1542" s="1067"/>
      <c r="K1542" s="1067"/>
      <c r="L1542" s="1067"/>
      <c r="M1542" s="1067"/>
      <c r="N1542" s="1067"/>
      <c r="O1542" s="1067"/>
      <c r="P1542" s="1067"/>
      <c r="Q1542" s="1067"/>
      <c r="R1542" s="1067"/>
      <c r="S1542" s="1067"/>
      <c r="T1542" s="1067"/>
      <c r="U1542" s="1067"/>
      <c r="V1542" s="1067"/>
      <c r="W1542" s="1067"/>
      <c r="X1542" s="1067"/>
      <c r="Y1542" s="1067"/>
      <c r="Z1542" s="1067"/>
      <c r="AA1542" s="1067"/>
      <c r="AB1542" s="1067"/>
      <c r="AC1542" s="1067"/>
      <c r="AD1542" s="1067"/>
      <c r="AE1542" s="1067"/>
    </row>
    <row r="1543" spans="1:31">
      <c r="A1543" s="1067"/>
      <c r="B1543" s="1067"/>
      <c r="C1543" s="1067"/>
      <c r="D1543" s="1067"/>
      <c r="E1543" s="1067"/>
      <c r="F1543" s="1067"/>
      <c r="G1543" s="1067"/>
      <c r="H1543" s="1067"/>
      <c r="I1543" s="1067"/>
      <c r="J1543" s="1067"/>
      <c r="K1543" s="1067"/>
      <c r="L1543" s="1067"/>
      <c r="M1543" s="1067"/>
      <c r="N1543" s="1067"/>
      <c r="O1543" s="1067"/>
      <c r="P1543" s="1067"/>
      <c r="Q1543" s="1067"/>
      <c r="R1543" s="1067"/>
      <c r="S1543" s="1067"/>
      <c r="T1543" s="1067"/>
      <c r="U1543" s="1067"/>
      <c r="V1543" s="1067"/>
      <c r="W1543" s="1067"/>
      <c r="X1543" s="1067"/>
      <c r="Y1543" s="1067"/>
      <c r="Z1543" s="1067"/>
      <c r="AA1543" s="1067"/>
      <c r="AB1543" s="1067"/>
      <c r="AC1543" s="1067"/>
      <c r="AD1543" s="1067"/>
      <c r="AE1543" s="1067"/>
    </row>
    <row r="1544" spans="1:31">
      <c r="A1544" s="1067"/>
      <c r="B1544" s="1067"/>
      <c r="C1544" s="1067"/>
      <c r="D1544" s="1067"/>
      <c r="E1544" s="1067"/>
      <c r="F1544" s="1067"/>
      <c r="G1544" s="1067"/>
      <c r="H1544" s="1067"/>
      <c r="I1544" s="1067"/>
      <c r="J1544" s="1067"/>
      <c r="K1544" s="1067"/>
      <c r="L1544" s="1067"/>
      <c r="M1544" s="1067"/>
      <c r="N1544" s="1067"/>
      <c r="O1544" s="1067"/>
      <c r="P1544" s="1067"/>
      <c r="Q1544" s="1067"/>
      <c r="R1544" s="1067"/>
      <c r="S1544" s="1067"/>
      <c r="T1544" s="1067"/>
      <c r="U1544" s="1067"/>
      <c r="V1544" s="1067"/>
      <c r="W1544" s="1067"/>
      <c r="X1544" s="1067"/>
      <c r="Y1544" s="1067"/>
      <c r="Z1544" s="1067"/>
      <c r="AA1544" s="1067"/>
      <c r="AB1544" s="1067"/>
      <c r="AC1544" s="1067"/>
      <c r="AD1544" s="1067"/>
      <c r="AE1544" s="1067"/>
    </row>
    <row r="1545" spans="1:31">
      <c r="A1545" s="1067"/>
      <c r="B1545" s="1067"/>
      <c r="C1545" s="1067"/>
      <c r="D1545" s="1067"/>
      <c r="E1545" s="1067"/>
      <c r="F1545" s="1067"/>
      <c r="G1545" s="1067"/>
      <c r="H1545" s="1067"/>
      <c r="I1545" s="1067"/>
      <c r="J1545" s="1067"/>
      <c r="K1545" s="1067"/>
      <c r="L1545" s="1067"/>
      <c r="M1545" s="1067"/>
      <c r="N1545" s="1067"/>
      <c r="O1545" s="1067"/>
      <c r="P1545" s="1067"/>
      <c r="Q1545" s="1067"/>
      <c r="R1545" s="1067"/>
      <c r="S1545" s="1067"/>
      <c r="T1545" s="1067"/>
      <c r="U1545" s="1067"/>
      <c r="V1545" s="1067"/>
      <c r="W1545" s="1067"/>
      <c r="X1545" s="1067"/>
      <c r="Y1545" s="1067"/>
      <c r="Z1545" s="1067"/>
      <c r="AA1545" s="1067"/>
      <c r="AB1545" s="1067"/>
      <c r="AC1545" s="1067"/>
      <c r="AD1545" s="1067"/>
      <c r="AE1545" s="1067"/>
    </row>
    <row r="1546" spans="1:31">
      <c r="A1546" s="1067"/>
      <c r="B1546" s="1067"/>
      <c r="C1546" s="1067"/>
      <c r="D1546" s="1067"/>
      <c r="E1546" s="1067"/>
      <c r="F1546" s="1067"/>
      <c r="G1546" s="1067"/>
      <c r="H1546" s="1067"/>
      <c r="I1546" s="1067"/>
      <c r="J1546" s="1067"/>
      <c r="K1546" s="1067"/>
      <c r="L1546" s="1067"/>
      <c r="M1546" s="1067"/>
      <c r="N1546" s="1067"/>
      <c r="O1546" s="1067"/>
      <c r="P1546" s="1067"/>
      <c r="Q1546" s="1067"/>
      <c r="R1546" s="1067"/>
      <c r="S1546" s="1067"/>
      <c r="T1546" s="1067"/>
      <c r="U1546" s="1067"/>
      <c r="V1546" s="1067"/>
      <c r="W1546" s="1067"/>
      <c r="X1546" s="1067"/>
      <c r="Y1546" s="1067"/>
      <c r="Z1546" s="1067"/>
      <c r="AA1546" s="1067"/>
      <c r="AB1546" s="1067"/>
      <c r="AC1546" s="1067"/>
      <c r="AD1546" s="1067"/>
      <c r="AE1546" s="1067"/>
    </row>
    <row r="1547" spans="1:31">
      <c r="A1547" s="1067"/>
      <c r="B1547" s="1067"/>
      <c r="C1547" s="1067"/>
      <c r="D1547" s="1067"/>
      <c r="E1547" s="1067"/>
      <c r="F1547" s="1067"/>
      <c r="G1547" s="1067"/>
      <c r="H1547" s="1067"/>
      <c r="I1547" s="1067"/>
      <c r="J1547" s="1067"/>
      <c r="K1547" s="1067"/>
      <c r="L1547" s="1067"/>
      <c r="M1547" s="1067"/>
      <c r="N1547" s="1067"/>
      <c r="O1547" s="1067"/>
      <c r="P1547" s="1067"/>
      <c r="Q1547" s="1067"/>
      <c r="R1547" s="1067"/>
      <c r="S1547" s="1067"/>
      <c r="T1547" s="1067"/>
      <c r="U1547" s="1067"/>
      <c r="V1547" s="1067"/>
      <c r="W1547" s="1067"/>
      <c r="X1547" s="1067"/>
      <c r="Y1547" s="1067"/>
      <c r="Z1547" s="1067"/>
      <c r="AA1547" s="1067"/>
      <c r="AB1547" s="1067"/>
      <c r="AC1547" s="1067"/>
      <c r="AD1547" s="1067"/>
      <c r="AE1547" s="1067"/>
    </row>
    <row r="1548" spans="1:31">
      <c r="A1548" s="1067"/>
      <c r="B1548" s="1067"/>
      <c r="C1548" s="1067"/>
      <c r="D1548" s="1067"/>
      <c r="E1548" s="1067"/>
      <c r="F1548" s="1067"/>
      <c r="G1548" s="1067"/>
      <c r="H1548" s="1067"/>
      <c r="I1548" s="1067"/>
      <c r="J1548" s="1067"/>
      <c r="K1548" s="1067"/>
      <c r="L1548" s="1067"/>
      <c r="M1548" s="1067"/>
      <c r="N1548" s="1067"/>
      <c r="O1548" s="1067"/>
      <c r="P1548" s="1067"/>
      <c r="Q1548" s="1067"/>
      <c r="R1548" s="1067"/>
      <c r="S1548" s="1067"/>
      <c r="T1548" s="1067"/>
      <c r="U1548" s="1067"/>
      <c r="V1548" s="1067"/>
      <c r="W1548" s="1067"/>
      <c r="X1548" s="1067"/>
      <c r="Y1548" s="1067"/>
      <c r="Z1548" s="1067"/>
      <c r="AA1548" s="1067"/>
      <c r="AB1548" s="1067"/>
      <c r="AC1548" s="1067"/>
      <c r="AD1548" s="1067"/>
      <c r="AE1548" s="1067"/>
    </row>
    <row r="1549" spans="1:31">
      <c r="A1549" s="1067"/>
      <c r="B1549" s="1067"/>
      <c r="C1549" s="1067"/>
      <c r="D1549" s="1067"/>
      <c r="E1549" s="1067"/>
      <c r="F1549" s="1067"/>
      <c r="G1549" s="1067"/>
      <c r="H1549" s="1067"/>
      <c r="I1549" s="1067"/>
      <c r="J1549" s="1067"/>
      <c r="K1549" s="1067"/>
      <c r="L1549" s="1067"/>
      <c r="M1549" s="1067"/>
      <c r="N1549" s="1067"/>
      <c r="O1549" s="1067"/>
      <c r="P1549" s="1067"/>
      <c r="Q1549" s="1067"/>
      <c r="R1549" s="1067"/>
      <c r="S1549" s="1067"/>
      <c r="T1549" s="1067"/>
      <c r="U1549" s="1067"/>
      <c r="V1549" s="1067"/>
      <c r="W1549" s="1067"/>
      <c r="X1549" s="1067"/>
      <c r="Y1549" s="1067"/>
      <c r="Z1549" s="1067"/>
      <c r="AA1549" s="1067"/>
      <c r="AB1549" s="1067"/>
      <c r="AC1549" s="1067"/>
      <c r="AD1549" s="1067"/>
      <c r="AE1549" s="1067"/>
    </row>
    <row r="1550" spans="1:31">
      <c r="A1550" s="1067"/>
      <c r="B1550" s="1067"/>
      <c r="C1550" s="1067"/>
      <c r="D1550" s="1067"/>
      <c r="E1550" s="1067"/>
      <c r="F1550" s="1067"/>
      <c r="G1550" s="1067"/>
      <c r="H1550" s="1067"/>
      <c r="I1550" s="1067"/>
      <c r="J1550" s="1067"/>
      <c r="K1550" s="1067"/>
      <c r="L1550" s="1067"/>
      <c r="M1550" s="1067"/>
      <c r="N1550" s="1067"/>
      <c r="O1550" s="1067"/>
      <c r="P1550" s="1067"/>
      <c r="Q1550" s="1067"/>
      <c r="R1550" s="1067"/>
      <c r="S1550" s="1067"/>
      <c r="T1550" s="1067"/>
      <c r="U1550" s="1067"/>
      <c r="V1550" s="1067"/>
      <c r="W1550" s="1067"/>
      <c r="X1550" s="1067"/>
      <c r="Y1550" s="1067"/>
      <c r="Z1550" s="1067"/>
      <c r="AA1550" s="1067"/>
      <c r="AB1550" s="1067"/>
      <c r="AC1550" s="1067"/>
      <c r="AD1550" s="1067"/>
      <c r="AE1550" s="1067"/>
    </row>
    <row r="1551" spans="1:31">
      <c r="A1551" s="1067"/>
      <c r="B1551" s="1067"/>
      <c r="C1551" s="1067"/>
      <c r="D1551" s="1067"/>
      <c r="E1551" s="1067"/>
      <c r="F1551" s="1067"/>
      <c r="G1551" s="1067"/>
      <c r="H1551" s="1067"/>
      <c r="I1551" s="1067"/>
      <c r="J1551" s="1067"/>
      <c r="K1551" s="1067"/>
      <c r="L1551" s="1067"/>
      <c r="M1551" s="1067"/>
      <c r="N1551" s="1067"/>
      <c r="O1551" s="1067"/>
      <c r="P1551" s="1067"/>
      <c r="Q1551" s="1067"/>
      <c r="R1551" s="1067"/>
      <c r="S1551" s="1067"/>
      <c r="T1551" s="1067"/>
      <c r="U1551" s="1067"/>
      <c r="V1551" s="1067"/>
      <c r="W1551" s="1067"/>
      <c r="X1551" s="1067"/>
      <c r="Y1551" s="1067"/>
      <c r="Z1551" s="1067"/>
      <c r="AA1551" s="1067"/>
      <c r="AB1551" s="1067"/>
      <c r="AC1551" s="1067"/>
      <c r="AD1551" s="1067"/>
      <c r="AE1551" s="1067"/>
    </row>
    <row r="1552" spans="1:31">
      <c r="A1552" s="1067"/>
      <c r="B1552" s="1067"/>
      <c r="C1552" s="1067"/>
      <c r="D1552" s="1067"/>
      <c r="E1552" s="1067"/>
      <c r="F1552" s="1067"/>
      <c r="G1552" s="1067"/>
      <c r="H1552" s="1067"/>
      <c r="I1552" s="1067"/>
      <c r="J1552" s="1067"/>
      <c r="K1552" s="1067"/>
      <c r="L1552" s="1067"/>
      <c r="M1552" s="1067"/>
      <c r="N1552" s="1067"/>
      <c r="O1552" s="1067"/>
      <c r="P1552" s="1067"/>
      <c r="Q1552" s="1067"/>
      <c r="R1552" s="1067"/>
      <c r="S1552" s="1067"/>
      <c r="T1552" s="1067"/>
      <c r="U1552" s="1067"/>
      <c r="V1552" s="1067"/>
      <c r="W1552" s="1067"/>
      <c r="X1552" s="1067"/>
      <c r="Y1552" s="1067"/>
      <c r="Z1552" s="1067"/>
      <c r="AA1552" s="1067"/>
      <c r="AB1552" s="1067"/>
      <c r="AC1552" s="1067"/>
      <c r="AD1552" s="1067"/>
      <c r="AE1552" s="1067"/>
    </row>
    <row r="1553" spans="1:31">
      <c r="A1553" s="1067"/>
      <c r="B1553" s="1067"/>
      <c r="C1553" s="1067"/>
      <c r="D1553" s="1067"/>
      <c r="E1553" s="1067"/>
      <c r="F1553" s="1067"/>
      <c r="G1553" s="1067"/>
      <c r="H1553" s="1067"/>
      <c r="I1553" s="1067"/>
      <c r="J1553" s="1067"/>
      <c r="K1553" s="1067"/>
      <c r="L1553" s="1067"/>
      <c r="M1553" s="1067"/>
      <c r="N1553" s="1067"/>
      <c r="O1553" s="1067"/>
      <c r="P1553" s="1067"/>
      <c r="Q1553" s="1067"/>
      <c r="R1553" s="1067"/>
      <c r="S1553" s="1067"/>
      <c r="T1553" s="1067"/>
      <c r="U1553" s="1067"/>
      <c r="V1553" s="1067"/>
      <c r="W1553" s="1067"/>
      <c r="X1553" s="1067"/>
      <c r="Y1553" s="1067"/>
      <c r="Z1553" s="1067"/>
      <c r="AA1553" s="1067"/>
      <c r="AB1553" s="1067"/>
      <c r="AC1553" s="1067"/>
      <c r="AD1553" s="1067"/>
      <c r="AE1553" s="1067"/>
    </row>
    <row r="1554" spans="1:31">
      <c r="A1554" s="1067"/>
      <c r="B1554" s="1067"/>
      <c r="C1554" s="1067"/>
      <c r="D1554" s="1067"/>
      <c r="E1554" s="1067"/>
      <c r="F1554" s="1067"/>
      <c r="G1554" s="1067"/>
      <c r="H1554" s="1067"/>
      <c r="I1554" s="1067"/>
      <c r="J1554" s="1067"/>
      <c r="K1554" s="1067"/>
      <c r="L1554" s="1067"/>
      <c r="M1554" s="1067"/>
      <c r="N1554" s="1067"/>
      <c r="O1554" s="1067"/>
      <c r="P1554" s="1067"/>
      <c r="Q1554" s="1067"/>
      <c r="R1554" s="1067"/>
      <c r="S1554" s="1067"/>
      <c r="T1554" s="1067"/>
      <c r="U1554" s="1067"/>
      <c r="V1554" s="1067"/>
      <c r="W1554" s="1067"/>
      <c r="X1554" s="1067"/>
      <c r="Y1554" s="1067"/>
      <c r="Z1554" s="1067"/>
      <c r="AA1554" s="1067"/>
      <c r="AB1554" s="1067"/>
      <c r="AC1554" s="1067"/>
      <c r="AD1554" s="1067"/>
      <c r="AE1554" s="1067"/>
    </row>
    <row r="1555" spans="1:31">
      <c r="A1555" s="1067"/>
      <c r="B1555" s="1067"/>
      <c r="C1555" s="1067"/>
      <c r="D1555" s="1067"/>
      <c r="E1555" s="1067"/>
      <c r="F1555" s="1067"/>
      <c r="G1555" s="1067"/>
      <c r="H1555" s="1067"/>
      <c r="I1555" s="1067"/>
      <c r="J1555" s="1067"/>
      <c r="K1555" s="1067"/>
      <c r="L1555" s="1067"/>
      <c r="M1555" s="1067"/>
      <c r="N1555" s="1067"/>
      <c r="O1555" s="1067"/>
      <c r="P1555" s="1067"/>
      <c r="Q1555" s="1067"/>
      <c r="R1555" s="1067"/>
      <c r="S1555" s="1067"/>
      <c r="T1555" s="1067"/>
      <c r="U1555" s="1067"/>
      <c r="V1555" s="1067"/>
      <c r="W1555" s="1067"/>
      <c r="X1555" s="1067"/>
      <c r="Y1555" s="1067"/>
      <c r="Z1555" s="1067"/>
      <c r="AA1555" s="1067"/>
      <c r="AB1555" s="1067"/>
      <c r="AC1555" s="1067"/>
      <c r="AD1555" s="1067"/>
      <c r="AE1555" s="1067"/>
    </row>
    <row r="1556" spans="1:31">
      <c r="A1556" s="1067"/>
      <c r="B1556" s="1067"/>
      <c r="C1556" s="1067"/>
      <c r="D1556" s="1067"/>
      <c r="E1556" s="1067"/>
      <c r="F1556" s="1067"/>
      <c r="G1556" s="1067"/>
      <c r="H1556" s="1067"/>
      <c r="I1556" s="1067"/>
      <c r="J1556" s="1067"/>
      <c r="K1556" s="1067"/>
      <c r="L1556" s="1067"/>
      <c r="M1556" s="1067"/>
      <c r="N1556" s="1067"/>
      <c r="O1556" s="1067"/>
      <c r="P1556" s="1067"/>
      <c r="Q1556" s="1067"/>
      <c r="R1556" s="1067"/>
      <c r="S1556" s="1067"/>
      <c r="T1556" s="1067"/>
      <c r="U1556" s="1067"/>
      <c r="V1556" s="1067"/>
      <c r="W1556" s="1067"/>
      <c r="X1556" s="1067"/>
      <c r="Y1556" s="1067"/>
      <c r="Z1556" s="1067"/>
      <c r="AA1556" s="1067"/>
      <c r="AB1556" s="1067"/>
      <c r="AC1556" s="1067"/>
      <c r="AD1556" s="1067"/>
      <c r="AE1556" s="1067"/>
    </row>
    <row r="1557" spans="1:31">
      <c r="A1557" s="1067"/>
      <c r="B1557" s="1067"/>
      <c r="C1557" s="1067"/>
      <c r="D1557" s="1067"/>
      <c r="E1557" s="1067"/>
      <c r="F1557" s="1067"/>
      <c r="G1557" s="1067"/>
      <c r="H1557" s="1067"/>
      <c r="I1557" s="1067"/>
      <c r="J1557" s="1067"/>
      <c r="K1557" s="1067"/>
      <c r="L1557" s="1067"/>
      <c r="M1557" s="1067"/>
      <c r="N1557" s="1067"/>
      <c r="O1557" s="1067"/>
      <c r="P1557" s="1067"/>
      <c r="Q1557" s="1067"/>
      <c r="R1557" s="1067"/>
      <c r="S1557" s="1067"/>
      <c r="T1557" s="1067"/>
      <c r="U1557" s="1067"/>
      <c r="V1557" s="1067"/>
      <c r="W1557" s="1067"/>
      <c r="X1557" s="1067"/>
      <c r="Y1557" s="1067"/>
      <c r="Z1557" s="1067"/>
      <c r="AA1557" s="1067"/>
      <c r="AB1557" s="1067"/>
      <c r="AC1557" s="1067"/>
      <c r="AD1557" s="1067"/>
      <c r="AE1557" s="1067"/>
    </row>
    <row r="1558" spans="1:31">
      <c r="A1558" s="1067"/>
      <c r="B1558" s="1067"/>
      <c r="C1558" s="1067"/>
      <c r="D1558" s="1067"/>
      <c r="E1558" s="1067"/>
      <c r="F1558" s="1067"/>
      <c r="G1558" s="1067"/>
      <c r="H1558" s="1067"/>
      <c r="I1558" s="1067"/>
      <c r="J1558" s="1067"/>
      <c r="K1558" s="1067"/>
      <c r="L1558" s="1067"/>
      <c r="M1558" s="1067"/>
      <c r="N1558" s="1067"/>
      <c r="O1558" s="1067"/>
      <c r="P1558" s="1067"/>
      <c r="Q1558" s="1067"/>
      <c r="R1558" s="1067"/>
      <c r="S1558" s="1067"/>
      <c r="T1558" s="1067"/>
      <c r="U1558" s="1067"/>
      <c r="V1558" s="1067"/>
      <c r="W1558" s="1067"/>
      <c r="X1558" s="1067"/>
      <c r="Y1558" s="1067"/>
      <c r="Z1558" s="1067"/>
      <c r="AA1558" s="1067"/>
      <c r="AB1558" s="1067"/>
      <c r="AC1558" s="1067"/>
      <c r="AD1558" s="1067"/>
      <c r="AE1558" s="1067"/>
    </row>
    <row r="1559" spans="1:31">
      <c r="A1559" s="1067"/>
      <c r="B1559" s="1067"/>
      <c r="C1559" s="1067"/>
      <c r="D1559" s="1067"/>
      <c r="E1559" s="1067"/>
      <c r="F1559" s="1067"/>
      <c r="G1559" s="1067"/>
      <c r="H1559" s="1067"/>
      <c r="I1559" s="1067"/>
      <c r="J1559" s="1067"/>
      <c r="K1559" s="1067"/>
      <c r="L1559" s="1067"/>
      <c r="M1559" s="1067"/>
      <c r="N1559" s="1067"/>
      <c r="O1559" s="1067"/>
      <c r="P1559" s="1067"/>
      <c r="Q1559" s="1067"/>
      <c r="R1559" s="1067"/>
      <c r="S1559" s="1067"/>
      <c r="T1559" s="1067"/>
      <c r="U1559" s="1067"/>
      <c r="V1559" s="1067"/>
      <c r="W1559" s="1067"/>
      <c r="X1559" s="1067"/>
      <c r="Y1559" s="1067"/>
      <c r="Z1559" s="1067"/>
      <c r="AA1559" s="1067"/>
      <c r="AB1559" s="1067"/>
      <c r="AC1559" s="1067"/>
      <c r="AD1559" s="1067"/>
      <c r="AE1559" s="1067"/>
    </row>
    <row r="1560" spans="1:31">
      <c r="A1560" s="1067"/>
      <c r="B1560" s="1067"/>
      <c r="C1560" s="1067"/>
      <c r="D1560" s="1067"/>
      <c r="E1560" s="1067"/>
      <c r="F1560" s="1067"/>
      <c r="G1560" s="1067"/>
      <c r="H1560" s="1067"/>
      <c r="I1560" s="1067"/>
      <c r="J1560" s="1067"/>
      <c r="K1560" s="1067"/>
      <c r="L1560" s="1067"/>
      <c r="M1560" s="1067"/>
      <c r="N1560" s="1067"/>
      <c r="O1560" s="1067"/>
      <c r="P1560" s="1067"/>
      <c r="Q1560" s="1067"/>
      <c r="R1560" s="1067"/>
      <c r="S1560" s="1067"/>
      <c r="T1560" s="1067"/>
      <c r="U1560" s="1067"/>
      <c r="V1560" s="1067"/>
      <c r="W1560" s="1067"/>
      <c r="X1560" s="1067"/>
      <c r="Y1560" s="1067"/>
      <c r="Z1560" s="1067"/>
      <c r="AA1560" s="1067"/>
      <c r="AB1560" s="1067"/>
      <c r="AC1560" s="1067"/>
      <c r="AD1560" s="1067"/>
      <c r="AE1560" s="1067"/>
    </row>
    <row r="1561" spans="1:31">
      <c r="A1561" s="1067"/>
      <c r="B1561" s="1067"/>
      <c r="C1561" s="1067"/>
      <c r="D1561" s="1067"/>
      <c r="E1561" s="1067"/>
      <c r="F1561" s="1067"/>
      <c r="G1561" s="1067"/>
      <c r="H1561" s="1067"/>
      <c r="I1561" s="1067"/>
      <c r="J1561" s="1067"/>
      <c r="K1561" s="1067"/>
      <c r="L1561" s="1067"/>
      <c r="M1561" s="1067"/>
      <c r="N1561" s="1067"/>
      <c r="O1561" s="1067"/>
      <c r="P1561" s="1067"/>
      <c r="Q1561" s="1067"/>
      <c r="R1561" s="1067"/>
      <c r="S1561" s="1067"/>
      <c r="T1561" s="1067"/>
      <c r="U1561" s="1067"/>
      <c r="V1561" s="1067"/>
      <c r="W1561" s="1067"/>
      <c r="X1561" s="1067"/>
      <c r="Y1561" s="1067"/>
      <c r="Z1561" s="1067"/>
      <c r="AA1561" s="1067"/>
      <c r="AB1561" s="1067"/>
      <c r="AC1561" s="1067"/>
      <c r="AD1561" s="1067"/>
      <c r="AE1561" s="1067"/>
    </row>
    <row r="1562" spans="1:31">
      <c r="A1562" s="1067"/>
      <c r="B1562" s="1067"/>
      <c r="C1562" s="1067"/>
      <c r="D1562" s="1067"/>
      <c r="E1562" s="1067"/>
      <c r="F1562" s="1067"/>
      <c r="G1562" s="1067"/>
      <c r="H1562" s="1067"/>
      <c r="I1562" s="1067"/>
      <c r="J1562" s="1067"/>
      <c r="K1562" s="1067"/>
      <c r="L1562" s="1067"/>
      <c r="M1562" s="1067"/>
      <c r="N1562" s="1067"/>
      <c r="O1562" s="1067"/>
      <c r="P1562" s="1067"/>
      <c r="Q1562" s="1067"/>
      <c r="R1562" s="1067"/>
      <c r="S1562" s="1067"/>
      <c r="T1562" s="1067"/>
      <c r="U1562" s="1067"/>
      <c r="V1562" s="1067"/>
      <c r="W1562" s="1067"/>
      <c r="X1562" s="1067"/>
      <c r="Y1562" s="1067"/>
      <c r="Z1562" s="1067"/>
      <c r="AA1562" s="1067"/>
      <c r="AB1562" s="1067"/>
      <c r="AC1562" s="1067"/>
      <c r="AD1562" s="1067"/>
      <c r="AE1562" s="1067"/>
    </row>
    <row r="1563" spans="1:31">
      <c r="A1563" s="1067"/>
      <c r="B1563" s="1067"/>
      <c r="C1563" s="1067"/>
      <c r="D1563" s="1067"/>
      <c r="E1563" s="1067"/>
      <c r="F1563" s="1067"/>
      <c r="G1563" s="1067"/>
      <c r="H1563" s="1067"/>
      <c r="I1563" s="1067"/>
      <c r="J1563" s="1067"/>
      <c r="K1563" s="1067"/>
      <c r="L1563" s="1067"/>
      <c r="M1563" s="1067"/>
      <c r="N1563" s="1067"/>
      <c r="O1563" s="1067"/>
      <c r="P1563" s="1067"/>
      <c r="Q1563" s="1067"/>
      <c r="R1563" s="1067"/>
      <c r="S1563" s="1067"/>
      <c r="T1563" s="1067"/>
      <c r="U1563" s="1067"/>
      <c r="V1563" s="1067"/>
      <c r="W1563" s="1067"/>
      <c r="X1563" s="1067"/>
      <c r="Y1563" s="1067"/>
      <c r="Z1563" s="1067"/>
      <c r="AA1563" s="1067"/>
      <c r="AB1563" s="1067"/>
      <c r="AC1563" s="1067"/>
      <c r="AD1563" s="1067"/>
      <c r="AE1563" s="1067"/>
    </row>
    <row r="1564" spans="1:31">
      <c r="A1564" s="1067"/>
      <c r="B1564" s="1067"/>
      <c r="C1564" s="1067"/>
      <c r="D1564" s="1067"/>
      <c r="E1564" s="1067"/>
      <c r="F1564" s="1067"/>
      <c r="G1564" s="1067"/>
      <c r="H1564" s="1067"/>
      <c r="I1564" s="1067"/>
      <c r="J1564" s="1067"/>
      <c r="K1564" s="1067"/>
      <c r="L1564" s="1067"/>
      <c r="M1564" s="1067"/>
      <c r="N1564" s="1067"/>
      <c r="O1564" s="1067"/>
      <c r="P1564" s="1067"/>
      <c r="Q1564" s="1067"/>
      <c r="R1564" s="1067"/>
      <c r="S1564" s="1067"/>
      <c r="T1564" s="1067"/>
      <c r="U1564" s="1067"/>
      <c r="V1564" s="1067"/>
      <c r="W1564" s="1067"/>
      <c r="X1564" s="1067"/>
      <c r="Y1564" s="1067"/>
      <c r="Z1564" s="1067"/>
      <c r="AA1564" s="1067"/>
      <c r="AB1564" s="1067"/>
      <c r="AC1564" s="1067"/>
      <c r="AD1564" s="1067"/>
      <c r="AE1564" s="1067"/>
    </row>
    <row r="1565" spans="1:31">
      <c r="A1565" s="1067"/>
      <c r="B1565" s="1067"/>
      <c r="C1565" s="1067"/>
      <c r="D1565" s="1067"/>
      <c r="E1565" s="1067"/>
      <c r="F1565" s="1067"/>
      <c r="G1565" s="1067"/>
      <c r="H1565" s="1067"/>
      <c r="I1565" s="1067"/>
      <c r="J1565" s="1067"/>
      <c r="K1565" s="1067"/>
      <c r="L1565" s="1067"/>
      <c r="M1565" s="1067"/>
      <c r="N1565" s="1067"/>
      <c r="O1565" s="1067"/>
      <c r="P1565" s="1067"/>
      <c r="Q1565" s="1067"/>
      <c r="R1565" s="1067"/>
      <c r="S1565" s="1067"/>
      <c r="T1565" s="1067"/>
      <c r="U1565" s="1067"/>
      <c r="V1565" s="1067"/>
      <c r="W1565" s="1067"/>
      <c r="X1565" s="1067"/>
      <c r="Y1565" s="1067"/>
      <c r="Z1565" s="1067"/>
      <c r="AA1565" s="1067"/>
      <c r="AB1565" s="1067"/>
      <c r="AC1565" s="1067"/>
      <c r="AD1565" s="1067"/>
      <c r="AE1565" s="1067"/>
    </row>
    <row r="1566" spans="1:31">
      <c r="A1566" s="1067"/>
      <c r="B1566" s="1067"/>
      <c r="C1566" s="1067"/>
      <c r="D1566" s="1067"/>
      <c r="E1566" s="1067"/>
      <c r="F1566" s="1067"/>
      <c r="G1566" s="1067"/>
      <c r="H1566" s="1067"/>
      <c r="I1566" s="1067"/>
      <c r="J1566" s="1067"/>
      <c r="K1566" s="1067"/>
      <c r="L1566" s="1067"/>
      <c r="M1566" s="1067"/>
      <c r="N1566" s="1067"/>
      <c r="O1566" s="1067"/>
      <c r="P1566" s="1067"/>
      <c r="Q1566" s="1067"/>
      <c r="R1566" s="1067"/>
      <c r="S1566" s="1067"/>
      <c r="T1566" s="1067"/>
      <c r="U1566" s="1067"/>
      <c r="V1566" s="1067"/>
      <c r="W1566" s="1067"/>
      <c r="X1566" s="1067"/>
      <c r="Y1566" s="1067"/>
      <c r="Z1566" s="1067"/>
      <c r="AA1566" s="1067"/>
      <c r="AB1566" s="1067"/>
      <c r="AC1566" s="1067"/>
      <c r="AD1566" s="1067"/>
      <c r="AE1566" s="1067"/>
    </row>
    <row r="1567" spans="1:31">
      <c r="A1567" s="1067"/>
      <c r="B1567" s="1067"/>
      <c r="C1567" s="1067"/>
      <c r="D1567" s="1067"/>
      <c r="E1567" s="1067"/>
      <c r="F1567" s="1067"/>
      <c r="G1567" s="1067"/>
      <c r="H1567" s="1067"/>
      <c r="I1567" s="1067"/>
      <c r="J1567" s="1067"/>
      <c r="K1567" s="1067"/>
      <c r="L1567" s="1067"/>
      <c r="M1567" s="1067"/>
      <c r="N1567" s="1067"/>
      <c r="O1567" s="1067"/>
      <c r="P1567" s="1067"/>
      <c r="Q1567" s="1067"/>
      <c r="R1567" s="1067"/>
      <c r="S1567" s="1067"/>
      <c r="T1567" s="1067"/>
      <c r="U1567" s="1067"/>
      <c r="V1567" s="1067"/>
      <c r="W1567" s="1067"/>
      <c r="X1567" s="1067"/>
      <c r="Y1567" s="1067"/>
      <c r="Z1567" s="1067"/>
      <c r="AA1567" s="1067"/>
      <c r="AB1567" s="1067"/>
      <c r="AC1567" s="1067"/>
      <c r="AD1567" s="1067"/>
      <c r="AE1567" s="1067"/>
    </row>
    <row r="1568" spans="1:31">
      <c r="A1568" s="1067"/>
      <c r="B1568" s="1067"/>
      <c r="C1568" s="1067"/>
      <c r="D1568" s="1067"/>
      <c r="E1568" s="1067"/>
      <c r="F1568" s="1067"/>
      <c r="G1568" s="1067"/>
      <c r="H1568" s="1067"/>
      <c r="I1568" s="1067"/>
      <c r="J1568" s="1067"/>
      <c r="K1568" s="1067"/>
      <c r="L1568" s="1067"/>
      <c r="M1568" s="1067"/>
      <c r="N1568" s="1067"/>
      <c r="O1568" s="1067"/>
      <c r="P1568" s="1067"/>
      <c r="Q1568" s="1067"/>
      <c r="R1568" s="1067"/>
      <c r="S1568" s="1067"/>
      <c r="T1568" s="1067"/>
      <c r="U1568" s="1067"/>
      <c r="V1568" s="1067"/>
      <c r="W1568" s="1067"/>
      <c r="X1568" s="1067"/>
      <c r="Y1568" s="1067"/>
      <c r="Z1568" s="1067"/>
      <c r="AA1568" s="1067"/>
      <c r="AB1568" s="1067"/>
      <c r="AC1568" s="1067"/>
      <c r="AD1568" s="1067"/>
      <c r="AE1568" s="1067"/>
    </row>
    <row r="1569" spans="1:31">
      <c r="A1569" s="1067"/>
      <c r="B1569" s="1067"/>
      <c r="C1569" s="1067"/>
      <c r="D1569" s="1067"/>
      <c r="E1569" s="1067"/>
      <c r="F1569" s="1067"/>
      <c r="G1569" s="1067"/>
      <c r="H1569" s="1067"/>
      <c r="I1569" s="1067"/>
      <c r="J1569" s="1067"/>
      <c r="K1569" s="1067"/>
      <c r="L1569" s="1067"/>
      <c r="M1569" s="1067"/>
      <c r="N1569" s="1067"/>
      <c r="O1569" s="1067"/>
      <c r="P1569" s="1067"/>
      <c r="Q1569" s="1067"/>
      <c r="R1569" s="1067"/>
      <c r="S1569" s="1067"/>
      <c r="T1569" s="1067"/>
      <c r="U1569" s="1067"/>
      <c r="V1569" s="1067"/>
      <c r="W1569" s="1067"/>
      <c r="X1569" s="1067"/>
      <c r="Y1569" s="1067"/>
      <c r="Z1569" s="1067"/>
      <c r="AA1569" s="1067"/>
      <c r="AB1569" s="1067"/>
      <c r="AC1569" s="1067"/>
      <c r="AD1569" s="1067"/>
      <c r="AE1569" s="1067"/>
    </row>
    <row r="1570" spans="1:31">
      <c r="A1570" s="1067"/>
      <c r="B1570" s="1067"/>
      <c r="C1570" s="1067"/>
      <c r="D1570" s="1067"/>
      <c r="E1570" s="1067"/>
      <c r="F1570" s="1067"/>
      <c r="G1570" s="1067"/>
      <c r="H1570" s="1067"/>
      <c r="I1570" s="1067"/>
      <c r="J1570" s="1067"/>
      <c r="K1570" s="1067"/>
      <c r="L1570" s="1067"/>
      <c r="M1570" s="1067"/>
      <c r="N1570" s="1067"/>
      <c r="O1570" s="1067"/>
      <c r="P1570" s="1067"/>
      <c r="Q1570" s="1067"/>
      <c r="R1570" s="1067"/>
      <c r="S1570" s="1067"/>
      <c r="T1570" s="1067"/>
      <c r="U1570" s="1067"/>
      <c r="V1570" s="1067"/>
      <c r="W1570" s="1067"/>
      <c r="X1570" s="1067"/>
      <c r="Y1570" s="1067"/>
      <c r="Z1570" s="1067"/>
      <c r="AA1570" s="1067"/>
      <c r="AB1570" s="1067"/>
      <c r="AC1570" s="1067"/>
      <c r="AD1570" s="1067"/>
      <c r="AE1570" s="1067"/>
    </row>
    <row r="1571" spans="1:31">
      <c r="A1571" s="1067"/>
      <c r="B1571" s="1067"/>
      <c r="C1571" s="1067"/>
      <c r="D1571" s="1067"/>
      <c r="E1571" s="1067"/>
      <c r="F1571" s="1067"/>
      <c r="G1571" s="1067"/>
      <c r="H1571" s="1067"/>
      <c r="I1571" s="1067"/>
      <c r="J1571" s="1067"/>
      <c r="K1571" s="1067"/>
      <c r="L1571" s="1067"/>
      <c r="M1571" s="1067"/>
      <c r="N1571" s="1067"/>
      <c r="O1571" s="1067"/>
      <c r="P1571" s="1067"/>
      <c r="Q1571" s="1067"/>
      <c r="R1571" s="1067"/>
      <c r="S1571" s="1067"/>
      <c r="T1571" s="1067"/>
      <c r="U1571" s="1067"/>
      <c r="V1571" s="1067"/>
      <c r="W1571" s="1067"/>
      <c r="X1571" s="1067"/>
      <c r="Y1571" s="1067"/>
      <c r="Z1571" s="1067"/>
      <c r="AA1571" s="1067"/>
      <c r="AB1571" s="1067"/>
      <c r="AC1571" s="1067"/>
      <c r="AD1571" s="1067"/>
      <c r="AE1571" s="1067"/>
    </row>
    <row r="1572" spans="1:31">
      <c r="A1572" s="1067"/>
      <c r="B1572" s="1067"/>
      <c r="C1572" s="1067"/>
      <c r="D1572" s="1067"/>
      <c r="E1572" s="1067"/>
      <c r="F1572" s="1067"/>
      <c r="G1572" s="1067"/>
      <c r="H1572" s="1067"/>
      <c r="I1572" s="1067"/>
      <c r="J1572" s="1067"/>
      <c r="K1572" s="1067"/>
      <c r="L1572" s="1067"/>
      <c r="M1572" s="1067"/>
      <c r="N1572" s="1067"/>
      <c r="O1572" s="1067"/>
      <c r="P1572" s="1067"/>
      <c r="Q1572" s="1067"/>
      <c r="R1572" s="1067"/>
      <c r="S1572" s="1067"/>
      <c r="T1572" s="1067"/>
      <c r="U1572" s="1067"/>
      <c r="V1572" s="1067"/>
      <c r="W1572" s="1067"/>
      <c r="X1572" s="1067"/>
      <c r="Y1572" s="1067"/>
      <c r="Z1572" s="1067"/>
      <c r="AA1572" s="1067"/>
      <c r="AB1572" s="1067"/>
      <c r="AC1572" s="1067"/>
      <c r="AD1572" s="1067"/>
      <c r="AE1572" s="1067"/>
    </row>
  </sheetData>
  <customSheetViews>
    <customSheetView guid="{60A1409A-66AA-463E-93B8-ECD35AF44482}" scale="87" colorId="22">
      <selection activeCell="G29" sqref="G29"/>
      <colBreaks count="2" manualBreakCount="2">
        <brk id="8" max="1048575" man="1"/>
        <brk id="18" max="1048575" man="1"/>
      </colBreaks>
      <pageMargins left="0.28000000000000003" right="0.19" top="0.3" bottom="0.3" header="0" footer="0"/>
      <printOptions horizontalCentered="1" verticalCentered="1"/>
      <pageSetup scale="72" orientation="portrait" r:id="rId1"/>
      <headerFooter alignWithMargins="0"/>
    </customSheetView>
    <customSheetView guid="{DF531E20-5321-459E-ADC3-AB7A1AE91EEB}" scale="87" colorId="22" showPageBreaks="1" printArea="1">
      <selection activeCell="G29" sqref="G29"/>
      <colBreaks count="2" manualBreakCount="2">
        <brk id="8" max="1048575" man="1"/>
        <brk id="18" max="1048575" man="1"/>
      </colBreaks>
      <pageMargins left="0.28000000000000003" right="0.19" top="0.3" bottom="0.3" header="0" footer="0"/>
      <printOptions horizontalCentered="1" verticalCentered="1"/>
      <pageSetup scale="72" orientation="portrait" r:id="rId2"/>
      <headerFooter alignWithMargins="0"/>
    </customSheetView>
    <customSheetView guid="{D9BAA3C6-1D9B-487C-B947-51E67F089DA8}" scale="87" colorId="22">
      <selection activeCell="B20" sqref="B20"/>
      <colBreaks count="2" manualBreakCount="2">
        <brk id="8" max="1048575" man="1"/>
        <brk id="18" max="1048575" man="1"/>
      </colBreaks>
      <pageMargins left="0.28000000000000003" right="0.19" top="0.3" bottom="0.3" header="0" footer="0"/>
      <printOptions horizontalCentered="1" verticalCentered="1"/>
      <pageSetup scale="76" orientation="portrait" r:id="rId3"/>
      <headerFooter alignWithMargins="0"/>
    </customSheetView>
    <customSheetView guid="{FE043F0F-666D-484B-8A7C-7EC2529158CA}" scale="87" colorId="22" showPageBreaks="1" printArea="1" topLeftCell="A19">
      <selection sqref="A1:R66"/>
      <colBreaks count="2" manualBreakCount="2">
        <brk id="8" max="1048575" man="1"/>
        <brk id="18" max="1048575" man="1"/>
      </colBreaks>
      <pageMargins left="0.28000000000000003" right="0.19" top="0.3" bottom="0.3" header="0" footer="0"/>
      <printOptions horizontalCentered="1" verticalCentered="1"/>
      <pageSetup scale="76" orientation="portrait" r:id="rId4"/>
      <headerFooter alignWithMargins="0"/>
    </customSheetView>
  </customSheetViews>
  <mergeCells count="1">
    <mergeCell ref="B62:F62"/>
  </mergeCells>
  <phoneticPr fontId="0" type="noConversion"/>
  <printOptions horizontalCentered="1" verticalCentered="1"/>
  <pageMargins left="0.28000000000000003" right="0.19" top="0.3" bottom="0.3" header="0" footer="0"/>
  <pageSetup scale="76" orientation="portrait" r:id="rId5"/>
  <headerFooter alignWithMargins="0"/>
  <colBreaks count="2" manualBreakCount="2">
    <brk id="8" max="1048575" man="1"/>
    <brk id="18" max="1048575" man="1"/>
  </colBreaks>
  <customProperties>
    <customPr name="_pios_id" r:id="rId6"/>
  </customProperties>
</worksheet>
</file>

<file path=xl/worksheets/sheet77.xml><?xml version="1.0" encoding="utf-8"?>
<worksheet xmlns="http://schemas.openxmlformats.org/spreadsheetml/2006/main" xmlns:r="http://schemas.openxmlformats.org/officeDocument/2006/relationships">
  <sheetPr transitionEvaluation="1" codeName="Sheet75">
    <pageSetUpPr fitToPage="1"/>
  </sheetPr>
  <dimension ref="A1:AG78"/>
  <sheetViews>
    <sheetView defaultGridColor="0" colorId="22" zoomScale="87" zoomScaleNormal="87" workbookViewId="0"/>
  </sheetViews>
  <sheetFormatPr defaultColWidth="9.77734375" defaultRowHeight="15"/>
  <cols>
    <col min="1" max="1" width="4.77734375" style="1068" customWidth="1"/>
    <col min="2" max="2" width="30.77734375" style="1068" customWidth="1"/>
    <col min="3" max="3" width="16.33203125" style="1068" customWidth="1"/>
    <col min="4" max="4" width="22.77734375" style="1068" customWidth="1"/>
    <col min="5" max="5" width="17" style="1068" customWidth="1"/>
    <col min="6" max="6" width="14.77734375" style="1068" customWidth="1"/>
    <col min="7" max="7" width="25.77734375" style="1068" customWidth="1"/>
    <col min="8" max="8" width="14.77734375" style="1068" customWidth="1"/>
    <col min="9" max="9" width="22.77734375" style="1068" customWidth="1"/>
    <col min="10" max="16384" width="9.77734375" style="1068"/>
  </cols>
  <sheetData>
    <row r="1" spans="1:28" ht="15.75" thickBot="1">
      <c r="A1" s="1067" t="str">
        <f>+'Data sheet'!A59</f>
        <v>Annual Report of New York American Water Company, Inc.  (f/k/a Aqua New York of Sea Cliff)                                                                                  Year Ended  December 31, 2013</v>
      </c>
      <c r="B1" s="1067"/>
      <c r="C1" s="1067"/>
      <c r="D1" s="1067"/>
      <c r="E1" s="1067"/>
      <c r="F1" s="1067"/>
      <c r="G1" s="1067"/>
      <c r="H1" s="1067"/>
      <c r="I1" s="1067"/>
    </row>
    <row r="2" spans="1:28">
      <c r="A2" s="1069"/>
      <c r="B2" s="1070"/>
      <c r="C2" s="1070"/>
      <c r="D2" s="1070"/>
      <c r="E2" s="1070"/>
      <c r="F2" s="1070"/>
      <c r="G2" s="1070"/>
      <c r="H2" s="1070"/>
      <c r="I2" s="1071"/>
      <c r="J2" s="1072"/>
      <c r="K2" s="1072"/>
      <c r="L2" s="1072"/>
      <c r="M2" s="1072"/>
      <c r="N2" s="1072"/>
    </row>
    <row r="3" spans="1:28" ht="15.75">
      <c r="A3" s="1073" t="s">
        <v>2259</v>
      </c>
      <c r="B3" s="1074"/>
      <c r="C3" s="1074"/>
      <c r="D3" s="1075"/>
      <c r="E3" s="1076"/>
      <c r="F3" s="1074"/>
      <c r="G3" s="1074"/>
      <c r="H3" s="1074"/>
      <c r="I3" s="1077"/>
      <c r="J3" s="1072"/>
      <c r="K3" s="1072"/>
      <c r="L3" s="1072"/>
      <c r="M3" s="1072"/>
      <c r="N3" s="1072"/>
    </row>
    <row r="4" spans="1:28" ht="15.75">
      <c r="A4" s="1228"/>
      <c r="B4" s="1139"/>
      <c r="C4" s="1139"/>
      <c r="D4" s="1229"/>
      <c r="E4" s="1504"/>
      <c r="F4" s="1139"/>
      <c r="G4" s="1139"/>
      <c r="H4" s="1139"/>
      <c r="I4" s="1156"/>
      <c r="J4" s="1072"/>
      <c r="K4" s="1072"/>
      <c r="L4" s="1072"/>
      <c r="M4" s="1072"/>
      <c r="N4" s="1072"/>
    </row>
    <row r="5" spans="1:28">
      <c r="A5" s="1078"/>
      <c r="B5" s="1079"/>
      <c r="C5" s="1079"/>
      <c r="D5" s="1079"/>
      <c r="E5" s="1079"/>
      <c r="F5" s="1079"/>
      <c r="G5" s="1079"/>
      <c r="H5" s="1079"/>
      <c r="I5" s="1080"/>
      <c r="J5" s="1072"/>
      <c r="K5" s="1072"/>
      <c r="L5" s="1072"/>
      <c r="M5" s="1072"/>
      <c r="N5" s="1072"/>
    </row>
    <row r="6" spans="1:28">
      <c r="A6" s="1078" t="s">
        <v>3907</v>
      </c>
      <c r="B6" s="1079"/>
      <c r="C6" s="1079"/>
      <c r="D6" s="1079"/>
      <c r="E6" s="1079"/>
      <c r="F6" s="1079"/>
      <c r="G6" s="1079"/>
      <c r="H6" s="1079"/>
      <c r="I6" s="1080"/>
      <c r="J6" s="1072"/>
      <c r="K6" s="1072"/>
      <c r="L6" s="1072"/>
      <c r="M6" s="1072"/>
      <c r="N6" s="1072"/>
    </row>
    <row r="7" spans="1:28">
      <c r="A7" s="1078" t="s">
        <v>372</v>
      </c>
      <c r="B7" s="1079"/>
      <c r="C7" s="1079"/>
      <c r="D7" s="1079"/>
      <c r="E7" s="1079"/>
      <c r="F7" s="1079"/>
      <c r="G7" s="1079"/>
      <c r="H7" s="1079"/>
      <c r="I7" s="1080"/>
      <c r="J7" s="1072"/>
      <c r="K7" s="1072"/>
      <c r="L7" s="1072"/>
      <c r="M7" s="1072"/>
      <c r="N7" s="1072"/>
      <c r="U7" s="1176"/>
      <c r="V7" s="1176"/>
      <c r="W7" s="1176"/>
      <c r="X7" s="1176"/>
      <c r="Y7" s="1176"/>
      <c r="Z7" s="1176"/>
      <c r="AA7" s="1176"/>
      <c r="AB7" s="1176"/>
    </row>
    <row r="8" spans="1:28">
      <c r="A8" s="1078"/>
      <c r="B8" s="1079"/>
      <c r="C8" s="1079"/>
      <c r="D8" s="1079"/>
      <c r="E8" s="1079"/>
      <c r="F8" s="1079"/>
      <c r="G8" s="1079"/>
      <c r="H8" s="1079"/>
      <c r="I8" s="1080"/>
      <c r="J8" s="1072"/>
      <c r="K8" s="1072"/>
      <c r="L8" s="1072"/>
      <c r="M8" s="1072"/>
      <c r="N8" s="1072"/>
      <c r="U8" s="1176"/>
      <c r="V8" s="1176"/>
      <c r="W8" s="1176"/>
      <c r="X8" s="1176"/>
      <c r="Y8" s="1176"/>
      <c r="Z8" s="1176"/>
      <c r="AA8" s="1176"/>
      <c r="AB8" s="1176"/>
    </row>
    <row r="9" spans="1:28">
      <c r="A9" s="1081"/>
      <c r="B9" s="1082"/>
      <c r="C9" s="1082"/>
      <c r="D9" s="1082"/>
      <c r="E9" s="1082"/>
      <c r="F9" s="1082"/>
      <c r="G9" s="1082"/>
      <c r="H9" s="1082"/>
      <c r="I9" s="1083"/>
      <c r="K9" s="1072"/>
      <c r="L9" s="1072"/>
      <c r="M9" s="1072"/>
      <c r="N9" s="1072"/>
      <c r="O9" s="1072"/>
      <c r="P9" s="1072"/>
      <c r="Q9" s="1072"/>
      <c r="R9" s="1072"/>
      <c r="S9" s="1072"/>
      <c r="T9" s="1072"/>
      <c r="U9" s="2356"/>
      <c r="V9" s="2356"/>
      <c r="W9" s="2356"/>
      <c r="X9" s="2356"/>
      <c r="Y9" s="2356"/>
      <c r="Z9" s="2356"/>
      <c r="AA9" s="1176"/>
      <c r="AB9" s="1176"/>
    </row>
    <row r="10" spans="1:28">
      <c r="A10" s="1084"/>
      <c r="B10" s="1085" t="s">
        <v>2479</v>
      </c>
      <c r="C10" s="1086" t="s">
        <v>1567</v>
      </c>
      <c r="D10" s="1085" t="s">
        <v>2475</v>
      </c>
      <c r="E10" s="1085" t="s">
        <v>2288</v>
      </c>
      <c r="F10" s="1085" t="s">
        <v>2474</v>
      </c>
      <c r="G10" s="1085" t="s">
        <v>2289</v>
      </c>
      <c r="H10" s="1085" t="s">
        <v>2290</v>
      </c>
      <c r="I10" s="1087" t="s">
        <v>2291</v>
      </c>
      <c r="K10" s="1088"/>
      <c r="L10" s="1088"/>
      <c r="M10" s="1088"/>
      <c r="O10" s="1088"/>
      <c r="U10" s="1176"/>
      <c r="V10" s="1176"/>
      <c r="W10" s="1176"/>
      <c r="X10" s="1176"/>
      <c r="Y10" s="1176"/>
      <c r="Z10" s="1176"/>
      <c r="AA10" s="1176"/>
      <c r="AB10" s="1176"/>
    </row>
    <row r="11" spans="1:28">
      <c r="A11" s="1089" t="s">
        <v>3362</v>
      </c>
      <c r="B11" s="1085" t="s">
        <v>1815</v>
      </c>
      <c r="C11" s="1085"/>
      <c r="D11" s="1085" t="s">
        <v>2292</v>
      </c>
      <c r="E11" s="1085" t="s">
        <v>2293</v>
      </c>
      <c r="F11" s="1085" t="s">
        <v>2293</v>
      </c>
      <c r="G11" s="1085" t="s">
        <v>2293</v>
      </c>
      <c r="H11" s="1085" t="s">
        <v>2294</v>
      </c>
      <c r="I11" s="1087"/>
      <c r="J11" s="1088"/>
      <c r="K11" s="1088"/>
      <c r="L11" s="1088"/>
      <c r="M11" s="1088"/>
      <c r="N11" s="1088"/>
      <c r="U11" s="1176"/>
      <c r="V11" s="1176"/>
      <c r="W11" s="1176"/>
      <c r="X11" s="1176"/>
      <c r="Y11" s="1176"/>
      <c r="Z11" s="1176"/>
      <c r="AA11" s="1176"/>
      <c r="AB11" s="1176"/>
    </row>
    <row r="12" spans="1:28">
      <c r="A12" s="1089" t="s">
        <v>464</v>
      </c>
      <c r="B12" s="1085" t="s">
        <v>2295</v>
      </c>
      <c r="C12" s="1085"/>
      <c r="D12" s="1085" t="s">
        <v>2296</v>
      </c>
      <c r="E12" s="1085"/>
      <c r="F12" s="1085" t="s">
        <v>2297</v>
      </c>
      <c r="G12" s="1085" t="s">
        <v>2492</v>
      </c>
      <c r="H12" s="1085" t="s">
        <v>3129</v>
      </c>
      <c r="I12" s="1080"/>
      <c r="J12" s="1088"/>
      <c r="K12" s="1088"/>
      <c r="L12" s="1088"/>
      <c r="M12" s="1088"/>
      <c r="N12" s="1088"/>
      <c r="U12" s="1176"/>
      <c r="V12" s="1176"/>
      <c r="W12" s="1176"/>
      <c r="X12" s="1176"/>
      <c r="Y12" s="1176"/>
      <c r="Z12" s="1176"/>
      <c r="AA12" s="1176"/>
      <c r="AB12" s="1176"/>
    </row>
    <row r="13" spans="1:28">
      <c r="A13" s="1089"/>
      <c r="B13" s="1085" t="s">
        <v>3377</v>
      </c>
      <c r="C13" s="1085" t="s">
        <v>706</v>
      </c>
      <c r="D13" s="1085" t="s">
        <v>707</v>
      </c>
      <c r="E13" s="1085" t="s">
        <v>708</v>
      </c>
      <c r="F13" s="1085" t="s">
        <v>189</v>
      </c>
      <c r="G13" s="1085" t="s">
        <v>190</v>
      </c>
      <c r="H13" s="1085" t="s">
        <v>191</v>
      </c>
      <c r="I13" s="1087" t="s">
        <v>192</v>
      </c>
      <c r="J13" s="1088"/>
      <c r="K13" s="1088"/>
      <c r="L13" s="1088"/>
      <c r="M13" s="1088"/>
      <c r="N13" s="1088"/>
      <c r="U13" s="1176"/>
      <c r="V13" s="1176"/>
      <c r="W13" s="1176"/>
      <c r="X13" s="1176"/>
      <c r="Y13" s="1176"/>
      <c r="Z13" s="1176"/>
      <c r="AA13" s="1176"/>
      <c r="AB13" s="1176"/>
    </row>
    <row r="14" spans="1:28">
      <c r="A14" s="1091">
        <v>1</v>
      </c>
      <c r="B14" s="1082"/>
      <c r="C14" s="1082"/>
      <c r="D14" s="1082"/>
      <c r="E14" s="1082"/>
      <c r="F14" s="1082"/>
      <c r="G14" s="1082"/>
      <c r="H14" s="1082"/>
      <c r="I14" s="1083"/>
      <c r="J14" s="1072"/>
      <c r="K14" s="1072"/>
      <c r="L14" s="1072"/>
      <c r="M14" s="1072"/>
      <c r="N14" s="1072"/>
      <c r="U14" s="1176"/>
      <c r="V14" s="1176"/>
      <c r="W14" s="1176"/>
      <c r="X14" s="1176"/>
      <c r="Y14" s="1176"/>
      <c r="Z14" s="1176"/>
      <c r="AA14" s="1176"/>
      <c r="AB14" s="1176"/>
    </row>
    <row r="15" spans="1:28">
      <c r="A15" s="1084">
        <v>2</v>
      </c>
      <c r="B15" s="1090" t="s">
        <v>772</v>
      </c>
      <c r="C15" s="1092"/>
      <c r="D15" s="1092"/>
      <c r="E15" s="1092"/>
      <c r="F15" s="1092"/>
      <c r="G15" s="1092"/>
      <c r="H15" s="1092"/>
      <c r="I15" s="1080"/>
      <c r="J15" s="1072"/>
      <c r="K15" s="1072"/>
      <c r="L15" s="1072"/>
      <c r="M15" s="1072"/>
      <c r="N15" s="1072"/>
      <c r="U15" s="1176"/>
      <c r="V15" s="1176"/>
      <c r="W15" s="1176"/>
      <c r="X15" s="1176"/>
      <c r="Y15" s="1176"/>
      <c r="Z15" s="1176"/>
      <c r="AA15" s="1176"/>
      <c r="AB15" s="1176"/>
    </row>
    <row r="16" spans="1:28">
      <c r="A16" s="1084">
        <v>3</v>
      </c>
      <c r="B16" s="1093"/>
      <c r="C16" s="1092"/>
      <c r="D16" s="1092"/>
      <c r="E16" s="1092"/>
      <c r="F16" s="1092"/>
      <c r="G16" s="1092"/>
      <c r="H16" s="1092"/>
      <c r="I16" s="1080"/>
      <c r="J16" s="1072"/>
      <c r="K16" s="1072"/>
      <c r="L16" s="1072"/>
      <c r="M16" s="1072"/>
      <c r="N16" s="1072"/>
      <c r="U16" s="1176"/>
      <c r="V16" s="1176"/>
      <c r="W16" s="1176"/>
      <c r="X16" s="1176"/>
      <c r="Y16" s="1176"/>
      <c r="Z16" s="1176"/>
      <c r="AA16" s="1176"/>
      <c r="AB16" s="1176"/>
    </row>
    <row r="17" spans="1:28">
      <c r="A17" s="1084">
        <v>4</v>
      </c>
      <c r="B17" s="1093"/>
      <c r="C17" s="1092"/>
      <c r="D17" s="1092"/>
      <c r="E17" s="1092"/>
      <c r="F17" s="1092"/>
      <c r="G17" s="1092"/>
      <c r="H17" s="1092"/>
      <c r="I17" s="1080"/>
      <c r="J17" s="1072"/>
      <c r="K17" s="1072"/>
      <c r="L17" s="1072"/>
      <c r="M17" s="1072"/>
      <c r="N17" s="1072"/>
      <c r="U17" s="1176"/>
      <c r="V17" s="1176"/>
      <c r="W17" s="1176"/>
      <c r="X17" s="1176"/>
      <c r="Y17" s="1176"/>
      <c r="Z17" s="1176"/>
      <c r="AA17" s="1176"/>
      <c r="AB17" s="1176"/>
    </row>
    <row r="18" spans="1:28">
      <c r="A18" s="1084">
        <v>5</v>
      </c>
      <c r="B18" s="1093"/>
      <c r="C18" s="1092"/>
      <c r="D18" s="1092"/>
      <c r="E18" s="1092"/>
      <c r="F18" s="1092"/>
      <c r="G18" s="1092"/>
      <c r="H18" s="1092"/>
      <c r="I18" s="1080"/>
      <c r="J18" s="1072"/>
      <c r="K18" s="1072"/>
      <c r="L18" s="1072"/>
      <c r="M18" s="1072"/>
      <c r="N18" s="1072"/>
    </row>
    <row r="19" spans="1:28">
      <c r="A19" s="1084">
        <v>6</v>
      </c>
      <c r="B19" s="1093"/>
      <c r="C19" s="1092"/>
      <c r="D19" s="1092"/>
      <c r="E19" s="1092"/>
      <c r="F19" s="1092"/>
      <c r="G19" s="1092"/>
      <c r="H19" s="1092"/>
      <c r="I19" s="1080"/>
      <c r="J19" s="1072"/>
      <c r="K19" s="1072"/>
      <c r="L19" s="1072"/>
      <c r="M19" s="1072"/>
      <c r="N19" s="1072"/>
    </row>
    <row r="20" spans="1:28">
      <c r="A20" s="1084">
        <v>7</v>
      </c>
      <c r="B20" s="1093"/>
      <c r="C20" s="1092"/>
      <c r="D20" s="1092"/>
      <c r="E20" s="1092"/>
      <c r="F20" s="1092"/>
      <c r="G20" s="1092"/>
      <c r="H20" s="1092"/>
      <c r="I20" s="1080"/>
      <c r="J20" s="1072"/>
      <c r="K20" s="1072"/>
      <c r="L20" s="1072"/>
      <c r="M20" s="1072"/>
      <c r="N20" s="1072"/>
    </row>
    <row r="21" spans="1:28">
      <c r="A21" s="1084">
        <v>8</v>
      </c>
      <c r="B21" s="1093"/>
      <c r="C21" s="1092"/>
      <c r="D21" s="1092"/>
      <c r="E21" s="1092"/>
      <c r="F21" s="1092"/>
      <c r="G21" s="1092"/>
      <c r="H21" s="1092"/>
      <c r="I21" s="1080"/>
      <c r="J21" s="1072"/>
      <c r="K21" s="1072"/>
      <c r="L21" s="1072"/>
      <c r="M21" s="1072"/>
      <c r="N21" s="1072"/>
    </row>
    <row r="22" spans="1:28">
      <c r="A22" s="1084">
        <v>9</v>
      </c>
      <c r="B22" s="1093"/>
      <c r="C22" s="1092"/>
      <c r="D22" s="1092"/>
      <c r="E22" s="1092"/>
      <c r="F22" s="1092"/>
      <c r="G22" s="1092"/>
      <c r="H22" s="1092"/>
      <c r="I22" s="1080"/>
      <c r="J22" s="1072"/>
      <c r="K22" s="1072"/>
      <c r="L22" s="1072"/>
      <c r="M22" s="1072"/>
      <c r="N22" s="1072"/>
    </row>
    <row r="23" spans="1:28">
      <c r="A23" s="1505">
        <v>10</v>
      </c>
      <c r="B23" s="1108" t="s">
        <v>3130</v>
      </c>
      <c r="C23" s="1155"/>
      <c r="D23" s="1155"/>
      <c r="E23" s="1155"/>
      <c r="F23" s="1155"/>
      <c r="G23" s="1155"/>
      <c r="H23" s="1155"/>
      <c r="I23" s="1506"/>
      <c r="J23" s="1072"/>
      <c r="K23" s="1072"/>
      <c r="L23" s="1072"/>
      <c r="M23" s="1072"/>
      <c r="N23" s="1072"/>
    </row>
    <row r="24" spans="1:28">
      <c r="A24" s="1507"/>
      <c r="B24" s="1126" t="s">
        <v>2282</v>
      </c>
      <c r="C24" s="1108"/>
      <c r="D24" s="1108"/>
      <c r="E24" s="1108"/>
      <c r="F24" s="1108"/>
      <c r="G24" s="1108"/>
      <c r="H24" s="1108"/>
      <c r="I24" s="1506"/>
      <c r="J24" s="1072"/>
      <c r="K24" s="1072"/>
      <c r="L24" s="1072"/>
      <c r="M24" s="1072"/>
      <c r="N24" s="1072"/>
    </row>
    <row r="25" spans="1:28">
      <c r="A25" s="1508"/>
      <c r="B25" s="1075"/>
      <c r="C25" s="1075"/>
      <c r="D25" s="1075"/>
      <c r="E25" s="1075"/>
      <c r="F25" s="1075"/>
      <c r="G25" s="1075"/>
      <c r="H25" s="1075"/>
      <c r="I25" s="1105"/>
    </row>
    <row r="26" spans="1:28" ht="15.75">
      <c r="A26" s="1509" t="s">
        <v>2283</v>
      </c>
      <c r="B26" s="1075"/>
      <c r="C26" s="1075"/>
      <c r="D26" s="1075"/>
      <c r="E26" s="1075"/>
      <c r="F26" s="1075"/>
      <c r="G26" s="1075"/>
      <c r="H26" s="1075"/>
      <c r="I26" s="1105"/>
    </row>
    <row r="27" spans="1:28">
      <c r="A27" s="1510"/>
      <c r="B27" s="1067"/>
      <c r="C27" s="1067"/>
      <c r="D27" s="1067"/>
      <c r="E27" s="1067"/>
      <c r="F27" s="1067"/>
      <c r="G27" s="1067"/>
      <c r="H27" s="1067"/>
      <c r="I27" s="887"/>
    </row>
    <row r="28" spans="1:28">
      <c r="A28" s="1510"/>
      <c r="B28" s="1067" t="s">
        <v>2284</v>
      </c>
      <c r="C28" s="1067"/>
      <c r="D28" s="1067"/>
      <c r="E28" s="1067" t="s">
        <v>3133</v>
      </c>
      <c r="F28" s="1067"/>
      <c r="G28" s="1067"/>
      <c r="H28" s="1067"/>
      <c r="I28" s="887"/>
    </row>
    <row r="29" spans="1:28">
      <c r="A29" s="1510"/>
      <c r="B29" s="1067" t="s">
        <v>1750</v>
      </c>
      <c r="C29" s="1067"/>
      <c r="D29" s="1067"/>
      <c r="E29" s="1067"/>
      <c r="F29" s="1067"/>
      <c r="G29" s="1067"/>
      <c r="H29" s="1067"/>
      <c r="I29" s="887"/>
    </row>
    <row r="30" spans="1:28">
      <c r="A30" s="1510"/>
      <c r="B30" s="1067"/>
      <c r="C30" s="1067"/>
      <c r="D30" s="1067"/>
      <c r="E30" s="1067" t="s">
        <v>1751</v>
      </c>
      <c r="F30" s="1067"/>
      <c r="G30" s="1067"/>
      <c r="H30" s="1067"/>
      <c r="I30" s="887"/>
    </row>
    <row r="31" spans="1:28">
      <c r="A31" s="1510"/>
      <c r="B31" s="1067" t="s">
        <v>1752</v>
      </c>
      <c r="C31" s="1067"/>
      <c r="D31" s="1067"/>
      <c r="E31" s="1067" t="s">
        <v>2493</v>
      </c>
      <c r="F31" s="1067"/>
      <c r="G31" s="1067"/>
      <c r="H31" s="1067"/>
      <c r="I31" s="887"/>
    </row>
    <row r="32" spans="1:28">
      <c r="A32" s="1510"/>
      <c r="B32" s="1067" t="s">
        <v>2494</v>
      </c>
      <c r="C32" s="1067"/>
      <c r="D32" s="1067"/>
      <c r="E32" s="1067"/>
      <c r="F32" s="1067"/>
      <c r="G32" s="1067"/>
      <c r="H32" s="1067"/>
      <c r="I32" s="887"/>
    </row>
    <row r="33" spans="1:33">
      <c r="A33" s="1510"/>
      <c r="B33" s="1067"/>
      <c r="C33" s="1067"/>
      <c r="D33" s="1067"/>
      <c r="E33" s="1067" t="s">
        <v>2498</v>
      </c>
      <c r="F33" s="1067"/>
      <c r="G33" s="1067"/>
      <c r="H33" s="1067"/>
      <c r="I33" s="887"/>
    </row>
    <row r="34" spans="1:33">
      <c r="A34" s="1510"/>
      <c r="B34" s="1067" t="s">
        <v>2499</v>
      </c>
      <c r="C34" s="1067"/>
      <c r="D34" s="1067"/>
      <c r="E34" s="1067" t="s">
        <v>2500</v>
      </c>
      <c r="F34" s="1067"/>
      <c r="G34" s="1067"/>
      <c r="H34" s="1067"/>
      <c r="I34" s="887"/>
    </row>
    <row r="35" spans="1:33">
      <c r="A35" s="1078"/>
      <c r="B35" s="1511"/>
      <c r="C35" s="1098"/>
      <c r="D35" s="1098"/>
      <c r="E35" s="1098"/>
      <c r="F35" s="1098"/>
      <c r="G35" s="1098"/>
      <c r="H35" s="1098"/>
      <c r="I35" s="1087"/>
      <c r="J35" s="1088"/>
      <c r="K35" s="1088"/>
      <c r="L35" s="1088"/>
      <c r="M35" s="1088"/>
      <c r="N35" s="1088"/>
      <c r="O35" s="1088"/>
      <c r="P35" s="1088"/>
      <c r="Q35" s="1072"/>
      <c r="R35" s="1072"/>
      <c r="S35" s="1072"/>
      <c r="T35" s="1072"/>
    </row>
    <row r="36" spans="1:33">
      <c r="A36" s="1081"/>
      <c r="B36" s="1082"/>
      <c r="C36" s="1107"/>
      <c r="D36" s="1512"/>
      <c r="E36" s="1513" t="s">
        <v>2501</v>
      </c>
      <c r="F36" s="1154"/>
      <c r="G36" s="1512"/>
      <c r="H36" s="1082"/>
      <c r="I36" s="1083"/>
      <c r="J36" s="1072"/>
      <c r="K36" s="1514"/>
      <c r="L36" s="1072"/>
      <c r="M36" s="1072"/>
      <c r="N36" s="1072"/>
    </row>
    <row r="37" spans="1:33">
      <c r="A37" s="1089" t="s">
        <v>3362</v>
      </c>
      <c r="B37" s="1085" t="s">
        <v>2502</v>
      </c>
      <c r="C37" s="1090" t="s">
        <v>2005</v>
      </c>
      <c r="D37" s="1085"/>
      <c r="E37" s="1085"/>
      <c r="F37" s="1085"/>
      <c r="G37" s="1098"/>
      <c r="H37" s="1085"/>
      <c r="I37" s="1080"/>
      <c r="J37" s="1088"/>
      <c r="K37" s="1072"/>
      <c r="L37" s="1072"/>
      <c r="M37" s="1072"/>
      <c r="N37" s="1072"/>
    </row>
    <row r="38" spans="1:33">
      <c r="A38" s="1089" t="s">
        <v>464</v>
      </c>
      <c r="B38" s="1092"/>
      <c r="C38" s="1085" t="s">
        <v>2503</v>
      </c>
      <c r="D38" s="1085" t="s">
        <v>2485</v>
      </c>
      <c r="E38" s="1085" t="s">
        <v>2504</v>
      </c>
      <c r="F38" s="1085" t="s">
        <v>2505</v>
      </c>
      <c r="G38" s="1074" t="s">
        <v>2506</v>
      </c>
      <c r="H38" s="1515"/>
      <c r="I38" s="884" t="s">
        <v>3376</v>
      </c>
      <c r="J38" s="1088"/>
      <c r="K38" s="1072"/>
      <c r="L38" s="1072"/>
      <c r="M38" s="1072"/>
      <c r="N38" s="1072"/>
      <c r="U38" s="1176"/>
      <c r="V38" s="1176"/>
      <c r="W38" s="1176"/>
      <c r="X38" s="1176"/>
      <c r="Y38" s="1176"/>
      <c r="Z38" s="1176"/>
      <c r="AA38" s="1176"/>
      <c r="AB38" s="1176"/>
      <c r="AC38" s="1176"/>
      <c r="AD38" s="1176"/>
      <c r="AE38" s="1176"/>
      <c r="AF38" s="1176"/>
      <c r="AG38" s="1176"/>
    </row>
    <row r="39" spans="1:33">
      <c r="A39" s="1084"/>
      <c r="B39" s="1092"/>
      <c r="C39" s="1085"/>
      <c r="D39" s="1085"/>
      <c r="E39" s="1085"/>
      <c r="F39" s="1085"/>
      <c r="G39" s="1074"/>
      <c r="H39" s="1515"/>
      <c r="I39" s="887"/>
      <c r="J39" s="1088"/>
      <c r="K39" s="1088"/>
      <c r="L39" s="1088"/>
      <c r="M39" s="1088"/>
      <c r="N39" s="1088"/>
      <c r="U39" s="1176"/>
      <c r="V39" s="1176"/>
      <c r="W39" s="1176"/>
      <c r="X39" s="1176"/>
      <c r="Y39" s="1176"/>
      <c r="Z39" s="1176"/>
      <c r="AA39" s="1176"/>
      <c r="AB39" s="1176"/>
      <c r="AC39" s="1176"/>
      <c r="AD39" s="1176"/>
      <c r="AE39" s="1176"/>
      <c r="AF39" s="1176"/>
      <c r="AG39" s="1176"/>
    </row>
    <row r="40" spans="1:33">
      <c r="A40" s="1084"/>
      <c r="B40" s="1085" t="s">
        <v>3377</v>
      </c>
      <c r="C40" s="1085" t="s">
        <v>3378</v>
      </c>
      <c r="D40" s="1085" t="s">
        <v>3379</v>
      </c>
      <c r="E40" s="1085" t="s">
        <v>3380</v>
      </c>
      <c r="F40" s="1085" t="s">
        <v>189</v>
      </c>
      <c r="G40" s="1074" t="s">
        <v>190</v>
      </c>
      <c r="H40" s="1515"/>
      <c r="I40" s="1087" t="s">
        <v>191</v>
      </c>
      <c r="J40" s="1088"/>
      <c r="K40" s="1088"/>
      <c r="L40" s="1088"/>
      <c r="M40" s="1088"/>
      <c r="N40" s="1088"/>
      <c r="O40" s="1072"/>
      <c r="P40" s="1072"/>
      <c r="Q40" s="1072"/>
      <c r="R40" s="1072"/>
      <c r="S40" s="1072"/>
      <c r="T40" s="1072"/>
      <c r="U40" s="2356"/>
      <c r="V40" s="2356"/>
      <c r="W40" s="2356"/>
      <c r="X40" s="2356"/>
      <c r="Y40" s="2356"/>
      <c r="Z40" s="2356"/>
      <c r="AA40" s="2356"/>
      <c r="AB40" s="2356"/>
      <c r="AC40" s="2356"/>
      <c r="AD40" s="2356"/>
      <c r="AE40" s="2356"/>
      <c r="AF40" s="1176"/>
      <c r="AG40" s="1176"/>
    </row>
    <row r="41" spans="1:33">
      <c r="A41" s="1091">
        <v>23</v>
      </c>
      <c r="B41" s="1082" t="s">
        <v>2507</v>
      </c>
      <c r="C41" s="1082"/>
      <c r="D41" s="1082"/>
      <c r="E41" s="1082"/>
      <c r="F41" s="1082"/>
      <c r="G41" s="1512"/>
      <c r="H41" s="1082"/>
      <c r="I41" s="1083"/>
      <c r="J41" s="1072"/>
      <c r="K41" s="1072"/>
      <c r="L41" s="1072"/>
      <c r="M41" s="1072"/>
      <c r="N41" s="1072"/>
      <c r="U41" s="1176"/>
      <c r="V41" s="1176"/>
      <c r="W41" s="1176"/>
      <c r="X41" s="1176"/>
      <c r="Y41" s="1176"/>
      <c r="Z41" s="1176"/>
      <c r="AA41" s="1176"/>
      <c r="AB41" s="1176"/>
      <c r="AC41" s="1176"/>
      <c r="AD41" s="1176"/>
      <c r="AE41" s="1176"/>
      <c r="AF41" s="1176"/>
      <c r="AG41" s="1176"/>
    </row>
    <row r="42" spans="1:33">
      <c r="A42" s="1084">
        <v>24</v>
      </c>
      <c r="B42" s="1092" t="s">
        <v>2508</v>
      </c>
      <c r="C42" s="1092"/>
      <c r="D42" s="1092"/>
      <c r="E42" s="1092"/>
      <c r="F42" s="1092"/>
      <c r="G42" s="1079"/>
      <c r="H42" s="1092"/>
      <c r="I42" s="1080"/>
      <c r="J42" s="1072"/>
      <c r="K42" s="1072"/>
      <c r="L42" s="1072"/>
      <c r="M42" s="1072"/>
      <c r="N42" s="1072"/>
      <c r="U42" s="1176"/>
      <c r="V42" s="1176"/>
      <c r="W42" s="1176"/>
      <c r="X42" s="1176"/>
      <c r="Y42" s="1176"/>
      <c r="Z42" s="1176"/>
      <c r="AA42" s="1176"/>
      <c r="AB42" s="1176"/>
      <c r="AC42" s="1176"/>
      <c r="AD42" s="1176"/>
      <c r="AE42" s="1176"/>
      <c r="AF42" s="1176"/>
      <c r="AG42" s="1176"/>
    </row>
    <row r="43" spans="1:33">
      <c r="A43" s="1084">
        <v>25</v>
      </c>
      <c r="B43" s="1092" t="s">
        <v>2074</v>
      </c>
      <c r="C43" s="1092"/>
      <c r="D43" s="1092"/>
      <c r="E43" s="1092"/>
      <c r="F43" s="1092"/>
      <c r="G43" s="1079"/>
      <c r="H43" s="1092"/>
      <c r="I43" s="1080"/>
      <c r="J43" s="1072"/>
      <c r="K43" s="1072"/>
      <c r="L43" s="1072"/>
      <c r="M43" s="1072"/>
      <c r="N43" s="1072"/>
      <c r="U43" s="1176"/>
      <c r="V43" s="1176"/>
      <c r="W43" s="1176"/>
      <c r="X43" s="1176"/>
      <c r="Y43" s="1176"/>
      <c r="Z43" s="1176"/>
      <c r="AA43" s="1176"/>
      <c r="AB43" s="1176"/>
      <c r="AC43" s="1176"/>
      <c r="AD43" s="1176"/>
      <c r="AE43" s="1176"/>
      <c r="AF43" s="1176"/>
      <c r="AG43" s="1176"/>
    </row>
    <row r="44" spans="1:33">
      <c r="A44" s="1084">
        <v>26</v>
      </c>
      <c r="B44" s="1092" t="s">
        <v>2075</v>
      </c>
      <c r="C44" s="1092"/>
      <c r="D44" s="1092"/>
      <c r="E44" s="1092"/>
      <c r="F44" s="1092"/>
      <c r="G44" s="1079"/>
      <c r="H44" s="1092"/>
      <c r="I44" s="1087"/>
      <c r="J44" s="1072"/>
      <c r="K44" s="1072"/>
      <c r="L44" s="1072"/>
      <c r="M44" s="1072"/>
      <c r="N44" s="1072"/>
      <c r="U44" s="1176"/>
      <c r="V44" s="1176"/>
      <c r="W44" s="1176"/>
      <c r="X44" s="1176"/>
      <c r="Y44" s="1176"/>
      <c r="Z44" s="1176"/>
      <c r="AA44" s="1176"/>
      <c r="AB44" s="1176"/>
      <c r="AC44" s="1176"/>
      <c r="AD44" s="1176"/>
      <c r="AE44" s="1176"/>
      <c r="AF44" s="1176"/>
      <c r="AG44" s="1176"/>
    </row>
    <row r="45" spans="1:33">
      <c r="A45" s="1084">
        <v>27</v>
      </c>
      <c r="B45" s="1092" t="s">
        <v>3310</v>
      </c>
      <c r="C45" s="1516"/>
      <c r="D45" s="1092"/>
      <c r="E45" s="1092"/>
      <c r="F45" s="1862"/>
      <c r="G45" s="1079"/>
      <c r="H45" s="1516"/>
      <c r="I45" s="1080"/>
      <c r="J45" s="1072"/>
      <c r="K45" s="1072"/>
      <c r="L45" s="1072"/>
      <c r="M45" s="1072"/>
      <c r="N45" s="1072"/>
    </row>
    <row r="46" spans="1:33">
      <c r="A46" s="1084">
        <v>28</v>
      </c>
      <c r="B46" s="1121" t="s">
        <v>2006</v>
      </c>
      <c r="C46" s="2357">
        <v>511233</v>
      </c>
      <c r="D46" s="1092"/>
      <c r="E46" s="1085" t="s">
        <v>2009</v>
      </c>
      <c r="F46" s="2357"/>
      <c r="G46" s="2360"/>
      <c r="H46" s="1516"/>
      <c r="I46" s="1080"/>
      <c r="J46" s="1072"/>
      <c r="K46" s="1072"/>
      <c r="L46" s="1072"/>
      <c r="M46" s="1072"/>
      <c r="N46" s="1072"/>
    </row>
    <row r="47" spans="1:33">
      <c r="A47" s="1084">
        <v>29</v>
      </c>
      <c r="B47" s="1092" t="s">
        <v>3311</v>
      </c>
      <c r="C47" s="2357">
        <v>511233</v>
      </c>
      <c r="D47" s="1092"/>
      <c r="E47" s="1085" t="s">
        <v>2008</v>
      </c>
      <c r="F47" s="2357"/>
      <c r="G47" s="2360"/>
      <c r="H47" s="1516"/>
      <c r="I47" s="1080"/>
      <c r="J47" s="1072"/>
      <c r="K47" s="1072"/>
      <c r="L47" s="1072"/>
      <c r="M47" s="1072"/>
      <c r="N47" s="1072"/>
      <c r="O47" s="1072"/>
    </row>
    <row r="48" spans="1:33">
      <c r="A48" s="1084">
        <v>30</v>
      </c>
      <c r="B48" s="1121" t="s">
        <v>2007</v>
      </c>
      <c r="C48" s="2357">
        <v>511233</v>
      </c>
      <c r="D48" s="1092"/>
      <c r="E48" s="1085" t="s">
        <v>2009</v>
      </c>
      <c r="F48" s="2357"/>
      <c r="G48" s="2360"/>
      <c r="H48" s="1516"/>
      <c r="I48" s="1080"/>
      <c r="J48" s="1072"/>
      <c r="K48" s="1072"/>
      <c r="L48" s="1072"/>
      <c r="M48" s="1072"/>
      <c r="N48" s="1072"/>
      <c r="O48" s="1072"/>
    </row>
    <row r="49" spans="1:15">
      <c r="A49" s="1084">
        <v>31</v>
      </c>
      <c r="B49" s="1092" t="s">
        <v>3312</v>
      </c>
      <c r="C49" s="1092"/>
      <c r="D49" s="1092"/>
      <c r="E49" s="1092"/>
      <c r="F49" s="1092"/>
      <c r="G49" s="1079"/>
      <c r="H49" s="1092"/>
      <c r="I49" s="1517"/>
      <c r="J49" s="1072"/>
      <c r="K49" s="1072"/>
      <c r="L49" s="1072"/>
      <c r="M49" s="1072"/>
      <c r="N49" s="1072"/>
      <c r="O49" s="1072"/>
    </row>
    <row r="50" spans="1:15">
      <c r="A50" s="1084">
        <v>32</v>
      </c>
      <c r="B50" s="1518" t="s">
        <v>965</v>
      </c>
      <c r="C50" s="1908">
        <f>SUM(C46:C49)</f>
        <v>1533699</v>
      </c>
      <c r="D50" s="1092"/>
      <c r="E50" s="1092"/>
      <c r="F50" s="1092"/>
      <c r="G50" s="1512"/>
      <c r="H50" s="1082"/>
      <c r="I50" s="1080"/>
      <c r="J50" s="1072"/>
      <c r="K50" s="1072"/>
      <c r="L50" s="1072"/>
      <c r="M50" s="1072"/>
      <c r="N50" s="1072"/>
      <c r="O50" s="1072"/>
    </row>
    <row r="51" spans="1:15">
      <c r="A51" s="1084">
        <v>33</v>
      </c>
      <c r="B51" s="1092" t="s">
        <v>3313</v>
      </c>
      <c r="C51" s="1516"/>
      <c r="D51" s="1092"/>
      <c r="E51" s="1092"/>
      <c r="F51" s="1092"/>
      <c r="G51" s="1699">
        <v>18347</v>
      </c>
      <c r="H51" s="1092" t="s">
        <v>2376</v>
      </c>
      <c r="I51" s="1080"/>
      <c r="J51" s="1072"/>
      <c r="K51" s="1072"/>
      <c r="L51" s="1072"/>
      <c r="M51" s="1072"/>
      <c r="N51" s="1072"/>
      <c r="O51" s="1072"/>
    </row>
    <row r="52" spans="1:15">
      <c r="A52" s="1084">
        <v>34</v>
      </c>
      <c r="B52" s="1092" t="s">
        <v>3314</v>
      </c>
      <c r="C52" s="1909"/>
      <c r="D52" s="1092"/>
      <c r="E52" s="1092"/>
      <c r="F52" s="1092"/>
      <c r="G52" s="1079"/>
      <c r="H52" s="1092"/>
      <c r="I52" s="1080"/>
      <c r="J52" s="1072"/>
      <c r="K52" s="1072"/>
      <c r="L52" s="1072"/>
      <c r="M52" s="1072"/>
      <c r="N52" s="1072"/>
      <c r="O52" s="1072"/>
    </row>
    <row r="53" spans="1:15">
      <c r="A53" s="1084">
        <v>35</v>
      </c>
      <c r="B53" s="1092" t="s">
        <v>3315</v>
      </c>
      <c r="C53" s="1092"/>
      <c r="D53" s="1092"/>
      <c r="E53" s="1092"/>
      <c r="F53" s="1092"/>
      <c r="G53" s="1079"/>
      <c r="H53" s="1092"/>
      <c r="I53" s="1080"/>
      <c r="J53" s="1072"/>
      <c r="K53" s="1072"/>
      <c r="L53" s="1072"/>
      <c r="M53" s="1072"/>
      <c r="N53" s="1072"/>
      <c r="O53" s="1072"/>
    </row>
    <row r="54" spans="1:15" ht="15.75" thickBot="1">
      <c r="A54" s="1094">
        <v>36</v>
      </c>
      <c r="B54" s="1096" t="s">
        <v>2397</v>
      </c>
      <c r="C54" s="1519">
        <f>C52-C53</f>
        <v>0</v>
      </c>
      <c r="D54" s="1096"/>
      <c r="E54" s="1096"/>
      <c r="F54" s="1096"/>
      <c r="G54" s="1132"/>
      <c r="H54" s="1096"/>
      <c r="I54" s="1097"/>
      <c r="J54" s="1072"/>
      <c r="K54" s="1072"/>
      <c r="L54" s="1072"/>
      <c r="M54" s="1072"/>
      <c r="N54" s="1072"/>
      <c r="O54" s="1072"/>
    </row>
    <row r="55" spans="1:15">
      <c r="A55" s="1075" t="s">
        <v>3309</v>
      </c>
      <c r="B55" s="1067"/>
      <c r="C55" s="1067"/>
      <c r="D55" s="1067"/>
      <c r="E55" s="1067"/>
      <c r="F55" s="1067"/>
      <c r="G55" s="1067"/>
      <c r="H55" s="1067"/>
      <c r="I55" s="1068" t="s">
        <v>2399</v>
      </c>
      <c r="O55" s="1072"/>
    </row>
    <row r="56" spans="1:15">
      <c r="A56" s="1075" t="s">
        <v>2398</v>
      </c>
      <c r="B56" s="1075"/>
      <c r="C56" s="1075"/>
      <c r="D56" s="1075"/>
      <c r="E56" s="1075"/>
      <c r="F56" s="1075"/>
      <c r="G56" s="1075"/>
      <c r="H56" s="1075"/>
      <c r="I56" s="1075"/>
      <c r="O56" s="1072"/>
    </row>
    <row r="57" spans="1:15">
      <c r="A57" s="1067"/>
      <c r="B57" s="1930" t="s">
        <v>2835</v>
      </c>
      <c r="C57" s="1067"/>
      <c r="D57" s="1067"/>
      <c r="E57" s="1067"/>
      <c r="F57" s="1067"/>
      <c r="G57" s="1067"/>
      <c r="H57" s="1067"/>
      <c r="I57" s="1067"/>
      <c r="O57" s="1072"/>
    </row>
    <row r="58" spans="1:15">
      <c r="A58" s="1067"/>
      <c r="B58" s="1067"/>
      <c r="C58" s="1067"/>
      <c r="D58" s="1067"/>
      <c r="E58" s="1067"/>
      <c r="F58" s="1067"/>
      <c r="G58" s="1067"/>
      <c r="H58" s="1067"/>
      <c r="I58" s="1067"/>
    </row>
    <row r="59" spans="1:15">
      <c r="A59" s="1067"/>
      <c r="B59" s="1067"/>
      <c r="C59" s="1067"/>
      <c r="D59" s="1067"/>
      <c r="E59" s="1067"/>
      <c r="F59" s="1910"/>
      <c r="G59" s="1067"/>
      <c r="H59" s="1067"/>
      <c r="I59" s="1067"/>
    </row>
    <row r="60" spans="1:15">
      <c r="A60" s="1067"/>
      <c r="B60" s="1067"/>
      <c r="C60" s="1067"/>
      <c r="D60" s="1067"/>
      <c r="E60" s="1067"/>
      <c r="F60" s="1067"/>
      <c r="G60" s="1067"/>
      <c r="H60" s="1067"/>
      <c r="I60" s="1067"/>
    </row>
    <row r="61" spans="1:15">
      <c r="A61" s="1067"/>
      <c r="B61" s="1067"/>
      <c r="C61" s="1067"/>
      <c r="D61" s="1067"/>
      <c r="E61" s="1067"/>
      <c r="F61" s="1067"/>
      <c r="G61" s="1067"/>
      <c r="H61" s="1067"/>
      <c r="I61" s="1067"/>
    </row>
    <row r="62" spans="1:15">
      <c r="A62" s="1067"/>
      <c r="B62" s="1067"/>
      <c r="C62" s="1067"/>
      <c r="D62" s="1067"/>
      <c r="E62" s="1067"/>
      <c r="F62" s="1067"/>
      <c r="G62" s="1067"/>
      <c r="H62" s="1067"/>
      <c r="I62" s="1067"/>
    </row>
    <row r="63" spans="1:15">
      <c r="A63" s="1067"/>
      <c r="B63" s="1067"/>
      <c r="C63" s="1067"/>
      <c r="D63" s="1067"/>
      <c r="E63" s="1067"/>
      <c r="F63" s="1067"/>
      <c r="G63" s="1067"/>
      <c r="H63" s="1067"/>
      <c r="I63" s="1067"/>
    </row>
    <row r="64" spans="1:15">
      <c r="A64" s="1067"/>
      <c r="B64" s="1067"/>
      <c r="C64" s="1067"/>
      <c r="D64" s="1067"/>
      <c r="E64" s="1067"/>
      <c r="F64" s="1067"/>
      <c r="G64" s="1067"/>
      <c r="H64" s="1067"/>
      <c r="I64" s="1067"/>
    </row>
    <row r="65" spans="1:9">
      <c r="A65" s="1067"/>
      <c r="B65" s="1067"/>
      <c r="C65" s="1067"/>
      <c r="D65" s="1067"/>
      <c r="E65" s="1067"/>
      <c r="F65" s="1067"/>
      <c r="G65" s="1067"/>
      <c r="H65" s="1067"/>
      <c r="I65" s="1067"/>
    </row>
    <row r="66" spans="1:9">
      <c r="A66" s="1067"/>
      <c r="B66" s="1067"/>
      <c r="C66" s="1067"/>
      <c r="D66" s="1067"/>
      <c r="E66" s="1067"/>
      <c r="F66" s="1067"/>
      <c r="G66" s="1067"/>
      <c r="H66" s="1067"/>
      <c r="I66" s="1067"/>
    </row>
    <row r="67" spans="1:9">
      <c r="A67" s="1067"/>
      <c r="B67" s="1067"/>
      <c r="C67" s="1067"/>
      <c r="D67" s="1067"/>
      <c r="E67" s="1067"/>
      <c r="F67" s="1067"/>
      <c r="G67" s="1067"/>
      <c r="H67" s="1067"/>
      <c r="I67" s="1067"/>
    </row>
    <row r="68" spans="1:9">
      <c r="A68" s="1067"/>
      <c r="B68" s="1067"/>
      <c r="C68" s="1067"/>
      <c r="D68" s="1067"/>
      <c r="E68" s="1067"/>
      <c r="F68" s="1067"/>
      <c r="G68" s="1067"/>
      <c r="H68" s="1067"/>
      <c r="I68" s="1067"/>
    </row>
    <row r="69" spans="1:9">
      <c r="A69" s="1067"/>
      <c r="B69" s="1067"/>
      <c r="C69" s="1067"/>
      <c r="D69" s="1067"/>
      <c r="E69" s="1067"/>
      <c r="F69" s="1067"/>
      <c r="G69" s="1067"/>
      <c r="H69" s="1067"/>
      <c r="I69" s="1067"/>
    </row>
    <row r="70" spans="1:9">
      <c r="A70" s="1067"/>
      <c r="B70" s="1067"/>
      <c r="C70" s="1067"/>
      <c r="D70" s="1067"/>
      <c r="E70" s="1067"/>
      <c r="F70" s="1067"/>
      <c r="G70" s="1067"/>
      <c r="H70" s="1067"/>
      <c r="I70" s="1067"/>
    </row>
    <row r="71" spans="1:9">
      <c r="A71" s="1067"/>
      <c r="B71" s="1067"/>
      <c r="C71" s="1067"/>
      <c r="D71" s="1067"/>
      <c r="E71" s="1067"/>
      <c r="F71" s="1067"/>
      <c r="G71" s="1067"/>
      <c r="H71" s="1067"/>
      <c r="I71" s="1067"/>
    </row>
    <row r="72" spans="1:9">
      <c r="A72" s="1067"/>
      <c r="B72" s="1067"/>
      <c r="C72" s="1067"/>
      <c r="D72" s="1067"/>
      <c r="E72" s="1067"/>
      <c r="F72" s="1067"/>
      <c r="G72" s="1067"/>
      <c r="H72" s="1067"/>
      <c r="I72" s="1067"/>
    </row>
    <row r="73" spans="1:9">
      <c r="A73" s="1067"/>
      <c r="B73" s="1067"/>
      <c r="C73" s="1067"/>
      <c r="D73" s="1067"/>
      <c r="E73" s="1067"/>
      <c r="F73" s="1067"/>
      <c r="G73" s="1067"/>
      <c r="H73" s="1067"/>
      <c r="I73" s="1067"/>
    </row>
    <row r="74" spans="1:9">
      <c r="A74" s="1067"/>
      <c r="B74" s="1067"/>
      <c r="C74" s="1067"/>
      <c r="D74" s="1067"/>
      <c r="E74" s="1067"/>
      <c r="F74" s="1067"/>
      <c r="G74" s="1067"/>
      <c r="H74" s="1067"/>
      <c r="I74" s="1067"/>
    </row>
    <row r="75" spans="1:9">
      <c r="A75" s="1067"/>
      <c r="B75" s="1067"/>
      <c r="C75" s="1067"/>
      <c r="D75" s="1067"/>
      <c r="E75" s="1067"/>
      <c r="F75" s="1067"/>
      <c r="G75" s="1067"/>
      <c r="H75" s="1067"/>
      <c r="I75" s="1067"/>
    </row>
    <row r="76" spans="1:9">
      <c r="A76" s="1067"/>
      <c r="B76" s="1067"/>
      <c r="C76" s="1067"/>
      <c r="D76" s="1067"/>
      <c r="E76" s="1067"/>
      <c r="F76" s="1067"/>
      <c r="G76" s="1067"/>
      <c r="H76" s="1067"/>
      <c r="I76" s="1067"/>
    </row>
    <row r="77" spans="1:9">
      <c r="A77" s="1067"/>
      <c r="B77" s="1067"/>
      <c r="C77" s="1067"/>
      <c r="D77" s="1067"/>
      <c r="E77" s="1067"/>
      <c r="F77" s="1067"/>
      <c r="G77" s="1067"/>
      <c r="H77" s="1067"/>
      <c r="I77" s="1067"/>
    </row>
    <row r="78" spans="1:9">
      <c r="A78" s="1067"/>
      <c r="B78" s="1067"/>
      <c r="C78" s="1067"/>
      <c r="D78" s="1067"/>
      <c r="E78" s="1067"/>
      <c r="F78" s="1067"/>
      <c r="G78" s="1067"/>
      <c r="H78" s="1067"/>
      <c r="I78" s="1067"/>
    </row>
  </sheetData>
  <customSheetViews>
    <customSheetView guid="{60A1409A-66AA-463E-93B8-ECD35AF44482}" scale="87" colorId="22" fitToPage="1">
      <selection activeCell="A3" sqref="A3"/>
      <colBreaks count="1" manualBreakCount="1">
        <brk id="9" max="1048575" man="1"/>
      </colBreaks>
      <pageMargins left="0.4" right="0.4" top="0.23" bottom="0.3" header="0" footer="0"/>
      <printOptions horizontalCentered="1" verticalCentered="1"/>
      <pageSetup scale="64" orientation="landscape" r:id="rId1"/>
      <headerFooter alignWithMargins="0"/>
    </customSheetView>
    <customSheetView guid="{DF531E20-5321-459E-ADC3-AB7A1AE91EEB}" scale="87" colorId="22" showPageBreaks="1" fitToPage="1" printArea="1">
      <selection activeCell="A3" sqref="A3"/>
      <colBreaks count="1" manualBreakCount="1">
        <brk id="9" max="1048575" man="1"/>
      </colBreaks>
      <pageMargins left="0.4" right="0.4" top="0.23" bottom="0.3" header="0" footer="0"/>
      <printOptions horizontalCentered="1" verticalCentered="1"/>
      <pageSetup scale="64" orientation="landscape" r:id="rId2"/>
      <headerFooter alignWithMargins="0"/>
    </customSheetView>
    <customSheetView guid="{D9BAA3C6-1D9B-487C-B947-51E67F089DA8}" scale="87" colorId="22" fitToPage="1">
      <selection activeCell="D25" sqref="D25"/>
      <colBreaks count="1" manualBreakCount="1">
        <brk id="9" max="1048575" man="1"/>
      </colBreaks>
      <pageMargins left="0.4" right="0.4" top="0.23" bottom="0.3" header="0" footer="0"/>
      <printOptions horizontalCentered="1" verticalCentered="1"/>
      <pageSetup scale="64" orientation="landscape" r:id="rId3"/>
      <headerFooter alignWithMargins="0"/>
    </customSheetView>
    <customSheetView guid="{FE043F0F-666D-484B-8A7C-7EC2529158CA}" scale="87" colorId="22" showPageBreaks="1" fitToPage="1" printArea="1">
      <selection activeCell="D25" sqref="D25"/>
      <colBreaks count="1" manualBreakCount="1">
        <brk id="9" max="1048575" man="1"/>
      </colBreaks>
      <pageMargins left="0.4" right="0.4" top="0.23" bottom="0.3" header="0" footer="0"/>
      <printOptions horizontalCentered="1" verticalCentered="1"/>
      <pageSetup scale="64" orientation="landscape" r:id="rId4"/>
      <headerFooter alignWithMargins="0"/>
    </customSheetView>
  </customSheetViews>
  <phoneticPr fontId="0" type="noConversion"/>
  <printOptions horizontalCentered="1" verticalCentered="1"/>
  <pageMargins left="0.4" right="0.4" top="0.23" bottom="0.3" header="0" footer="0"/>
  <pageSetup scale="64" orientation="landscape" r:id="rId5"/>
  <headerFooter alignWithMargins="0"/>
  <colBreaks count="1" manualBreakCount="1">
    <brk id="9" max="1048575" man="1"/>
  </colBreaks>
  <customProperties>
    <customPr name="_pios_id" r:id="rId6"/>
  </customProperties>
  <legacyDrawing r:id="rId7"/>
</worksheet>
</file>

<file path=xl/worksheets/sheet78.xml><?xml version="1.0" encoding="utf-8"?>
<worksheet xmlns="http://schemas.openxmlformats.org/spreadsheetml/2006/main" xmlns:r="http://schemas.openxmlformats.org/officeDocument/2006/relationships">
  <sheetPr transitionEvaluation="1" codeName="Sheet76">
    <pageSetUpPr fitToPage="1"/>
  </sheetPr>
  <dimension ref="A1:AF60"/>
  <sheetViews>
    <sheetView defaultGridColor="0" colorId="22" zoomScale="87" zoomScaleNormal="50" workbookViewId="0"/>
  </sheetViews>
  <sheetFormatPr defaultColWidth="9.77734375" defaultRowHeight="15"/>
  <cols>
    <col min="1" max="1" width="4.77734375" style="1068" customWidth="1"/>
    <col min="2" max="2" width="30.77734375" style="1068" customWidth="1"/>
    <col min="3" max="3" width="10.77734375" style="1068" customWidth="1"/>
    <col min="4" max="4" width="12.77734375" style="1068" customWidth="1"/>
    <col min="5" max="5" width="12.21875" style="1068" customWidth="1"/>
    <col min="6" max="6" width="21.77734375" style="1068" customWidth="1"/>
    <col min="7" max="7" width="9.77734375" style="1068"/>
    <col min="8" max="8" width="18.77734375" style="1068" customWidth="1"/>
    <col min="9" max="9" width="11.109375" style="1068" customWidth="1"/>
    <col min="10" max="10" width="18.77734375" style="1068" customWidth="1"/>
    <col min="11" max="16384" width="9.77734375" style="1068"/>
  </cols>
  <sheetData>
    <row r="1" spans="1:27" ht="15.75" thickBot="1">
      <c r="A1" s="1067" t="str">
        <f>+'Data sheet'!A59</f>
        <v>Annual Report of New York American Water Company, Inc.  (f/k/a Aqua New York of Sea Cliff)                                                                                  Year Ended  December 31, 2013</v>
      </c>
      <c r="B1" s="1067"/>
      <c r="C1" s="1067"/>
      <c r="D1" s="1067"/>
      <c r="E1" s="1067"/>
      <c r="F1" s="1067"/>
      <c r="G1" s="1067"/>
      <c r="H1" s="1067"/>
      <c r="I1" s="1067"/>
      <c r="J1" s="1067"/>
    </row>
    <row r="2" spans="1:27">
      <c r="A2" s="1069"/>
      <c r="B2" s="1070"/>
      <c r="C2" s="1070"/>
      <c r="D2" s="1070"/>
      <c r="E2" s="1070"/>
      <c r="F2" s="1070"/>
      <c r="G2" s="1070"/>
      <c r="H2" s="1070"/>
      <c r="I2" s="1070"/>
      <c r="J2" s="1071"/>
      <c r="K2" s="1072"/>
      <c r="L2" s="1072"/>
      <c r="M2" s="1072"/>
      <c r="N2" s="1072"/>
      <c r="O2" s="1072"/>
    </row>
    <row r="3" spans="1:27" ht="15.75">
      <c r="A3" s="1073" t="s">
        <v>2400</v>
      </c>
      <c r="B3" s="1074"/>
      <c r="C3" s="1074"/>
      <c r="D3" s="1075"/>
      <c r="E3" s="1076"/>
      <c r="F3" s="1074"/>
      <c r="G3" s="1074"/>
      <c r="H3" s="1074"/>
      <c r="I3" s="1074"/>
      <c r="J3" s="1077"/>
      <c r="K3" s="1072"/>
      <c r="L3" s="1072"/>
      <c r="M3" s="1072"/>
      <c r="N3" s="1072"/>
      <c r="O3" s="1072"/>
    </row>
    <row r="4" spans="1:27">
      <c r="A4" s="1078"/>
      <c r="B4" s="1079"/>
      <c r="C4" s="1079"/>
      <c r="D4" s="1079"/>
      <c r="E4" s="1079"/>
      <c r="F4" s="1079"/>
      <c r="G4" s="1079"/>
      <c r="H4" s="1079"/>
      <c r="I4" s="1079"/>
      <c r="J4" s="1080"/>
      <c r="K4" s="1072"/>
      <c r="L4" s="1072"/>
      <c r="M4" s="1072"/>
      <c r="N4" s="1072"/>
      <c r="O4" s="1072"/>
    </row>
    <row r="5" spans="1:27">
      <c r="A5" s="1078"/>
      <c r="B5" s="1079" t="s">
        <v>3487</v>
      </c>
      <c r="C5" s="1079"/>
      <c r="D5" s="1079"/>
      <c r="E5" s="1079"/>
      <c r="F5" s="1079" t="s">
        <v>3848</v>
      </c>
      <c r="G5" s="1067"/>
      <c r="H5" s="1079"/>
      <c r="I5" s="1079"/>
      <c r="J5" s="1080"/>
      <c r="K5" s="1072"/>
      <c r="L5" s="1072"/>
      <c r="M5" s="1072"/>
      <c r="N5" s="1072"/>
      <c r="O5" s="1072"/>
    </row>
    <row r="6" spans="1:27">
      <c r="A6" s="1078"/>
      <c r="B6" s="1079" t="s">
        <v>3849</v>
      </c>
      <c r="C6" s="1079"/>
      <c r="D6" s="1079"/>
      <c r="E6" s="1079"/>
      <c r="F6" s="1079" t="s">
        <v>1456</v>
      </c>
      <c r="G6" s="1067"/>
      <c r="H6" s="1079"/>
      <c r="I6" s="1079"/>
      <c r="J6" s="1080"/>
      <c r="K6" s="1072"/>
      <c r="L6" s="1072"/>
      <c r="M6" s="1072"/>
      <c r="N6" s="1072"/>
      <c r="O6" s="1072"/>
    </row>
    <row r="7" spans="1:27">
      <c r="A7" s="1078"/>
      <c r="B7" s="1079"/>
      <c r="C7" s="1079"/>
      <c r="D7" s="1079"/>
      <c r="E7" s="1079"/>
      <c r="F7" s="1079" t="s">
        <v>1457</v>
      </c>
      <c r="G7" s="1067"/>
      <c r="H7" s="1079"/>
      <c r="I7" s="1079"/>
      <c r="J7" s="1080"/>
      <c r="K7" s="1072"/>
      <c r="L7" s="1072"/>
      <c r="M7" s="1072"/>
      <c r="N7" s="1072"/>
      <c r="O7" s="1072"/>
    </row>
    <row r="8" spans="1:27">
      <c r="A8" s="1078"/>
      <c r="B8" s="1079" t="s">
        <v>1458</v>
      </c>
      <c r="C8" s="1079"/>
      <c r="D8" s="1079"/>
      <c r="E8" s="1079"/>
      <c r="F8" s="1067"/>
      <c r="G8" s="1079"/>
      <c r="H8" s="1079"/>
      <c r="I8" s="1079"/>
      <c r="J8" s="1080"/>
      <c r="K8" s="1072"/>
      <c r="L8" s="1072"/>
      <c r="M8" s="1072"/>
      <c r="N8" s="1072"/>
      <c r="O8" s="1072"/>
    </row>
    <row r="9" spans="1:27">
      <c r="A9" s="1078"/>
      <c r="B9" s="1079" t="s">
        <v>1459</v>
      </c>
      <c r="C9" s="1079"/>
      <c r="D9" s="1079"/>
      <c r="E9" s="1079"/>
      <c r="F9" s="1079"/>
      <c r="G9" s="1079"/>
      <c r="H9" s="1079"/>
      <c r="I9" s="1079"/>
      <c r="J9" s="1080"/>
      <c r="K9" s="1072"/>
      <c r="L9" s="1072"/>
      <c r="M9" s="1072"/>
      <c r="N9" s="1072"/>
      <c r="O9" s="1072"/>
    </row>
    <row r="10" spans="1:27">
      <c r="A10" s="1078"/>
      <c r="B10" s="1079"/>
      <c r="C10" s="1079"/>
      <c r="D10" s="1079"/>
      <c r="E10" s="1079"/>
      <c r="F10" s="1079"/>
      <c r="G10" s="1079"/>
      <c r="H10" s="1079"/>
      <c r="I10" s="1079"/>
      <c r="J10" s="1080"/>
      <c r="K10" s="1072"/>
      <c r="L10" s="1072"/>
      <c r="M10" s="1072"/>
      <c r="N10" s="1072"/>
      <c r="O10" s="1072"/>
    </row>
    <row r="11" spans="1:27">
      <c r="A11" s="1081"/>
      <c r="B11" s="1082"/>
      <c r="C11" s="1082"/>
      <c r="D11" s="1082"/>
      <c r="E11" s="1082"/>
      <c r="F11" s="1082"/>
      <c r="G11" s="1082"/>
      <c r="H11" s="1082"/>
      <c r="I11" s="1082"/>
      <c r="J11" s="1083"/>
      <c r="L11" s="1072"/>
      <c r="M11" s="1072"/>
      <c r="N11" s="1072"/>
      <c r="O11" s="1072"/>
      <c r="P11" s="1072"/>
      <c r="Q11" s="1072"/>
      <c r="R11" s="1072"/>
      <c r="S11" s="1072"/>
      <c r="T11" s="1072"/>
      <c r="U11" s="1072"/>
      <c r="V11" s="1072"/>
      <c r="W11" s="1072"/>
      <c r="X11" s="1072"/>
      <c r="Y11" s="1072"/>
      <c r="Z11" s="1072"/>
      <c r="AA11" s="1072"/>
    </row>
    <row r="12" spans="1:27">
      <c r="A12" s="1084"/>
      <c r="B12" s="1085" t="s">
        <v>2479</v>
      </c>
      <c r="C12" s="1086" t="s">
        <v>3895</v>
      </c>
      <c r="D12" s="1085"/>
      <c r="E12" s="1085" t="s">
        <v>2475</v>
      </c>
      <c r="F12" s="1085"/>
      <c r="G12" s="1085" t="s">
        <v>1460</v>
      </c>
      <c r="H12" s="1085" t="s">
        <v>1461</v>
      </c>
      <c r="I12" s="1085" t="s">
        <v>822</v>
      </c>
      <c r="J12" s="1087" t="s">
        <v>1462</v>
      </c>
      <c r="L12" s="1088"/>
      <c r="M12" s="1088"/>
      <c r="N12" s="1088"/>
      <c r="P12" s="1088"/>
    </row>
    <row r="13" spans="1:27">
      <c r="A13" s="1089" t="s">
        <v>3362</v>
      </c>
      <c r="B13" s="1085" t="s">
        <v>1815</v>
      </c>
      <c r="C13" s="1085" t="s">
        <v>1463</v>
      </c>
      <c r="D13" s="1085" t="s">
        <v>3598</v>
      </c>
      <c r="E13" s="1085" t="s">
        <v>2292</v>
      </c>
      <c r="F13" s="1085" t="s">
        <v>1464</v>
      </c>
      <c r="G13" s="1085" t="s">
        <v>821</v>
      </c>
      <c r="H13" s="1085" t="s">
        <v>1465</v>
      </c>
      <c r="I13" s="1090" t="s">
        <v>1215</v>
      </c>
      <c r="J13" s="1087" t="s">
        <v>1466</v>
      </c>
      <c r="K13" s="1088"/>
      <c r="L13" s="1088"/>
      <c r="M13" s="1088"/>
      <c r="N13" s="1088"/>
      <c r="O13" s="1088"/>
    </row>
    <row r="14" spans="1:27">
      <c r="A14" s="1089" t="s">
        <v>464</v>
      </c>
      <c r="B14" s="1085" t="s">
        <v>2295</v>
      </c>
      <c r="C14" s="1085" t="s">
        <v>2492</v>
      </c>
      <c r="D14" s="1085"/>
      <c r="E14" s="1085"/>
      <c r="F14" s="1085"/>
      <c r="G14" s="1085" t="s">
        <v>1467</v>
      </c>
      <c r="H14" s="1085"/>
      <c r="I14" s="1085"/>
      <c r="J14" s="1087" t="s">
        <v>1468</v>
      </c>
      <c r="K14" s="1088"/>
      <c r="L14" s="1088"/>
      <c r="M14" s="1088"/>
      <c r="N14" s="1088"/>
      <c r="O14" s="1088"/>
    </row>
    <row r="15" spans="1:27">
      <c r="A15" s="1089"/>
      <c r="B15" s="1085" t="s">
        <v>3377</v>
      </c>
      <c r="C15" s="1085" t="s">
        <v>706</v>
      </c>
      <c r="D15" s="1085" t="s">
        <v>707</v>
      </c>
      <c r="E15" s="1085" t="s">
        <v>708</v>
      </c>
      <c r="F15" s="1085" t="s">
        <v>189</v>
      </c>
      <c r="G15" s="1085" t="s">
        <v>190</v>
      </c>
      <c r="H15" s="1085" t="s">
        <v>191</v>
      </c>
      <c r="I15" s="1085" t="s">
        <v>192</v>
      </c>
      <c r="J15" s="1087" t="s">
        <v>193</v>
      </c>
      <c r="K15" s="1088"/>
      <c r="L15" s="1088"/>
      <c r="M15" s="1088"/>
      <c r="N15" s="1088"/>
      <c r="O15" s="1088"/>
    </row>
    <row r="16" spans="1:27">
      <c r="A16" s="1091">
        <v>1</v>
      </c>
      <c r="B16" s="1082"/>
      <c r="C16" s="1082"/>
      <c r="D16" s="1082"/>
      <c r="E16" s="1082"/>
      <c r="F16" s="1082"/>
      <c r="G16" s="1082"/>
      <c r="H16" s="1082"/>
      <c r="I16" s="1082"/>
      <c r="J16" s="1083"/>
      <c r="K16" s="1072"/>
      <c r="L16" s="1072"/>
      <c r="M16" s="1072"/>
      <c r="N16" s="1072"/>
      <c r="O16" s="1072"/>
    </row>
    <row r="17" spans="1:15">
      <c r="A17" s="1084">
        <v>2</v>
      </c>
      <c r="B17" s="1092" t="s">
        <v>232</v>
      </c>
      <c r="C17" s="1092">
        <v>282</v>
      </c>
      <c r="D17" s="1092" t="s">
        <v>2010</v>
      </c>
      <c r="E17" s="1092">
        <v>2009</v>
      </c>
      <c r="F17" s="1092" t="s">
        <v>1212</v>
      </c>
      <c r="G17" s="1092" t="s">
        <v>1213</v>
      </c>
      <c r="H17" s="1092" t="s">
        <v>3940</v>
      </c>
      <c r="I17" s="1092">
        <v>650</v>
      </c>
      <c r="J17" s="1080" t="s">
        <v>232</v>
      </c>
      <c r="K17" s="1072"/>
      <c r="L17" s="1072"/>
      <c r="M17" s="1072"/>
      <c r="N17" s="1072"/>
      <c r="O17" s="1072"/>
    </row>
    <row r="18" spans="1:15">
      <c r="A18" s="1084">
        <v>3</v>
      </c>
      <c r="B18" s="1093"/>
      <c r="C18" s="1092"/>
      <c r="D18" s="1092"/>
      <c r="E18" s="1092"/>
      <c r="F18" s="1092"/>
      <c r="G18" s="1092"/>
      <c r="H18" s="1092"/>
      <c r="I18" s="1092"/>
      <c r="J18" s="1080"/>
      <c r="K18" s="1072"/>
      <c r="L18" s="1072"/>
      <c r="M18" s="1072"/>
      <c r="N18" s="1072"/>
      <c r="O18" s="1072"/>
    </row>
    <row r="19" spans="1:15">
      <c r="A19" s="1084">
        <v>4</v>
      </c>
      <c r="B19" s="1092" t="s">
        <v>233</v>
      </c>
      <c r="C19" s="1092">
        <v>285</v>
      </c>
      <c r="D19" s="1092" t="s">
        <v>2010</v>
      </c>
      <c r="E19" s="1092">
        <v>1935</v>
      </c>
      <c r="F19" s="1092" t="s">
        <v>1212</v>
      </c>
      <c r="G19" s="1092" t="s">
        <v>1213</v>
      </c>
      <c r="H19" s="1092" t="s">
        <v>1214</v>
      </c>
      <c r="I19" s="1092">
        <v>500</v>
      </c>
      <c r="J19" s="1080" t="s">
        <v>1216</v>
      </c>
      <c r="K19" s="1072"/>
      <c r="L19" s="1072"/>
      <c r="M19" s="1072"/>
      <c r="N19" s="1072"/>
      <c r="O19" s="1072"/>
    </row>
    <row r="20" spans="1:15">
      <c r="A20" s="1084">
        <v>5</v>
      </c>
      <c r="B20" s="1093"/>
      <c r="C20" s="1092"/>
      <c r="D20" s="1092"/>
      <c r="E20" s="1092"/>
      <c r="F20" s="1092"/>
      <c r="G20" s="1092"/>
      <c r="H20" s="1092"/>
      <c r="I20" s="1092"/>
      <c r="J20" s="1080" t="s">
        <v>1217</v>
      </c>
      <c r="K20" s="1072"/>
      <c r="L20" s="1072"/>
      <c r="M20" s="1072"/>
      <c r="N20" s="1072"/>
      <c r="O20" s="1072"/>
    </row>
    <row r="21" spans="1:15">
      <c r="A21" s="1084">
        <v>6</v>
      </c>
      <c r="B21" s="1093"/>
      <c r="C21" s="1092"/>
      <c r="D21" s="1092"/>
      <c r="E21" s="1092"/>
      <c r="F21" s="1092"/>
      <c r="G21" s="1092"/>
      <c r="H21" s="1092"/>
      <c r="I21" s="1092"/>
      <c r="J21" s="1080"/>
      <c r="K21" s="1072"/>
      <c r="L21" s="1072"/>
      <c r="M21" s="1072"/>
      <c r="N21" s="1072"/>
      <c r="O21" s="1072"/>
    </row>
    <row r="22" spans="1:15">
      <c r="A22" s="1084">
        <v>7</v>
      </c>
      <c r="B22" s="1093"/>
      <c r="C22" s="1092"/>
      <c r="D22" s="1092"/>
      <c r="E22" s="1092"/>
      <c r="F22" s="1092"/>
      <c r="G22" s="1092"/>
      <c r="H22" s="1092"/>
      <c r="I22" s="1092"/>
      <c r="J22" s="1080"/>
      <c r="K22" s="1072"/>
      <c r="L22" s="1072"/>
      <c r="M22" s="1072"/>
      <c r="N22" s="1072"/>
      <c r="O22" s="1072"/>
    </row>
    <row r="23" spans="1:15">
      <c r="A23" s="1084">
        <v>8</v>
      </c>
      <c r="B23" s="1093"/>
      <c r="C23" s="1092"/>
      <c r="D23" s="1092"/>
      <c r="E23" s="1092"/>
      <c r="F23" s="1092"/>
      <c r="G23" s="1092"/>
      <c r="H23" s="1092"/>
      <c r="I23" s="1092"/>
      <c r="J23" s="1080"/>
      <c r="K23" s="1072"/>
      <c r="L23" s="1072"/>
      <c r="M23" s="1072"/>
      <c r="N23" s="1072"/>
      <c r="O23" s="1072"/>
    </row>
    <row r="24" spans="1:15">
      <c r="A24" s="1084">
        <v>9</v>
      </c>
      <c r="B24" s="1093"/>
      <c r="C24" s="1092"/>
      <c r="D24" s="1092"/>
      <c r="E24" s="1092"/>
      <c r="F24" s="1092"/>
      <c r="G24" s="1092"/>
      <c r="H24" s="1092"/>
      <c r="I24" s="1092"/>
      <c r="J24" s="1080"/>
      <c r="K24" s="1072"/>
      <c r="L24" s="1072"/>
      <c r="M24" s="1072"/>
      <c r="N24" s="1072"/>
      <c r="O24" s="1072"/>
    </row>
    <row r="25" spans="1:15">
      <c r="A25" s="1084">
        <v>10</v>
      </c>
      <c r="B25" s="1093"/>
      <c r="C25" s="1092"/>
      <c r="D25" s="1092"/>
      <c r="E25" s="1092"/>
      <c r="F25" s="1092"/>
      <c r="G25" s="1092"/>
      <c r="H25" s="1092"/>
      <c r="I25" s="1092"/>
      <c r="J25" s="1080"/>
      <c r="K25" s="1072"/>
      <c r="L25" s="1072"/>
      <c r="M25" s="1072"/>
      <c r="N25" s="1072"/>
      <c r="O25" s="1072"/>
    </row>
    <row r="26" spans="1:15">
      <c r="A26" s="1084">
        <v>11</v>
      </c>
      <c r="B26" s="1093"/>
      <c r="C26" s="1092"/>
      <c r="D26" s="1092"/>
      <c r="E26" s="1092"/>
      <c r="F26" s="1092"/>
      <c r="G26" s="1092"/>
      <c r="H26" s="1092"/>
      <c r="I26" s="1092"/>
      <c r="J26" s="1080"/>
      <c r="K26" s="1072"/>
      <c r="L26" s="1072"/>
      <c r="M26" s="1072"/>
      <c r="N26" s="1072"/>
      <c r="O26" s="1072"/>
    </row>
    <row r="27" spans="1:15">
      <c r="A27" s="1084">
        <v>12</v>
      </c>
      <c r="B27" s="1093"/>
      <c r="C27" s="1092"/>
      <c r="D27" s="1092"/>
      <c r="E27" s="1092"/>
      <c r="F27" s="1092"/>
      <c r="G27" s="1092"/>
      <c r="H27" s="1092"/>
      <c r="I27" s="1092"/>
      <c r="J27" s="1080"/>
      <c r="K27" s="1072"/>
      <c r="L27" s="1072"/>
      <c r="M27" s="1072"/>
      <c r="N27" s="1072"/>
      <c r="O27" s="1072"/>
    </row>
    <row r="28" spans="1:15">
      <c r="A28" s="1084">
        <v>13</v>
      </c>
      <c r="B28" s="1093"/>
      <c r="C28" s="1092"/>
      <c r="D28" s="1092"/>
      <c r="E28" s="1092"/>
      <c r="F28" s="1092"/>
      <c r="G28" s="1092"/>
      <c r="H28" s="1092"/>
      <c r="I28" s="1092"/>
      <c r="J28" s="1080"/>
      <c r="K28" s="1072"/>
      <c r="L28" s="1072"/>
      <c r="M28" s="1072"/>
      <c r="N28" s="1072"/>
      <c r="O28" s="1072"/>
    </row>
    <row r="29" spans="1:15">
      <c r="A29" s="1084">
        <v>14</v>
      </c>
      <c r="B29" s="1093"/>
      <c r="C29" s="1092"/>
      <c r="D29" s="1092"/>
      <c r="E29" s="1092"/>
      <c r="F29" s="1092"/>
      <c r="G29" s="1092"/>
      <c r="H29" s="1092"/>
      <c r="I29" s="1092"/>
      <c r="J29" s="1080"/>
      <c r="K29" s="1072"/>
      <c r="L29" s="1072"/>
      <c r="M29" s="1072"/>
      <c r="N29" s="1072"/>
      <c r="O29" s="1072"/>
    </row>
    <row r="30" spans="1:15">
      <c r="A30" s="1084">
        <v>15</v>
      </c>
      <c r="B30" s="1093"/>
      <c r="C30" s="1092"/>
      <c r="D30" s="1092"/>
      <c r="E30" s="1092"/>
      <c r="F30" s="1092"/>
      <c r="G30" s="1092"/>
      <c r="H30" s="1092"/>
      <c r="I30" s="1092"/>
      <c r="J30" s="1080"/>
      <c r="K30" s="1072"/>
      <c r="L30" s="1072"/>
      <c r="M30" s="1072"/>
      <c r="N30" s="1072"/>
      <c r="O30" s="1072"/>
    </row>
    <row r="31" spans="1:15">
      <c r="A31" s="1084">
        <v>16</v>
      </c>
      <c r="B31" s="1093"/>
      <c r="C31" s="1092"/>
      <c r="D31" s="1092"/>
      <c r="E31" s="1092"/>
      <c r="F31" s="1092"/>
      <c r="G31" s="1092"/>
      <c r="H31" s="1092"/>
      <c r="I31" s="1092"/>
      <c r="J31" s="1080"/>
      <c r="K31" s="1072"/>
      <c r="L31" s="1072"/>
      <c r="M31" s="1072"/>
      <c r="N31" s="1072"/>
      <c r="O31" s="1072"/>
    </row>
    <row r="32" spans="1:15">
      <c r="A32" s="1084">
        <v>17</v>
      </c>
      <c r="B32" s="1093"/>
      <c r="C32" s="1092"/>
      <c r="D32" s="1092"/>
      <c r="E32" s="1092"/>
      <c r="F32" s="1092"/>
      <c r="G32" s="1092"/>
      <c r="H32" s="1092"/>
      <c r="I32" s="1092"/>
      <c r="J32" s="1080"/>
      <c r="K32" s="1072"/>
      <c r="L32" s="1072"/>
      <c r="M32" s="1072"/>
      <c r="N32" s="1072"/>
      <c r="O32" s="1072"/>
    </row>
    <row r="33" spans="1:32">
      <c r="A33" s="1084">
        <v>18</v>
      </c>
      <c r="B33" s="1093"/>
      <c r="C33" s="1092"/>
      <c r="D33" s="1092"/>
      <c r="E33" s="1092"/>
      <c r="F33" s="1092"/>
      <c r="G33" s="1092"/>
      <c r="H33" s="1092"/>
      <c r="I33" s="1092"/>
      <c r="J33" s="1080"/>
      <c r="K33" s="1072"/>
      <c r="L33" s="1072"/>
      <c r="M33" s="1072"/>
      <c r="N33" s="1072"/>
      <c r="O33" s="1072"/>
    </row>
    <row r="34" spans="1:32">
      <c r="A34" s="1084">
        <v>19</v>
      </c>
      <c r="B34" s="1093"/>
      <c r="C34" s="1092"/>
      <c r="D34" s="1092"/>
      <c r="E34" s="1092"/>
      <c r="F34" s="1092"/>
      <c r="G34" s="1092"/>
      <c r="H34" s="1092"/>
      <c r="I34" s="1092"/>
      <c r="J34" s="1080"/>
      <c r="K34" s="1072"/>
      <c r="L34" s="1072"/>
      <c r="M34" s="1072"/>
      <c r="N34" s="1072"/>
      <c r="O34" s="1072"/>
    </row>
    <row r="35" spans="1:32">
      <c r="A35" s="1084">
        <v>20</v>
      </c>
      <c r="B35" s="1093"/>
      <c r="C35" s="1092"/>
      <c r="D35" s="1092"/>
      <c r="E35" s="1092"/>
      <c r="F35" s="1092"/>
      <c r="G35" s="1092"/>
      <c r="H35" s="1092"/>
      <c r="I35" s="1092"/>
      <c r="J35" s="1080"/>
      <c r="K35" s="1072"/>
      <c r="L35" s="1072"/>
      <c r="M35" s="1072"/>
      <c r="N35" s="1072"/>
      <c r="O35" s="1072"/>
    </row>
    <row r="36" spans="1:32">
      <c r="A36" s="1084">
        <v>21</v>
      </c>
      <c r="B36" s="1093"/>
      <c r="C36" s="1092"/>
      <c r="D36" s="1092"/>
      <c r="E36" s="1092"/>
      <c r="F36" s="1092"/>
      <c r="G36" s="1092"/>
      <c r="H36" s="1092"/>
      <c r="I36" s="1092"/>
      <c r="J36" s="1080"/>
      <c r="K36" s="1072"/>
      <c r="L36" s="1072"/>
      <c r="M36" s="1072"/>
      <c r="N36" s="1072"/>
      <c r="O36" s="1072"/>
    </row>
    <row r="37" spans="1:32">
      <c r="A37" s="1084">
        <v>22</v>
      </c>
      <c r="B37" s="1093"/>
      <c r="C37" s="1092"/>
      <c r="D37" s="1092"/>
      <c r="E37" s="1092"/>
      <c r="F37" s="1092"/>
      <c r="G37" s="1092"/>
      <c r="H37" s="1092"/>
      <c r="I37" s="1092"/>
      <c r="J37" s="1080"/>
      <c r="K37" s="1072"/>
      <c r="L37" s="1072"/>
      <c r="M37" s="1072"/>
      <c r="N37" s="1072"/>
      <c r="O37" s="1072"/>
      <c r="S37" s="1072"/>
      <c r="T37" s="1072"/>
      <c r="U37" s="1072"/>
    </row>
    <row r="38" spans="1:32">
      <c r="A38" s="1084">
        <v>23</v>
      </c>
      <c r="B38" s="1093"/>
      <c r="C38" s="1092"/>
      <c r="D38" s="1092"/>
      <c r="E38" s="1092"/>
      <c r="F38" s="1092"/>
      <c r="G38" s="1092"/>
      <c r="H38" s="1092"/>
      <c r="I38" s="1092"/>
      <c r="J38" s="1080"/>
      <c r="K38" s="1072"/>
      <c r="L38" s="1072"/>
      <c r="M38" s="1072"/>
      <c r="N38" s="1072"/>
      <c r="O38" s="1072"/>
      <c r="S38" s="1072"/>
      <c r="T38" s="1072"/>
      <c r="U38" s="1072"/>
    </row>
    <row r="39" spans="1:32">
      <c r="A39" s="1084">
        <v>24</v>
      </c>
      <c r="B39" s="1093"/>
      <c r="C39" s="1092"/>
      <c r="D39" s="1092"/>
      <c r="E39" s="1092"/>
      <c r="F39" s="1092"/>
      <c r="G39" s="1092"/>
      <c r="H39" s="1092"/>
      <c r="I39" s="1092"/>
      <c r="J39" s="1080"/>
      <c r="K39" s="1072"/>
      <c r="L39" s="1072"/>
      <c r="M39" s="1072"/>
      <c r="N39" s="1072"/>
      <c r="O39" s="1072"/>
    </row>
    <row r="40" spans="1:32">
      <c r="A40" s="1084">
        <v>25</v>
      </c>
      <c r="B40" s="1093"/>
      <c r="C40" s="1092"/>
      <c r="D40" s="1092"/>
      <c r="E40" s="1092"/>
      <c r="F40" s="1092"/>
      <c r="G40" s="1092"/>
      <c r="H40" s="1092"/>
      <c r="I40" s="1092"/>
      <c r="J40" s="1080"/>
      <c r="K40" s="1072"/>
      <c r="L40" s="1072"/>
      <c r="M40" s="1072"/>
      <c r="N40" s="1072"/>
      <c r="O40" s="1072"/>
    </row>
    <row r="41" spans="1:32">
      <c r="A41" s="1084">
        <v>26</v>
      </c>
      <c r="B41" s="1093"/>
      <c r="C41" s="1092"/>
      <c r="D41" s="1092"/>
      <c r="E41" s="1092"/>
      <c r="F41" s="1092"/>
      <c r="G41" s="1092"/>
      <c r="H41" s="1092"/>
      <c r="I41" s="1092"/>
      <c r="J41" s="1080"/>
      <c r="K41" s="1072"/>
      <c r="L41" s="1072"/>
      <c r="M41" s="1072"/>
      <c r="N41" s="1072"/>
      <c r="O41" s="1072"/>
    </row>
    <row r="42" spans="1:32">
      <c r="A42" s="1084">
        <v>27</v>
      </c>
      <c r="B42" s="1093"/>
      <c r="C42" s="1092"/>
      <c r="D42" s="1092"/>
      <c r="E42" s="1092"/>
      <c r="F42" s="1092"/>
      <c r="G42" s="1092"/>
      <c r="H42" s="1092"/>
      <c r="I42" s="1092"/>
      <c r="J42" s="1080"/>
      <c r="K42" s="1072"/>
      <c r="L42" s="1072"/>
      <c r="M42" s="1072"/>
      <c r="N42" s="1072"/>
      <c r="O42" s="1072"/>
    </row>
    <row r="43" spans="1:32">
      <c r="A43" s="1084">
        <v>28</v>
      </c>
      <c r="B43" s="1093"/>
      <c r="C43" s="1092"/>
      <c r="D43" s="1092"/>
      <c r="E43" s="1092"/>
      <c r="F43" s="1092"/>
      <c r="G43" s="1092"/>
      <c r="H43" s="1092"/>
      <c r="I43" s="1092"/>
      <c r="J43" s="1080"/>
      <c r="K43" s="1072"/>
      <c r="L43" s="1072"/>
      <c r="M43" s="1072"/>
      <c r="N43" s="1072"/>
      <c r="O43" s="1072"/>
      <c r="S43" s="1072"/>
      <c r="T43" s="1072"/>
      <c r="U43" s="1072"/>
      <c r="V43" s="1072"/>
      <c r="W43" s="1072"/>
      <c r="X43" s="1072"/>
      <c r="Y43" s="1072"/>
      <c r="Z43" s="1072"/>
      <c r="AA43" s="1072"/>
      <c r="AB43" s="1072"/>
      <c r="AC43" s="1072"/>
      <c r="AD43" s="1072"/>
      <c r="AE43" s="1072"/>
      <c r="AF43" s="1072"/>
    </row>
    <row r="44" spans="1:32">
      <c r="A44" s="1084">
        <v>29</v>
      </c>
      <c r="B44" s="1093"/>
      <c r="C44" s="1092"/>
      <c r="D44" s="1092"/>
      <c r="E44" s="1092"/>
      <c r="F44" s="1092"/>
      <c r="G44" s="1092"/>
      <c r="H44" s="1092"/>
      <c r="I44" s="1092"/>
      <c r="J44" s="1080"/>
      <c r="K44" s="1072"/>
      <c r="L44" s="1072"/>
      <c r="M44" s="1072"/>
      <c r="N44" s="1072"/>
      <c r="O44" s="1072"/>
    </row>
    <row r="45" spans="1:32">
      <c r="A45" s="1084">
        <v>30</v>
      </c>
      <c r="B45" s="1093"/>
      <c r="C45" s="1092"/>
      <c r="D45" s="1092"/>
      <c r="E45" s="1092"/>
      <c r="F45" s="1092"/>
      <c r="G45" s="1092"/>
      <c r="H45" s="1092"/>
      <c r="I45" s="1092"/>
      <c r="J45" s="1080"/>
      <c r="K45" s="1072"/>
      <c r="L45" s="1072"/>
      <c r="M45" s="1072"/>
      <c r="N45" s="1072"/>
      <c r="O45" s="1072"/>
    </row>
    <row r="46" spans="1:32">
      <c r="A46" s="1084">
        <v>31</v>
      </c>
      <c r="B46" s="1093"/>
      <c r="C46" s="1092"/>
      <c r="D46" s="1092"/>
      <c r="E46" s="1092"/>
      <c r="F46" s="1092"/>
      <c r="G46" s="1092"/>
      <c r="H46" s="1092"/>
      <c r="I46" s="1092"/>
      <c r="J46" s="1080"/>
      <c r="K46" s="1072"/>
      <c r="L46" s="1072"/>
      <c r="M46" s="1072"/>
      <c r="N46" s="1072"/>
      <c r="O46" s="1072"/>
    </row>
    <row r="47" spans="1:32" ht="15.75" thickBot="1">
      <c r="A47" s="1094">
        <v>32</v>
      </c>
      <c r="B47" s="1095"/>
      <c r="C47" s="1096"/>
      <c r="D47" s="1096"/>
      <c r="E47" s="1096"/>
      <c r="F47" s="1096"/>
      <c r="G47" s="1096"/>
      <c r="H47" s="1096"/>
      <c r="I47" s="1096"/>
      <c r="J47" s="1097"/>
      <c r="K47" s="1072"/>
      <c r="L47" s="1072"/>
      <c r="M47" s="1072"/>
      <c r="N47" s="1072"/>
      <c r="O47" s="1072"/>
    </row>
    <row r="48" spans="1:32">
      <c r="A48" s="1098"/>
      <c r="B48" s="1079"/>
      <c r="C48" s="1079"/>
      <c r="D48" s="1079"/>
      <c r="E48" s="1079"/>
      <c r="F48" s="1079"/>
      <c r="G48" s="1079"/>
      <c r="H48" s="1079"/>
      <c r="I48" s="1079"/>
      <c r="J48" s="1099" t="s">
        <v>110</v>
      </c>
      <c r="K48" s="1072"/>
      <c r="L48" s="1072"/>
      <c r="M48" s="1072"/>
      <c r="N48" s="1072"/>
      <c r="O48" s="1072"/>
    </row>
    <row r="49" spans="1:16">
      <c r="A49" s="1100" t="s">
        <v>1469</v>
      </c>
      <c r="B49" s="1101"/>
      <c r="C49" s="1101"/>
      <c r="D49" s="1101"/>
      <c r="E49" s="1101"/>
      <c r="F49" s="1100"/>
      <c r="G49" s="1101"/>
      <c r="H49" s="1101"/>
      <c r="I49" s="1101"/>
      <c r="J49" s="1101"/>
      <c r="K49" s="1072"/>
      <c r="L49" s="1072"/>
      <c r="M49" s="1072"/>
      <c r="N49" s="1072"/>
      <c r="O49" s="1072"/>
      <c r="P49" s="1072"/>
    </row>
    <row r="50" spans="1:16">
      <c r="A50" s="1074"/>
      <c r="B50" s="1074"/>
      <c r="C50" s="1074"/>
      <c r="D50" s="1074"/>
      <c r="E50" s="1074"/>
      <c r="F50" s="1074"/>
      <c r="G50" s="1074"/>
      <c r="H50" s="1074"/>
      <c r="I50" s="1074"/>
      <c r="J50" s="1074"/>
      <c r="K50" s="1072"/>
      <c r="L50" s="1072"/>
      <c r="M50" s="1072"/>
      <c r="N50" s="1072"/>
      <c r="O50" s="1072"/>
      <c r="P50" s="1072"/>
    </row>
    <row r="51" spans="1:16">
      <c r="A51" s="1088"/>
      <c r="B51" s="1072"/>
      <c r="C51" s="1072"/>
      <c r="D51" s="1072"/>
      <c r="E51" s="1072"/>
      <c r="F51" s="1072"/>
      <c r="G51" s="1072"/>
      <c r="H51" s="1072"/>
      <c r="I51" s="1072"/>
      <c r="J51" s="1072"/>
      <c r="K51" s="1072"/>
      <c r="L51" s="1072"/>
      <c r="M51" s="1072"/>
      <c r="N51" s="1072"/>
      <c r="O51" s="1072"/>
      <c r="P51" s="1072"/>
    </row>
    <row r="52" spans="1:16">
      <c r="A52" s="1088"/>
      <c r="B52" s="1072"/>
      <c r="C52" s="1072"/>
      <c r="D52" s="1072"/>
      <c r="E52" s="1072"/>
      <c r="F52" s="1072"/>
      <c r="G52" s="1102"/>
      <c r="H52" s="1102"/>
      <c r="I52" s="1102"/>
      <c r="J52" s="1072"/>
      <c r="K52" s="1072"/>
      <c r="L52" s="1072"/>
      <c r="M52" s="1072"/>
      <c r="N52" s="1072"/>
      <c r="O52" s="1072"/>
      <c r="P52" s="1072"/>
    </row>
    <row r="53" spans="1:16">
      <c r="A53" s="1088"/>
      <c r="B53" s="1072"/>
      <c r="C53" s="1072"/>
      <c r="D53" s="1072"/>
      <c r="E53" s="1072"/>
      <c r="F53" s="1072"/>
      <c r="G53" s="1102"/>
      <c r="H53" s="1102"/>
      <c r="I53" s="1102"/>
      <c r="J53" s="1072"/>
      <c r="K53" s="1072"/>
      <c r="L53" s="1072"/>
      <c r="M53" s="1072"/>
      <c r="N53" s="1072"/>
      <c r="O53" s="1072"/>
      <c r="P53" s="1072"/>
    </row>
    <row r="54" spans="1:16">
      <c r="A54" s="1088"/>
      <c r="C54" s="1072"/>
      <c r="D54" s="1072"/>
      <c r="E54" s="1072"/>
      <c r="F54" s="1072"/>
      <c r="G54" s="1102"/>
      <c r="H54" s="1102"/>
      <c r="I54" s="1102"/>
      <c r="J54" s="1072"/>
      <c r="K54" s="1072"/>
      <c r="L54" s="1072"/>
      <c r="M54" s="1072"/>
      <c r="N54" s="1072"/>
      <c r="O54" s="1072"/>
      <c r="P54" s="1072"/>
    </row>
    <row r="55" spans="1:16">
      <c r="A55" s="1088"/>
      <c r="C55" s="1072"/>
      <c r="D55" s="1072"/>
      <c r="E55" s="1072"/>
      <c r="F55" s="1072"/>
      <c r="G55" s="1102"/>
      <c r="H55" s="1102"/>
      <c r="I55" s="1102"/>
      <c r="J55" s="1072"/>
      <c r="K55" s="1072"/>
      <c r="L55" s="1072"/>
      <c r="M55" s="1072"/>
      <c r="N55" s="1072"/>
      <c r="O55" s="1072"/>
      <c r="P55" s="1072"/>
    </row>
    <row r="56" spans="1:16">
      <c r="A56" s="1088"/>
      <c r="C56" s="1072"/>
      <c r="D56" s="1072"/>
      <c r="E56" s="1072"/>
      <c r="F56" s="1072"/>
      <c r="G56" s="1102"/>
      <c r="H56" s="1102"/>
      <c r="I56" s="1102"/>
      <c r="J56" s="1072"/>
      <c r="K56" s="1072"/>
      <c r="L56" s="1072"/>
      <c r="M56" s="1072"/>
      <c r="N56" s="1072"/>
      <c r="O56" s="1072"/>
      <c r="P56" s="1072"/>
    </row>
    <row r="57" spans="1:16">
      <c r="A57" s="1088"/>
      <c r="C57" s="1072"/>
      <c r="D57" s="1072"/>
      <c r="E57" s="1072"/>
      <c r="F57" s="1072"/>
      <c r="G57" s="1102"/>
      <c r="H57" s="1102"/>
      <c r="I57" s="1102"/>
      <c r="J57" s="1072"/>
      <c r="K57" s="1072"/>
      <c r="L57" s="1072"/>
      <c r="M57" s="1072"/>
      <c r="N57" s="1072"/>
      <c r="O57" s="1072"/>
      <c r="P57" s="1072"/>
    </row>
    <row r="58" spans="1:16">
      <c r="G58" s="1102"/>
      <c r="H58" s="1102"/>
      <c r="I58" s="1102"/>
      <c r="J58" s="1102"/>
      <c r="P58" s="1072"/>
    </row>
    <row r="59" spans="1:16">
      <c r="C59" s="1102"/>
      <c r="D59" s="1102"/>
      <c r="E59" s="1102"/>
      <c r="G59" s="1102"/>
      <c r="H59" s="1102"/>
      <c r="I59" s="1102"/>
      <c r="J59" s="1102"/>
      <c r="P59" s="1072"/>
    </row>
    <row r="60" spans="1:16">
      <c r="P60" s="1072"/>
    </row>
  </sheetData>
  <customSheetViews>
    <customSheetView guid="{60A1409A-66AA-463E-93B8-ECD35AF44482}" scale="87" colorId="22" fitToPage="1">
      <selection activeCell="G26" sqref="G26"/>
      <colBreaks count="1" manualBreakCount="1">
        <brk id="10" max="1048575" man="1"/>
      </colBreaks>
      <pageMargins left="0.4" right="0.4" top="0.8" bottom="0.3" header="0.5" footer="0.5"/>
      <pageSetup scale="71" orientation="landscape" r:id="rId1"/>
      <headerFooter alignWithMargins="0"/>
    </customSheetView>
    <customSheetView guid="{DF531E20-5321-459E-ADC3-AB7A1AE91EEB}" scale="87" colorId="22" showPageBreaks="1" fitToPage="1" printArea="1">
      <selection activeCell="G26" sqref="G26"/>
      <colBreaks count="1" manualBreakCount="1">
        <brk id="10" max="1048575" man="1"/>
      </colBreaks>
      <pageMargins left="0.4" right="0.4" top="0.8" bottom="0.3" header="0.5" footer="0.5"/>
      <pageSetup scale="71" orientation="landscape" r:id="rId2"/>
      <headerFooter alignWithMargins="0"/>
    </customSheetView>
    <customSheetView guid="{D9BAA3C6-1D9B-487C-B947-51E67F089DA8}" scale="87" colorId="22" fitToPage="1">
      <selection activeCell="D25" sqref="D25"/>
      <colBreaks count="1" manualBreakCount="1">
        <brk id="10" max="1048575" man="1"/>
      </colBreaks>
      <pageMargins left="0.4" right="0.4" top="0.8" bottom="0.3" header="0.5" footer="0.5"/>
      <pageSetup scale="71" orientation="landscape" r:id="rId3"/>
      <headerFooter alignWithMargins="0"/>
    </customSheetView>
    <customSheetView guid="{FE043F0F-666D-484B-8A7C-7EC2529158CA}" scale="87" colorId="22" showPageBreaks="1" fitToPage="1" printArea="1">
      <selection activeCell="D25" sqref="D25"/>
      <colBreaks count="1" manualBreakCount="1">
        <brk id="10" max="1048575" man="1"/>
      </colBreaks>
      <pageMargins left="0.4" right="0.4" top="0.8" bottom="0.3" header="0.5" footer="0.5"/>
      <pageSetup scale="71" orientation="landscape" r:id="rId4"/>
      <headerFooter alignWithMargins="0"/>
    </customSheetView>
  </customSheetViews>
  <phoneticPr fontId="0" type="noConversion"/>
  <pageMargins left="0.4" right="0.4" top="0.8" bottom="0.3" header="0.5" footer="0.5"/>
  <pageSetup scale="71" orientation="landscape" r:id="rId5"/>
  <headerFooter alignWithMargins="0"/>
  <colBreaks count="1" manualBreakCount="1">
    <brk id="10" max="1048575" man="1"/>
  </colBreaks>
  <customProperties>
    <customPr name="_pios_id" r:id="rId6"/>
  </customProperties>
</worksheet>
</file>

<file path=xl/worksheets/sheet79.xml><?xml version="1.0" encoding="utf-8"?>
<worksheet xmlns="http://schemas.openxmlformats.org/spreadsheetml/2006/main" xmlns:r="http://schemas.openxmlformats.org/officeDocument/2006/relationships">
  <sheetPr transitionEvaluation="1" codeName="Sheet77"/>
  <dimension ref="A1:AF98"/>
  <sheetViews>
    <sheetView defaultGridColor="0" colorId="22" zoomScale="87" zoomScaleNormal="87" workbookViewId="0"/>
  </sheetViews>
  <sheetFormatPr defaultColWidth="9.77734375" defaultRowHeight="15"/>
  <cols>
    <col min="1" max="1" width="9.77734375" style="1068"/>
    <col min="2" max="2" width="23.33203125" style="1068" customWidth="1"/>
    <col min="3" max="10" width="9.77734375" style="1068"/>
    <col min="11" max="11" width="11" style="1068" customWidth="1"/>
    <col min="12" max="16384" width="9.77734375" style="1068"/>
  </cols>
  <sheetData>
    <row r="1" spans="1:27" ht="15.75" thickBot="1">
      <c r="A1" s="1067" t="str">
        <f>+'Data sheet'!A53</f>
        <v>Annual Report of New York American Water Company, Inc.  (f/k/a Aqua New York of Sea Cliff)                                          Year Ended  December 31, 2013</v>
      </c>
    </row>
    <row r="2" spans="1:27">
      <c r="A2" s="1520"/>
      <c r="B2" s="1521"/>
      <c r="C2" s="1521"/>
      <c r="D2" s="1521"/>
      <c r="E2" s="1521"/>
      <c r="F2" s="1521"/>
      <c r="G2" s="1521"/>
      <c r="H2" s="1521"/>
      <c r="I2" s="1521"/>
      <c r="J2" s="1521"/>
      <c r="K2" s="1521"/>
      <c r="L2" s="1522"/>
      <c r="M2" s="1072"/>
      <c r="N2" s="1072"/>
      <c r="O2" s="1072"/>
    </row>
    <row r="3" spans="1:27" ht="15.75">
      <c r="A3" s="1523" t="s">
        <v>1470</v>
      </c>
      <c r="B3" s="1524"/>
      <c r="C3" s="1524"/>
      <c r="D3" s="1102"/>
      <c r="E3" s="1525"/>
      <c r="F3" s="1524"/>
      <c r="G3" s="1524"/>
      <c r="H3" s="1524"/>
      <c r="I3" s="1524"/>
      <c r="J3" s="1524"/>
      <c r="K3" s="1524"/>
      <c r="L3" s="1526"/>
      <c r="M3" s="1072"/>
      <c r="N3" s="1072"/>
      <c r="O3" s="1072"/>
    </row>
    <row r="4" spans="1:27">
      <c r="A4" s="1527"/>
      <c r="B4" s="1528"/>
      <c r="C4" s="1528"/>
      <c r="D4" s="1528"/>
      <c r="E4" s="1528"/>
      <c r="F4" s="1528"/>
      <c r="G4" s="1528"/>
      <c r="H4" s="1528"/>
      <c r="I4" s="1528"/>
      <c r="J4" s="1528"/>
      <c r="K4" s="1528"/>
      <c r="L4" s="1529"/>
      <c r="M4" s="1072"/>
      <c r="N4" s="1072"/>
      <c r="O4" s="1072"/>
    </row>
    <row r="5" spans="1:27">
      <c r="A5" s="1530"/>
      <c r="B5" s="1072"/>
      <c r="C5" s="1072"/>
      <c r="D5" s="1072"/>
      <c r="E5" s="1072"/>
      <c r="F5" s="1072"/>
      <c r="G5" s="1072"/>
      <c r="H5" s="1072"/>
      <c r="I5" s="1072"/>
      <c r="J5" s="1072"/>
      <c r="K5" s="1072"/>
      <c r="L5" s="1531"/>
      <c r="M5" s="1072"/>
      <c r="N5" s="1072"/>
      <c r="O5" s="1072"/>
    </row>
    <row r="6" spans="1:27">
      <c r="A6" s="1530"/>
      <c r="B6" s="1072" t="s">
        <v>3186</v>
      </c>
      <c r="D6" s="1072"/>
      <c r="E6" s="1072"/>
      <c r="H6" s="1072"/>
      <c r="J6" s="1072"/>
      <c r="K6" s="1072"/>
      <c r="L6" s="1531"/>
      <c r="M6" s="1072"/>
      <c r="N6" s="1072"/>
      <c r="O6" s="1072"/>
    </row>
    <row r="7" spans="1:27">
      <c r="A7" s="1530"/>
      <c r="B7" s="1072" t="s">
        <v>2127</v>
      </c>
      <c r="D7" s="1072"/>
      <c r="E7" s="1072"/>
      <c r="H7" s="1072"/>
      <c r="J7" s="1072"/>
      <c r="K7" s="1072"/>
      <c r="L7" s="1531"/>
      <c r="M7" s="1072"/>
      <c r="N7" s="1072"/>
      <c r="O7" s="1072"/>
    </row>
    <row r="8" spans="1:27">
      <c r="A8" s="1530"/>
      <c r="B8" s="1072" t="s">
        <v>1471</v>
      </c>
      <c r="D8" s="1072"/>
      <c r="E8" s="1072"/>
      <c r="F8" s="1072"/>
      <c r="H8" s="1072"/>
      <c r="I8" s="1072"/>
      <c r="J8" s="1072"/>
      <c r="K8" s="1072"/>
      <c r="L8" s="1531"/>
      <c r="M8" s="1072"/>
      <c r="N8" s="1072"/>
      <c r="O8" s="1072"/>
    </row>
    <row r="9" spans="1:27">
      <c r="A9" s="1530"/>
      <c r="D9" s="1072"/>
      <c r="E9" s="1072"/>
      <c r="G9" s="1072"/>
      <c r="H9" s="1072"/>
      <c r="I9" s="1072"/>
      <c r="J9" s="1072"/>
      <c r="K9" s="1072"/>
      <c r="L9" s="1531"/>
      <c r="M9" s="1072"/>
      <c r="N9" s="1072"/>
      <c r="O9" s="1072"/>
    </row>
    <row r="10" spans="1:27">
      <c r="A10" s="1530"/>
      <c r="B10" s="1072"/>
      <c r="C10" s="1072"/>
      <c r="D10" s="1072"/>
      <c r="E10" s="1072"/>
      <c r="F10" s="1072"/>
      <c r="G10" s="1072"/>
      <c r="H10" s="1072"/>
      <c r="I10" s="1072"/>
      <c r="J10" s="1072"/>
      <c r="K10" s="1072"/>
      <c r="L10" s="1531"/>
      <c r="M10" s="1072"/>
      <c r="N10" s="1072"/>
      <c r="O10" s="1072"/>
    </row>
    <row r="11" spans="1:27">
      <c r="A11" s="1532"/>
      <c r="B11" s="1533"/>
      <c r="C11" s="1534"/>
      <c r="D11" s="1535" t="s">
        <v>1472</v>
      </c>
      <c r="E11" s="1536"/>
      <c r="F11" s="1536"/>
      <c r="G11" s="1536"/>
      <c r="H11" s="1536"/>
      <c r="I11" s="1536"/>
      <c r="J11" s="1536"/>
      <c r="K11" s="1537" t="s">
        <v>1473</v>
      </c>
      <c r="L11" s="1538"/>
      <c r="M11" s="1072"/>
      <c r="N11" s="1072"/>
      <c r="O11" s="1072"/>
      <c r="P11" s="1072"/>
      <c r="Q11" s="1072"/>
      <c r="R11" s="1072"/>
      <c r="S11" s="1072"/>
      <c r="T11" s="1072"/>
      <c r="U11" s="1072"/>
      <c r="V11" s="1072"/>
      <c r="W11" s="1072"/>
      <c r="X11" s="1072"/>
      <c r="Y11" s="1072"/>
      <c r="Z11" s="1072"/>
      <c r="AA11" s="1072"/>
    </row>
    <row r="12" spans="1:27">
      <c r="A12" s="1539"/>
      <c r="B12" s="1540"/>
      <c r="C12" s="1185" t="s">
        <v>1474</v>
      </c>
      <c r="D12" s="1540"/>
      <c r="E12" s="1540"/>
      <c r="F12" s="1540"/>
      <c r="G12" s="1540"/>
      <c r="H12" s="1540"/>
      <c r="I12" s="1541"/>
      <c r="J12" s="1540"/>
      <c r="K12" s="1327" t="s">
        <v>1475</v>
      </c>
      <c r="L12" s="1542" t="s">
        <v>1476</v>
      </c>
      <c r="M12" s="1088"/>
      <c r="N12" s="1088"/>
      <c r="P12" s="1088"/>
    </row>
    <row r="13" spans="1:27">
      <c r="A13" s="1543" t="s">
        <v>3362</v>
      </c>
      <c r="B13" s="1540" t="s">
        <v>3152</v>
      </c>
      <c r="C13" s="1540" t="s">
        <v>1477</v>
      </c>
      <c r="D13" s="1540" t="s">
        <v>1478</v>
      </c>
      <c r="E13" s="1540" t="s">
        <v>1479</v>
      </c>
      <c r="F13" s="1540" t="s">
        <v>680</v>
      </c>
      <c r="G13" s="1540" t="s">
        <v>681</v>
      </c>
      <c r="H13" s="1540" t="s">
        <v>682</v>
      </c>
      <c r="I13" s="1540"/>
      <c r="J13" s="1540"/>
      <c r="K13" s="1540" t="s">
        <v>371</v>
      </c>
      <c r="L13" s="1544" t="s">
        <v>3627</v>
      </c>
      <c r="M13" s="1088"/>
      <c r="N13" s="1088"/>
      <c r="O13" s="1088"/>
    </row>
    <row r="14" spans="1:27">
      <c r="A14" s="1543" t="s">
        <v>464</v>
      </c>
      <c r="B14" s="1540" t="s">
        <v>2295</v>
      </c>
      <c r="C14" s="1540" t="s">
        <v>724</v>
      </c>
      <c r="D14" s="1540" t="s">
        <v>3628</v>
      </c>
      <c r="E14" s="1540" t="s">
        <v>3628</v>
      </c>
      <c r="F14" s="1540"/>
      <c r="G14" s="1540"/>
      <c r="H14" s="1540"/>
      <c r="I14" s="1540"/>
      <c r="J14" s="1540"/>
      <c r="K14" s="1540" t="s">
        <v>2492</v>
      </c>
      <c r="L14" s="1544" t="s">
        <v>2492</v>
      </c>
      <c r="M14" s="1088"/>
      <c r="N14" s="1088"/>
      <c r="O14" s="1088"/>
    </row>
    <row r="15" spans="1:27">
      <c r="A15" s="1543"/>
      <c r="B15" s="1540" t="s">
        <v>3377</v>
      </c>
      <c r="C15" s="1540" t="s">
        <v>706</v>
      </c>
      <c r="D15" s="1540" t="s">
        <v>3629</v>
      </c>
      <c r="E15" s="1540" t="s">
        <v>708</v>
      </c>
      <c r="F15" s="1540" t="s">
        <v>189</v>
      </c>
      <c r="G15" s="1540" t="s">
        <v>190</v>
      </c>
      <c r="H15" s="1540" t="s">
        <v>191</v>
      </c>
      <c r="I15" s="1540" t="s">
        <v>192</v>
      </c>
      <c r="J15" s="1540" t="s">
        <v>193</v>
      </c>
      <c r="K15" s="1540" t="s">
        <v>3679</v>
      </c>
      <c r="L15" s="1544" t="s">
        <v>3680</v>
      </c>
      <c r="M15" s="1088"/>
      <c r="N15" s="1088"/>
      <c r="O15" s="1088"/>
    </row>
    <row r="16" spans="1:27">
      <c r="A16" s="1545">
        <v>1</v>
      </c>
      <c r="B16" s="1546" t="s">
        <v>3630</v>
      </c>
      <c r="C16" s="1547"/>
      <c r="D16" s="1548"/>
      <c r="E16" s="1548"/>
      <c r="F16" s="1548"/>
      <c r="G16" s="1548"/>
      <c r="H16" s="1548"/>
      <c r="I16" s="1548"/>
      <c r="J16" s="1548"/>
      <c r="K16" s="1548"/>
      <c r="L16" s="1549"/>
      <c r="M16" s="1072"/>
      <c r="N16" s="1072"/>
      <c r="O16" s="1072"/>
    </row>
    <row r="17" spans="1:15">
      <c r="A17" s="1539">
        <v>2</v>
      </c>
      <c r="B17" s="1550" t="s">
        <v>3631</v>
      </c>
      <c r="C17" s="1551"/>
      <c r="D17" s="1552"/>
      <c r="E17" s="1552"/>
      <c r="F17" s="1552"/>
      <c r="G17" s="1552"/>
      <c r="H17" s="1552"/>
      <c r="I17" s="1552"/>
      <c r="J17" s="1552"/>
      <c r="K17" s="1552"/>
      <c r="L17" s="1553"/>
      <c r="M17" s="1072"/>
      <c r="N17" s="1072"/>
      <c r="O17" s="1072"/>
    </row>
    <row r="18" spans="1:15">
      <c r="A18" s="1539">
        <v>3</v>
      </c>
      <c r="B18" s="1174"/>
      <c r="C18" s="1551"/>
      <c r="D18" s="1552"/>
      <c r="E18" s="1552"/>
      <c r="F18" s="1552"/>
      <c r="G18" s="1552"/>
      <c r="H18" s="1552"/>
      <c r="I18" s="1552"/>
      <c r="J18" s="1552"/>
      <c r="K18" s="1552"/>
      <c r="L18" s="1553"/>
      <c r="M18" s="1072"/>
      <c r="N18" s="1072"/>
      <c r="O18" s="1072"/>
    </row>
    <row r="19" spans="1:15" ht="15.75">
      <c r="A19" s="1539">
        <v>4</v>
      </c>
      <c r="B19" s="1551" t="s">
        <v>1218</v>
      </c>
      <c r="C19" s="1551">
        <v>0.75</v>
      </c>
      <c r="D19" s="2334"/>
      <c r="E19" s="2334"/>
      <c r="F19" s="2334"/>
      <c r="G19" s="2334">
        <v>60</v>
      </c>
      <c r="H19" s="2334"/>
      <c r="I19" s="2334"/>
      <c r="J19" s="2333"/>
      <c r="K19" s="1552"/>
      <c r="L19" s="1553">
        <f>SUM(D19:J19)</f>
        <v>60</v>
      </c>
      <c r="M19" s="1072"/>
      <c r="N19" s="1072"/>
      <c r="O19" s="1072"/>
    </row>
    <row r="20" spans="1:15" ht="15.75">
      <c r="A20" s="1539">
        <v>5</v>
      </c>
      <c r="B20" s="1554"/>
      <c r="C20" s="1551">
        <v>1</v>
      </c>
      <c r="D20" s="2334"/>
      <c r="E20" s="2334">
        <v>383</v>
      </c>
      <c r="F20" s="2334"/>
      <c r="G20" s="2334">
        <v>18</v>
      </c>
      <c r="H20" s="2334"/>
      <c r="I20" s="2334"/>
      <c r="J20" s="2333"/>
      <c r="K20" s="1552"/>
      <c r="L20" s="1553">
        <f>SUM(D20:J20)</f>
        <v>401</v>
      </c>
      <c r="M20" s="1072"/>
      <c r="N20" s="1072"/>
      <c r="O20" s="1072"/>
    </row>
    <row r="21" spans="1:15" ht="15.75">
      <c r="A21" s="1539">
        <v>6</v>
      </c>
      <c r="B21" s="1551"/>
      <c r="C21" s="1551">
        <v>1.5</v>
      </c>
      <c r="D21" s="2334"/>
      <c r="E21" s="2334">
        <v>226</v>
      </c>
      <c r="F21" s="2334"/>
      <c r="G21" s="2334"/>
      <c r="H21" s="2334"/>
      <c r="I21" s="2334"/>
      <c r="J21" s="2333"/>
      <c r="K21" s="1552">
        <v>55</v>
      </c>
      <c r="L21" s="1553">
        <f>SUM(D21:J21)-K21</f>
        <v>171</v>
      </c>
      <c r="M21" s="1072"/>
      <c r="N21" s="1072"/>
      <c r="O21" s="1072"/>
    </row>
    <row r="22" spans="1:15" ht="15.75">
      <c r="A22" s="1539">
        <v>7</v>
      </c>
      <c r="B22" s="1551"/>
      <c r="C22" s="1551">
        <v>2</v>
      </c>
      <c r="D22" s="2334"/>
      <c r="E22" s="2334">
        <v>3100</v>
      </c>
      <c r="F22" s="2334"/>
      <c r="G22" s="2334"/>
      <c r="H22" s="2334"/>
      <c r="I22" s="2334"/>
      <c r="J22" s="2333"/>
      <c r="K22" s="1552"/>
      <c r="L22" s="1553">
        <f t="shared" ref="L22:L46" si="0">SUM(D22:J22)-K22</f>
        <v>3100</v>
      </c>
      <c r="M22" s="1072"/>
      <c r="N22" s="1072"/>
      <c r="O22" s="1072"/>
    </row>
    <row r="23" spans="1:15" ht="15.75">
      <c r="A23" s="1539">
        <v>8</v>
      </c>
      <c r="B23" s="1551"/>
      <c r="C23" s="1551">
        <v>4</v>
      </c>
      <c r="D23" s="2334">
        <v>20533</v>
      </c>
      <c r="E23" s="2334"/>
      <c r="F23" s="2334"/>
      <c r="G23" s="2334"/>
      <c r="H23" s="2334">
        <v>32</v>
      </c>
      <c r="I23" s="2334"/>
      <c r="J23" s="2333"/>
      <c r="K23" s="1552"/>
      <c r="L23" s="1553">
        <f t="shared" si="0"/>
        <v>20565</v>
      </c>
      <c r="M23" s="1072"/>
      <c r="N23" s="1072"/>
      <c r="O23" s="1072"/>
    </row>
    <row r="24" spans="1:15" ht="15.75">
      <c r="A24" s="1539">
        <v>9</v>
      </c>
      <c r="B24" s="1551"/>
      <c r="C24" s="1551">
        <v>6</v>
      </c>
      <c r="D24" s="2335">
        <v>54682</v>
      </c>
      <c r="E24" s="2334"/>
      <c r="F24" s="2334"/>
      <c r="G24" s="2334"/>
      <c r="H24" s="2334">
        <v>11855</v>
      </c>
      <c r="I24" s="2334"/>
      <c r="J24" s="2333"/>
      <c r="K24" s="1552">
        <v>857</v>
      </c>
      <c r="L24" s="1553">
        <f t="shared" si="0"/>
        <v>65680</v>
      </c>
      <c r="M24" s="1072"/>
      <c r="N24" s="1072"/>
      <c r="O24" s="1072"/>
    </row>
    <row r="25" spans="1:15" ht="15.75">
      <c r="A25" s="1539">
        <v>10</v>
      </c>
      <c r="B25" s="1551"/>
      <c r="C25" s="1551">
        <v>8</v>
      </c>
      <c r="D25" s="2334">
        <v>19839</v>
      </c>
      <c r="E25" s="2334"/>
      <c r="F25" s="2334"/>
      <c r="G25" s="2334"/>
      <c r="H25" s="2334">
        <v>16207</v>
      </c>
      <c r="I25" s="2334"/>
      <c r="J25" s="2333"/>
      <c r="K25" s="1552">
        <v>58</v>
      </c>
      <c r="L25" s="1553">
        <f t="shared" si="0"/>
        <v>35988</v>
      </c>
      <c r="M25" s="1072"/>
      <c r="N25" s="1072"/>
      <c r="O25" s="1072"/>
    </row>
    <row r="26" spans="1:15" ht="15.75">
      <c r="A26" s="1539">
        <v>11</v>
      </c>
      <c r="B26" s="1551"/>
      <c r="C26" s="1551">
        <v>10</v>
      </c>
      <c r="D26" s="2334">
        <v>86</v>
      </c>
      <c r="E26" s="2334"/>
      <c r="F26" s="2334"/>
      <c r="G26" s="2334"/>
      <c r="H26" s="2334"/>
      <c r="I26" s="2334"/>
      <c r="J26" s="2333"/>
      <c r="K26" s="1552">
        <v>86</v>
      </c>
      <c r="L26" s="1553">
        <f t="shared" si="0"/>
        <v>0</v>
      </c>
      <c r="M26" s="1072"/>
      <c r="N26" s="1072"/>
      <c r="O26" s="1072"/>
    </row>
    <row r="27" spans="1:15" ht="15.75">
      <c r="A27" s="1539">
        <v>12</v>
      </c>
      <c r="B27" s="1551"/>
      <c r="C27" s="1551">
        <v>12</v>
      </c>
      <c r="D27" s="2334">
        <v>2858</v>
      </c>
      <c r="E27" s="2334"/>
      <c r="F27" s="2334"/>
      <c r="G27" s="2334"/>
      <c r="H27" s="2334">
        <v>1395</v>
      </c>
      <c r="I27" s="2334"/>
      <c r="J27" s="2333"/>
      <c r="K27" s="1552">
        <v>45</v>
      </c>
      <c r="L27" s="1553">
        <f t="shared" si="0"/>
        <v>4208</v>
      </c>
      <c r="M27" s="1072"/>
      <c r="N27" s="1072"/>
      <c r="O27" s="1072"/>
    </row>
    <row r="28" spans="1:15" ht="15.75">
      <c r="A28" s="1539">
        <v>13</v>
      </c>
      <c r="B28" s="1551"/>
      <c r="C28" s="1551">
        <v>14</v>
      </c>
      <c r="D28" s="2334">
        <v>5963</v>
      </c>
      <c r="E28" s="2334"/>
      <c r="F28" s="2334"/>
      <c r="G28" s="2334"/>
      <c r="H28" s="2334">
        <v>12</v>
      </c>
      <c r="I28" s="2334"/>
      <c r="J28" s="2333"/>
      <c r="K28" s="1552"/>
      <c r="L28" s="1553">
        <f t="shared" si="0"/>
        <v>5975</v>
      </c>
      <c r="M28" s="1072"/>
      <c r="N28" s="1072"/>
      <c r="O28" s="1072"/>
    </row>
    <row r="29" spans="1:15" ht="15.75">
      <c r="A29" s="1539">
        <v>14</v>
      </c>
      <c r="B29" s="1551"/>
      <c r="C29" s="1551">
        <v>16</v>
      </c>
      <c r="D29" s="2334"/>
      <c r="E29" s="2334"/>
      <c r="F29" s="2334"/>
      <c r="G29" s="2334"/>
      <c r="H29" s="2334">
        <v>2614</v>
      </c>
      <c r="I29" s="2334"/>
      <c r="J29" s="2333"/>
      <c r="K29" s="1552">
        <v>240</v>
      </c>
      <c r="L29" s="1553">
        <f t="shared" si="0"/>
        <v>2374</v>
      </c>
      <c r="M29" s="1072"/>
      <c r="N29" s="1072"/>
      <c r="O29" s="1072"/>
    </row>
    <row r="30" spans="1:15">
      <c r="A30" s="1539">
        <v>15</v>
      </c>
      <c r="B30" s="1551"/>
      <c r="C30" s="1551"/>
      <c r="D30" s="1555">
        <v>103971</v>
      </c>
      <c r="E30" s="1556">
        <f t="shared" ref="E30:L30" si="1">SUM(E19:E29)</f>
        <v>3709</v>
      </c>
      <c r="F30" s="1556">
        <f t="shared" si="1"/>
        <v>0</v>
      </c>
      <c r="G30" s="1556">
        <f t="shared" si="1"/>
        <v>78</v>
      </c>
      <c r="H30" s="1556">
        <f t="shared" si="1"/>
        <v>32115</v>
      </c>
      <c r="I30" s="1556">
        <f t="shared" si="1"/>
        <v>0</v>
      </c>
      <c r="J30" s="1556">
        <f t="shared" si="1"/>
        <v>0</v>
      </c>
      <c r="K30" s="1556">
        <f t="shared" si="1"/>
        <v>1341</v>
      </c>
      <c r="L30" s="1557">
        <f t="shared" si="1"/>
        <v>138522</v>
      </c>
      <c r="M30" s="1072"/>
      <c r="N30" s="1072"/>
      <c r="O30" s="1072"/>
    </row>
    <row r="31" spans="1:15">
      <c r="A31" s="1539">
        <v>16</v>
      </c>
      <c r="B31" s="1551"/>
      <c r="C31" s="1551"/>
      <c r="D31" s="1552"/>
      <c r="E31" s="1552"/>
      <c r="F31" s="1552"/>
      <c r="G31" s="1552"/>
      <c r="H31" s="1552"/>
      <c r="I31" s="1552"/>
      <c r="J31" s="1552"/>
      <c r="K31" s="1552"/>
      <c r="L31" s="1553"/>
      <c r="M31" s="1072"/>
      <c r="N31" s="1072"/>
      <c r="O31" s="1072"/>
    </row>
    <row r="32" spans="1:15" ht="15.75">
      <c r="A32" s="1539">
        <v>17</v>
      </c>
      <c r="B32" s="1551" t="s">
        <v>2763</v>
      </c>
      <c r="C32" s="1551">
        <v>1</v>
      </c>
      <c r="D32" s="2334"/>
      <c r="E32" s="2334">
        <v>220</v>
      </c>
      <c r="F32" s="2334"/>
      <c r="G32" s="2334"/>
      <c r="H32" s="2334"/>
      <c r="I32" s="2334"/>
      <c r="J32" s="2333"/>
      <c r="K32" s="1552"/>
      <c r="L32" s="1553">
        <f t="shared" si="0"/>
        <v>220</v>
      </c>
      <c r="M32" s="1072"/>
      <c r="N32" s="1072"/>
      <c r="O32" s="1072"/>
    </row>
    <row r="33" spans="1:32" ht="15.75">
      <c r="A33" s="1539">
        <v>18</v>
      </c>
      <c r="B33" s="1551" t="s">
        <v>233</v>
      </c>
      <c r="C33" s="1551">
        <v>1.5</v>
      </c>
      <c r="D33" s="2334"/>
      <c r="E33" s="2334"/>
      <c r="F33" s="2334"/>
      <c r="G33" s="2334"/>
      <c r="H33" s="2334"/>
      <c r="I33" s="2334"/>
      <c r="J33" s="2333"/>
      <c r="K33" s="1552"/>
      <c r="L33" s="1553">
        <f t="shared" si="0"/>
        <v>0</v>
      </c>
      <c r="M33" s="1072"/>
      <c r="N33" s="1072"/>
      <c r="O33" s="1072"/>
    </row>
    <row r="34" spans="1:32" ht="15.75">
      <c r="A34" s="1539">
        <v>19</v>
      </c>
      <c r="B34" s="1551"/>
      <c r="C34" s="1551">
        <v>2</v>
      </c>
      <c r="D34" s="2334">
        <v>120</v>
      </c>
      <c r="E34" s="2334">
        <v>739</v>
      </c>
      <c r="F34" s="2334"/>
      <c r="G34" s="2334"/>
      <c r="H34" s="2334"/>
      <c r="I34" s="2334"/>
      <c r="J34" s="2333"/>
      <c r="K34" s="1552">
        <v>503</v>
      </c>
      <c r="L34" s="1553">
        <f t="shared" si="0"/>
        <v>356</v>
      </c>
      <c r="M34" s="1072"/>
      <c r="N34" s="1072"/>
      <c r="O34" s="1072"/>
    </row>
    <row r="35" spans="1:32" ht="15.75">
      <c r="A35" s="1539">
        <v>20</v>
      </c>
      <c r="B35" s="1551"/>
      <c r="C35" s="1551">
        <v>4</v>
      </c>
      <c r="D35" s="2334">
        <v>2809</v>
      </c>
      <c r="E35" s="2334">
        <v>61</v>
      </c>
      <c r="F35" s="2334"/>
      <c r="G35" s="2334"/>
      <c r="H35" s="2334"/>
      <c r="I35" s="2334"/>
      <c r="J35" s="2333"/>
      <c r="K35" s="1552"/>
      <c r="L35" s="1553">
        <f t="shared" si="0"/>
        <v>2870</v>
      </c>
      <c r="M35" s="1072"/>
      <c r="N35" s="1072"/>
      <c r="O35" s="1072"/>
    </row>
    <row r="36" spans="1:32" ht="15.75">
      <c r="A36" s="1539">
        <v>21</v>
      </c>
      <c r="B36" s="1551"/>
      <c r="C36" s="1551">
        <v>6</v>
      </c>
      <c r="D36" s="2334">
        <v>37478</v>
      </c>
      <c r="E36" s="2334"/>
      <c r="F36" s="2334">
        <v>4152</v>
      </c>
      <c r="G36" s="2334"/>
      <c r="H36" s="2334">
        <v>1683</v>
      </c>
      <c r="I36" s="2334"/>
      <c r="J36" s="2333"/>
      <c r="K36" s="1552">
        <v>2017</v>
      </c>
      <c r="L36" s="1553">
        <f t="shared" si="0"/>
        <v>41296</v>
      </c>
      <c r="M36" s="1072"/>
      <c r="N36" s="1072"/>
      <c r="O36" s="1072"/>
    </row>
    <row r="37" spans="1:32" ht="15.75">
      <c r="A37" s="1539">
        <v>22</v>
      </c>
      <c r="B37" s="1551"/>
      <c r="C37" s="1551">
        <v>8</v>
      </c>
      <c r="D37" s="2334">
        <v>11293</v>
      </c>
      <c r="E37" s="2334"/>
      <c r="F37" s="2334">
        <v>507</v>
      </c>
      <c r="G37" s="2334"/>
      <c r="H37" s="2334">
        <v>365</v>
      </c>
      <c r="I37" s="2334"/>
      <c r="J37" s="2333"/>
      <c r="K37" s="1552"/>
      <c r="L37" s="1553">
        <f t="shared" si="0"/>
        <v>12165</v>
      </c>
      <c r="M37" s="1072"/>
      <c r="N37" s="1072"/>
      <c r="O37" s="1072"/>
      <c r="S37" s="1072"/>
      <c r="T37" s="1072"/>
      <c r="U37" s="1072"/>
    </row>
    <row r="38" spans="1:32" ht="15.75">
      <c r="A38" s="1539">
        <v>23</v>
      </c>
      <c r="B38" s="1551"/>
      <c r="C38" s="1551">
        <v>12</v>
      </c>
      <c r="D38" s="2334">
        <v>5403</v>
      </c>
      <c r="E38" s="2334"/>
      <c r="F38" s="2334"/>
      <c r="G38" s="2334"/>
      <c r="H38" s="2334"/>
      <c r="I38" s="2334"/>
      <c r="J38" s="2333"/>
      <c r="K38" s="1552"/>
      <c r="L38" s="1553">
        <f t="shared" si="0"/>
        <v>5403</v>
      </c>
      <c r="M38" s="1072"/>
      <c r="N38" s="1072"/>
      <c r="O38" s="1072"/>
      <c r="S38" s="1072"/>
      <c r="T38" s="1072"/>
      <c r="U38" s="1072"/>
    </row>
    <row r="39" spans="1:32">
      <c r="A39" s="1539">
        <v>24</v>
      </c>
      <c r="B39" s="1551"/>
      <c r="C39" s="1551"/>
      <c r="D39" s="1555">
        <f>SUM(D32:D38)</f>
        <v>57103</v>
      </c>
      <c r="E39" s="1555">
        <f t="shared" ref="E39:L39" si="2">SUM(E32:E38)</f>
        <v>1020</v>
      </c>
      <c r="F39" s="1555">
        <f t="shared" si="2"/>
        <v>4659</v>
      </c>
      <c r="G39" s="1555">
        <f t="shared" si="2"/>
        <v>0</v>
      </c>
      <c r="H39" s="1555">
        <f t="shared" si="2"/>
        <v>2048</v>
      </c>
      <c r="I39" s="1555">
        <f t="shared" si="2"/>
        <v>0</v>
      </c>
      <c r="J39" s="1555">
        <f t="shared" si="2"/>
        <v>0</v>
      </c>
      <c r="K39" s="1555">
        <f t="shared" si="2"/>
        <v>2520</v>
      </c>
      <c r="L39" s="1557">
        <f t="shared" si="2"/>
        <v>62310</v>
      </c>
      <c r="M39" s="1072"/>
      <c r="N39" s="1072"/>
      <c r="O39" s="1072"/>
    </row>
    <row r="40" spans="1:32">
      <c r="A40" s="1539">
        <v>25</v>
      </c>
      <c r="B40" s="1551" t="s">
        <v>2763</v>
      </c>
      <c r="C40" s="1551"/>
      <c r="D40" s="1552"/>
      <c r="E40" s="1552"/>
      <c r="F40" s="1552"/>
      <c r="G40" s="1552"/>
      <c r="H40" s="1552"/>
      <c r="I40" s="1552"/>
      <c r="J40" s="1552"/>
      <c r="K40" s="1552"/>
      <c r="L40" s="1553">
        <f t="shared" si="0"/>
        <v>0</v>
      </c>
      <c r="M40" s="1072"/>
      <c r="N40" s="1072"/>
      <c r="O40" s="1072"/>
    </row>
    <row r="41" spans="1:32" ht="15.75">
      <c r="A41" s="1539">
        <v>26</v>
      </c>
      <c r="B41" s="1551" t="s">
        <v>235</v>
      </c>
      <c r="C41" s="1551">
        <v>1.5</v>
      </c>
      <c r="D41" s="2334"/>
      <c r="E41" s="2334">
        <v>102</v>
      </c>
      <c r="F41" s="2334"/>
      <c r="G41" s="2334"/>
      <c r="H41" s="2334"/>
      <c r="I41" s="2334"/>
      <c r="J41" s="2333"/>
      <c r="K41" s="1552"/>
      <c r="L41" s="1553">
        <f t="shared" si="0"/>
        <v>102</v>
      </c>
      <c r="M41" s="1072"/>
      <c r="N41" s="1072"/>
      <c r="O41" s="1072"/>
    </row>
    <row r="42" spans="1:32" ht="15.75">
      <c r="A42" s="1539">
        <v>27</v>
      </c>
      <c r="B42" s="1551"/>
      <c r="C42" s="1551">
        <v>2</v>
      </c>
      <c r="D42" s="2334"/>
      <c r="E42" s="2334">
        <v>179</v>
      </c>
      <c r="F42" s="2334"/>
      <c r="G42" s="2334"/>
      <c r="H42" s="2334"/>
      <c r="I42" s="2334"/>
      <c r="J42" s="2333"/>
      <c r="K42" s="1552">
        <v>197</v>
      </c>
      <c r="L42" s="1553">
        <f t="shared" si="0"/>
        <v>-18</v>
      </c>
      <c r="M42" s="1072"/>
      <c r="N42" s="1072"/>
      <c r="O42" s="1072"/>
    </row>
    <row r="43" spans="1:32" ht="15.75">
      <c r="A43" s="1539">
        <v>28</v>
      </c>
      <c r="B43" s="1551"/>
      <c r="C43" s="1551">
        <v>4</v>
      </c>
      <c r="D43" s="2334">
        <v>4139</v>
      </c>
      <c r="E43" s="2334"/>
      <c r="F43" s="2334"/>
      <c r="G43" s="2334"/>
      <c r="H43" s="2334"/>
      <c r="I43" s="2334"/>
      <c r="J43" s="2333"/>
      <c r="K43" s="1552">
        <v>181</v>
      </c>
      <c r="L43" s="1553">
        <f t="shared" si="0"/>
        <v>3958</v>
      </c>
      <c r="M43" s="1072"/>
      <c r="N43" s="1072"/>
      <c r="O43" s="1072"/>
      <c r="S43" s="1072"/>
      <c r="T43" s="1072"/>
      <c r="U43" s="1072"/>
      <c r="V43" s="1072"/>
      <c r="W43" s="1072"/>
      <c r="X43" s="1072"/>
      <c r="Y43" s="1072"/>
      <c r="Z43" s="1072"/>
      <c r="AA43" s="1072"/>
      <c r="AB43" s="1072"/>
      <c r="AC43" s="1072"/>
      <c r="AD43" s="1072"/>
      <c r="AE43" s="1072"/>
      <c r="AF43" s="1072"/>
    </row>
    <row r="44" spans="1:32" ht="15.75">
      <c r="A44" s="1539">
        <v>29</v>
      </c>
      <c r="B44" s="1551"/>
      <c r="C44" s="1551">
        <v>6</v>
      </c>
      <c r="D44" s="2334">
        <v>24684</v>
      </c>
      <c r="E44" s="2334"/>
      <c r="F44" s="2334"/>
      <c r="G44" s="2334"/>
      <c r="H44" s="2334">
        <v>1370</v>
      </c>
      <c r="I44" s="2334"/>
      <c r="J44" s="2333"/>
      <c r="K44" s="1552">
        <v>316</v>
      </c>
      <c r="L44" s="1553">
        <f t="shared" si="0"/>
        <v>25738</v>
      </c>
      <c r="M44" s="1072"/>
      <c r="N44" s="1072"/>
      <c r="O44" s="1072"/>
    </row>
    <row r="45" spans="1:32" ht="15.75">
      <c r="A45" s="1539">
        <v>30</v>
      </c>
      <c r="B45" s="1551"/>
      <c r="C45" s="1551">
        <v>8</v>
      </c>
      <c r="D45" s="2334">
        <v>12341</v>
      </c>
      <c r="E45" s="2334"/>
      <c r="F45" s="2334"/>
      <c r="G45" s="2334"/>
      <c r="H45" s="2334">
        <v>10393</v>
      </c>
      <c r="I45" s="2334"/>
      <c r="J45" s="2333"/>
      <c r="K45" s="1552">
        <v>4159</v>
      </c>
      <c r="L45" s="1553">
        <f t="shared" si="0"/>
        <v>18575</v>
      </c>
      <c r="M45" s="1072"/>
      <c r="N45" s="1072"/>
      <c r="O45" s="1072"/>
    </row>
    <row r="46" spans="1:32">
      <c r="A46" s="1539">
        <v>31</v>
      </c>
      <c r="B46" s="1551"/>
      <c r="C46" s="1551">
        <v>12</v>
      </c>
      <c r="D46" s="1552" t="s">
        <v>2835</v>
      </c>
      <c r="E46" s="1552"/>
      <c r="F46" s="1552"/>
      <c r="G46" s="1552"/>
      <c r="H46" s="1552" t="s">
        <v>2835</v>
      </c>
      <c r="I46" s="1552"/>
      <c r="J46" s="1552"/>
      <c r="K46" s="1552"/>
      <c r="L46" s="1553">
        <f t="shared" si="0"/>
        <v>0</v>
      </c>
      <c r="M46" s="1072"/>
      <c r="N46" s="1072"/>
      <c r="O46" s="1072"/>
    </row>
    <row r="47" spans="1:32" ht="15.75" thickBot="1">
      <c r="A47" s="1558">
        <v>32</v>
      </c>
      <c r="B47" s="1559"/>
      <c r="C47" s="1559"/>
      <c r="D47" s="1560">
        <f t="shared" ref="D47:L47" si="3">SUM(D40:D46)</f>
        <v>41164</v>
      </c>
      <c r="E47" s="1560">
        <f t="shared" si="3"/>
        <v>281</v>
      </c>
      <c r="F47" s="1560">
        <f t="shared" si="3"/>
        <v>0</v>
      </c>
      <c r="G47" s="1560">
        <f t="shared" si="3"/>
        <v>0</v>
      </c>
      <c r="H47" s="1560">
        <f t="shared" si="3"/>
        <v>11763</v>
      </c>
      <c r="I47" s="1560">
        <f t="shared" si="3"/>
        <v>0</v>
      </c>
      <c r="J47" s="1560">
        <f t="shared" si="3"/>
        <v>0</v>
      </c>
      <c r="K47" s="1560">
        <f t="shared" si="3"/>
        <v>4853</v>
      </c>
      <c r="L47" s="1561">
        <f t="shared" si="3"/>
        <v>48355</v>
      </c>
      <c r="M47" s="1072"/>
      <c r="N47" s="1072"/>
      <c r="O47" s="1072"/>
    </row>
    <row r="48" spans="1:32">
      <c r="A48" s="1514" t="s">
        <v>110</v>
      </c>
      <c r="B48" s="1072"/>
      <c r="C48" s="1072"/>
      <c r="D48" s="1072"/>
      <c r="E48" s="1072"/>
      <c r="F48" s="1072"/>
      <c r="G48" s="1072"/>
      <c r="H48" s="1072"/>
      <c r="I48" s="1072"/>
      <c r="J48" s="1072"/>
      <c r="K48" s="1072"/>
      <c r="L48" s="1072"/>
      <c r="M48" s="1072"/>
      <c r="N48" s="1072"/>
      <c r="O48" s="1072"/>
    </row>
    <row r="49" spans="1:16">
      <c r="A49" s="1562" t="s">
        <v>3632</v>
      </c>
      <c r="B49" s="1563"/>
      <c r="C49" s="1563"/>
      <c r="D49" s="1563"/>
      <c r="E49" s="1563"/>
      <c r="F49" s="1562"/>
      <c r="G49" s="1563"/>
      <c r="H49" s="1563"/>
      <c r="I49" s="1563"/>
      <c r="J49" s="1563"/>
      <c r="K49" s="1524"/>
      <c r="L49" s="1524"/>
      <c r="M49" s="1072"/>
      <c r="N49" s="1072"/>
      <c r="O49" s="1072"/>
      <c r="P49" s="1072"/>
    </row>
    <row r="50" spans="1:16" ht="15.75" thickBot="1">
      <c r="A50" s="1067" t="str">
        <f>+'Data sheet'!A53</f>
        <v>Annual Report of New York American Water Company, Inc.  (f/k/a Aqua New York of Sea Cliff)                                          Year Ended  December 31, 2013</v>
      </c>
      <c r="B50" s="1072"/>
      <c r="C50" s="1072"/>
      <c r="D50" s="1072"/>
      <c r="E50" s="1072"/>
      <c r="F50" s="1072"/>
      <c r="G50" s="1072"/>
      <c r="H50" s="1072"/>
      <c r="I50" s="1072"/>
      <c r="J50" s="1072"/>
      <c r="K50" s="1072"/>
      <c r="L50" s="1072"/>
      <c r="M50" s="1072"/>
      <c r="N50" s="1072"/>
      <c r="O50" s="1072"/>
      <c r="P50" s="1072"/>
    </row>
    <row r="51" spans="1:16">
      <c r="A51" s="1520"/>
      <c r="B51" s="1521"/>
      <c r="C51" s="1521"/>
      <c r="D51" s="1521"/>
      <c r="E51" s="1521"/>
      <c r="F51" s="1521"/>
      <c r="G51" s="1521"/>
      <c r="H51" s="1521"/>
      <c r="I51" s="1521"/>
      <c r="J51" s="1521"/>
      <c r="K51" s="1521"/>
      <c r="L51" s="1522"/>
      <c r="M51" s="1072"/>
      <c r="N51" s="1072"/>
      <c r="O51" s="1072"/>
      <c r="P51" s="1072"/>
    </row>
    <row r="52" spans="1:16" ht="15.75">
      <c r="A52" s="1523" t="s">
        <v>3633</v>
      </c>
      <c r="B52" s="1524"/>
      <c r="C52" s="1524"/>
      <c r="D52" s="1102"/>
      <c r="E52" s="1525"/>
      <c r="F52" s="1524"/>
      <c r="G52" s="1524"/>
      <c r="H52" s="1524"/>
      <c r="I52" s="1524"/>
      <c r="J52" s="1524"/>
      <c r="K52" s="1524"/>
      <c r="L52" s="1526"/>
      <c r="M52" s="1072"/>
      <c r="N52" s="1072"/>
      <c r="O52" s="1072"/>
      <c r="P52" s="1072"/>
    </row>
    <row r="53" spans="1:16">
      <c r="A53" s="1527"/>
      <c r="B53" s="1528"/>
      <c r="C53" s="1528"/>
      <c r="D53" s="1528"/>
      <c r="E53" s="1528"/>
      <c r="F53" s="1528"/>
      <c r="G53" s="1528"/>
      <c r="H53" s="1528"/>
      <c r="I53" s="1528"/>
      <c r="J53" s="1528"/>
      <c r="K53" s="1528"/>
      <c r="L53" s="1529"/>
      <c r="M53" s="1072"/>
      <c r="N53" s="1072"/>
      <c r="O53" s="1072"/>
      <c r="P53" s="1072"/>
    </row>
    <row r="54" spans="1:16">
      <c r="A54" s="1530"/>
      <c r="B54" s="1072"/>
      <c r="C54" s="1072"/>
      <c r="D54" s="1072"/>
      <c r="E54" s="1072"/>
      <c r="F54" s="1072"/>
      <c r="G54" s="1072"/>
      <c r="H54" s="1072"/>
      <c r="I54" s="1072"/>
      <c r="J54" s="1072"/>
      <c r="K54" s="1072"/>
      <c r="L54" s="1531"/>
      <c r="M54" s="1072"/>
      <c r="N54" s="1072"/>
      <c r="O54" s="1072"/>
      <c r="P54" s="1072"/>
    </row>
    <row r="55" spans="1:16">
      <c r="A55" s="1530"/>
      <c r="B55" s="1072" t="s">
        <v>3186</v>
      </c>
      <c r="D55" s="1072"/>
      <c r="E55" s="1072"/>
      <c r="H55" s="1072"/>
      <c r="J55" s="1072"/>
      <c r="K55" s="1072"/>
      <c r="L55" s="1531"/>
      <c r="M55" s="1072"/>
      <c r="N55" s="1072"/>
      <c r="O55" s="1072"/>
      <c r="P55" s="1072"/>
    </row>
    <row r="56" spans="1:16">
      <c r="A56" s="1530"/>
      <c r="B56" s="1072" t="s">
        <v>2127</v>
      </c>
      <c r="D56" s="1072"/>
      <c r="E56" s="1072"/>
      <c r="H56" s="1072"/>
      <c r="J56" s="1072"/>
      <c r="K56" s="1072"/>
      <c r="L56" s="1531"/>
      <c r="M56" s="1072"/>
      <c r="N56" s="1072"/>
      <c r="O56" s="1072"/>
      <c r="P56" s="1072"/>
    </row>
    <row r="57" spans="1:16">
      <c r="A57" s="1530"/>
      <c r="B57" s="1072" t="s">
        <v>1471</v>
      </c>
      <c r="D57" s="1072"/>
      <c r="E57" s="1072"/>
      <c r="F57" s="1072"/>
      <c r="H57" s="1072"/>
      <c r="I57" s="1072"/>
      <c r="J57" s="1072"/>
      <c r="K57" s="1072"/>
      <c r="L57" s="1531"/>
      <c r="P57" s="1072"/>
    </row>
    <row r="58" spans="1:16">
      <c r="A58" s="1530"/>
      <c r="D58" s="1072"/>
      <c r="E58" s="1072"/>
      <c r="G58" s="1072"/>
      <c r="H58" s="1072"/>
      <c r="I58" s="1072"/>
      <c r="J58" s="1072"/>
      <c r="K58" s="1072"/>
      <c r="L58" s="1531"/>
      <c r="P58" s="1072"/>
    </row>
    <row r="59" spans="1:16">
      <c r="A59" s="1530"/>
      <c r="B59" s="1072"/>
      <c r="C59" s="1072"/>
      <c r="D59" s="1072"/>
      <c r="E59" s="1072"/>
      <c r="F59" s="1072"/>
      <c r="G59" s="1072"/>
      <c r="H59" s="1072"/>
      <c r="I59" s="1072"/>
      <c r="J59" s="1072"/>
      <c r="K59" s="1072"/>
      <c r="L59" s="1531"/>
      <c r="P59" s="1072"/>
    </row>
    <row r="60" spans="1:16">
      <c r="A60" s="1532"/>
      <c r="B60" s="1533"/>
      <c r="C60" s="1534"/>
      <c r="D60" s="1535" t="s">
        <v>1472</v>
      </c>
      <c r="E60" s="1536"/>
      <c r="F60" s="1536"/>
      <c r="G60" s="1536"/>
      <c r="H60" s="1536"/>
      <c r="I60" s="1536"/>
      <c r="J60" s="1536"/>
      <c r="K60" s="1537" t="s">
        <v>1473</v>
      </c>
      <c r="L60" s="1538"/>
    </row>
    <row r="61" spans="1:16">
      <c r="A61" s="1539"/>
      <c r="B61" s="1540"/>
      <c r="C61" s="1185" t="s">
        <v>1474</v>
      </c>
      <c r="D61" s="1540"/>
      <c r="E61" s="1540"/>
      <c r="F61" s="1540"/>
      <c r="G61" s="1540"/>
      <c r="H61" s="1540"/>
      <c r="I61" s="1541"/>
      <c r="J61" s="1540"/>
      <c r="K61" s="1327" t="s">
        <v>1475</v>
      </c>
      <c r="L61" s="1542" t="s">
        <v>1476</v>
      </c>
    </row>
    <row r="62" spans="1:16">
      <c r="A62" s="1543" t="s">
        <v>3362</v>
      </c>
      <c r="B62" s="1540" t="s">
        <v>3152</v>
      </c>
      <c r="C62" s="1540" t="s">
        <v>1477</v>
      </c>
      <c r="D62" s="1540" t="s">
        <v>1478</v>
      </c>
      <c r="E62" s="1540" t="s">
        <v>1479</v>
      </c>
      <c r="F62" s="1540"/>
      <c r="G62" s="1540"/>
      <c r="H62" s="1540"/>
      <c r="I62" s="1540"/>
      <c r="J62" s="1540"/>
      <c r="K62" s="1540" t="s">
        <v>371</v>
      </c>
      <c r="L62" s="1544" t="s">
        <v>3627</v>
      </c>
    </row>
    <row r="63" spans="1:16">
      <c r="A63" s="1543" t="s">
        <v>464</v>
      </c>
      <c r="B63" s="1540" t="s">
        <v>2295</v>
      </c>
      <c r="C63" s="1540" t="s">
        <v>724</v>
      </c>
      <c r="D63" s="1540" t="s">
        <v>3628</v>
      </c>
      <c r="E63" s="1540" t="s">
        <v>3628</v>
      </c>
      <c r="F63" s="1540"/>
      <c r="G63" s="1540"/>
      <c r="H63" s="1540"/>
      <c r="I63" s="1540"/>
      <c r="J63" s="1540"/>
      <c r="K63" s="1540" t="s">
        <v>2492</v>
      </c>
      <c r="L63" s="1544" t="s">
        <v>2492</v>
      </c>
    </row>
    <row r="64" spans="1:16">
      <c r="A64" s="1543"/>
      <c r="B64" s="1540" t="s">
        <v>3377</v>
      </c>
      <c r="C64" s="1540" t="s">
        <v>706</v>
      </c>
      <c r="D64" s="1540" t="s">
        <v>3629</v>
      </c>
      <c r="E64" s="1540" t="s">
        <v>708</v>
      </c>
      <c r="F64" s="1540" t="s">
        <v>189</v>
      </c>
      <c r="G64" s="1540" t="s">
        <v>190</v>
      </c>
      <c r="H64" s="1540" t="s">
        <v>191</v>
      </c>
      <c r="I64" s="1540" t="s">
        <v>192</v>
      </c>
      <c r="J64" s="1540" t="s">
        <v>193</v>
      </c>
      <c r="K64" s="1540" t="s">
        <v>3679</v>
      </c>
      <c r="L64" s="1544" t="s">
        <v>3680</v>
      </c>
    </row>
    <row r="65" spans="1:12">
      <c r="A65" s="1545">
        <v>1</v>
      </c>
      <c r="B65" s="1546" t="s">
        <v>3634</v>
      </c>
      <c r="C65" s="1547"/>
      <c r="D65" s="1548"/>
      <c r="E65" s="1548"/>
      <c r="F65" s="1548"/>
      <c r="G65" s="1548"/>
      <c r="H65" s="1548"/>
      <c r="I65" s="1548"/>
      <c r="J65" s="1548"/>
      <c r="K65" s="1548"/>
      <c r="L65" s="1549"/>
    </row>
    <row r="66" spans="1:12">
      <c r="A66" s="1539">
        <v>2</v>
      </c>
      <c r="B66" s="1550" t="s">
        <v>2764</v>
      </c>
      <c r="C66" s="1551"/>
      <c r="D66" s="1552"/>
      <c r="E66" s="1552"/>
      <c r="F66" s="1552"/>
      <c r="G66" s="1552"/>
      <c r="H66" s="1552"/>
      <c r="I66" s="1552"/>
      <c r="J66" s="1552"/>
      <c r="K66" s="1552"/>
      <c r="L66" s="1553"/>
    </row>
    <row r="67" spans="1:12">
      <c r="A67" s="1539">
        <v>3</v>
      </c>
      <c r="B67" s="1174" t="s">
        <v>2765</v>
      </c>
      <c r="C67" s="1551"/>
      <c r="D67" s="1552"/>
      <c r="E67" s="1552"/>
      <c r="F67" s="1552"/>
      <c r="G67" s="1552"/>
      <c r="H67" s="1552"/>
      <c r="I67" s="1552"/>
      <c r="J67" s="1552"/>
      <c r="K67" s="1552"/>
      <c r="L67" s="1553"/>
    </row>
    <row r="68" spans="1:12">
      <c r="A68" s="1539">
        <v>4</v>
      </c>
      <c r="B68" s="1551"/>
      <c r="C68" s="1551"/>
      <c r="D68" s="1552"/>
      <c r="E68" s="1552"/>
      <c r="F68" s="1552"/>
      <c r="G68" s="1552"/>
      <c r="H68" s="1552"/>
      <c r="I68" s="1552"/>
      <c r="J68" s="1552"/>
      <c r="K68" s="1552"/>
      <c r="L68" s="1553"/>
    </row>
    <row r="69" spans="1:12">
      <c r="A69" s="1539">
        <v>5</v>
      </c>
      <c r="B69" s="1554" t="s">
        <v>2766</v>
      </c>
      <c r="C69" s="1551">
        <v>2</v>
      </c>
      <c r="D69" s="1552"/>
      <c r="E69" s="1552"/>
      <c r="F69" s="1552"/>
      <c r="G69" s="1552"/>
      <c r="H69" s="1552"/>
      <c r="I69" s="1552"/>
      <c r="J69" s="1552"/>
      <c r="K69" s="1552"/>
      <c r="L69" s="1553">
        <f>SUM(D69:J69)-K69</f>
        <v>0</v>
      </c>
    </row>
    <row r="70" spans="1:12">
      <c r="A70" s="1539">
        <v>6</v>
      </c>
      <c r="B70" s="1551"/>
      <c r="C70" s="1551">
        <v>4</v>
      </c>
      <c r="D70" s="1552"/>
      <c r="E70" s="1552"/>
      <c r="F70" s="1552"/>
      <c r="G70" s="1552"/>
      <c r="H70" s="1552"/>
      <c r="I70" s="1552"/>
      <c r="J70" s="1552"/>
      <c r="K70" s="1552"/>
      <c r="L70" s="1553">
        <f>SUM(D70:J70)-K70</f>
        <v>0</v>
      </c>
    </row>
    <row r="71" spans="1:12">
      <c r="A71" s="1539">
        <v>7</v>
      </c>
      <c r="B71" s="1551"/>
      <c r="C71" s="1551"/>
      <c r="D71" s="1555">
        <f>SUM(D69:D70)</f>
        <v>0</v>
      </c>
      <c r="E71" s="1555">
        <f t="shared" ref="E71:L71" si="4">SUM(E69:E70)</f>
        <v>0</v>
      </c>
      <c r="F71" s="1555">
        <f t="shared" si="4"/>
        <v>0</v>
      </c>
      <c r="G71" s="1555">
        <f t="shared" si="4"/>
        <v>0</v>
      </c>
      <c r="H71" s="1555">
        <f t="shared" si="4"/>
        <v>0</v>
      </c>
      <c r="I71" s="1555">
        <f t="shared" si="4"/>
        <v>0</v>
      </c>
      <c r="J71" s="1555">
        <f t="shared" si="4"/>
        <v>0</v>
      </c>
      <c r="K71" s="1555">
        <f t="shared" si="4"/>
        <v>0</v>
      </c>
      <c r="L71" s="1557">
        <f t="shared" si="4"/>
        <v>0</v>
      </c>
    </row>
    <row r="72" spans="1:12">
      <c r="A72" s="1539">
        <v>8</v>
      </c>
      <c r="B72" s="1551"/>
      <c r="C72" s="1551"/>
      <c r="D72" s="1552"/>
      <c r="E72" s="1552"/>
      <c r="F72" s="1552"/>
      <c r="G72" s="1552"/>
      <c r="H72" s="1552"/>
      <c r="I72" s="1552"/>
      <c r="J72" s="1552"/>
      <c r="K72" s="1552"/>
      <c r="L72" s="1553"/>
    </row>
    <row r="73" spans="1:12">
      <c r="A73" s="1539">
        <v>9</v>
      </c>
      <c r="B73" s="1551" t="s">
        <v>2767</v>
      </c>
      <c r="C73" s="1551">
        <v>2</v>
      </c>
      <c r="D73" s="1552">
        <v>1094</v>
      </c>
      <c r="E73" s="1552"/>
      <c r="F73" s="1552"/>
      <c r="G73" s="1552"/>
      <c r="H73" s="1552"/>
      <c r="I73" s="1552"/>
      <c r="J73" s="1552"/>
      <c r="K73" s="1552"/>
      <c r="L73" s="1553">
        <f>SUM(D73:J73)-K73</f>
        <v>1094</v>
      </c>
    </row>
    <row r="74" spans="1:12">
      <c r="A74" s="1539">
        <v>10</v>
      </c>
      <c r="B74" s="1551"/>
      <c r="C74" s="1551">
        <v>4</v>
      </c>
      <c r="D74" s="1552">
        <v>411</v>
      </c>
      <c r="E74" s="1552"/>
      <c r="F74" s="1552"/>
      <c r="G74" s="1552"/>
      <c r="H74" s="1552"/>
      <c r="I74" s="1552"/>
      <c r="J74" s="1552"/>
      <c r="K74" s="1552"/>
      <c r="L74" s="1553">
        <f>SUM(D74:J74)-K74</f>
        <v>411</v>
      </c>
    </row>
    <row r="75" spans="1:12">
      <c r="A75" s="1539">
        <v>11</v>
      </c>
      <c r="B75" s="1551"/>
      <c r="C75" s="1551">
        <v>6</v>
      </c>
      <c r="D75" s="1552">
        <v>12806</v>
      </c>
      <c r="E75" s="1552"/>
      <c r="F75" s="1552"/>
      <c r="G75" s="1552"/>
      <c r="H75" s="1552"/>
      <c r="I75" s="1552"/>
      <c r="J75" s="1552"/>
      <c r="K75" s="1552">
        <v>716</v>
      </c>
      <c r="L75" s="1553">
        <f>SUM(D75:J75)-K75</f>
        <v>12090</v>
      </c>
    </row>
    <row r="76" spans="1:12">
      <c r="A76" s="1539">
        <v>12</v>
      </c>
      <c r="B76" s="1551"/>
      <c r="C76" s="1551">
        <v>8</v>
      </c>
      <c r="D76" s="1552">
        <v>8154</v>
      </c>
      <c r="E76" s="1552"/>
      <c r="F76" s="1552"/>
      <c r="G76" s="1552"/>
      <c r="H76" s="1552"/>
      <c r="I76" s="1552"/>
      <c r="J76" s="1552"/>
      <c r="K76" s="1552">
        <v>2718</v>
      </c>
      <c r="L76" s="1553">
        <f>SUM(D76:J76)-K76</f>
        <v>5436</v>
      </c>
    </row>
    <row r="77" spans="1:12">
      <c r="A77" s="1539">
        <v>13</v>
      </c>
      <c r="B77" s="1551"/>
      <c r="C77" s="1551">
        <v>12</v>
      </c>
      <c r="D77" s="1552">
        <v>4299</v>
      </c>
      <c r="E77" s="1552"/>
      <c r="F77" s="1552"/>
      <c r="G77" s="1552"/>
      <c r="H77" s="1552"/>
      <c r="I77" s="1552"/>
      <c r="J77" s="1552"/>
      <c r="K77" s="1552"/>
      <c r="L77" s="1553">
        <f>SUM(D77:J77)-K77</f>
        <v>4299</v>
      </c>
    </row>
    <row r="78" spans="1:12">
      <c r="A78" s="1539">
        <v>14</v>
      </c>
      <c r="B78" s="1551"/>
      <c r="C78" s="1551"/>
      <c r="D78" s="1555">
        <f>SUM(D73:D77)</f>
        <v>26764</v>
      </c>
      <c r="E78" s="1555">
        <f t="shared" ref="E78:K78" si="5">SUM(E73:E77)</f>
        <v>0</v>
      </c>
      <c r="F78" s="1555">
        <f t="shared" si="5"/>
        <v>0</v>
      </c>
      <c r="G78" s="1555">
        <f t="shared" si="5"/>
        <v>0</v>
      </c>
      <c r="H78" s="1555">
        <f t="shared" si="5"/>
        <v>0</v>
      </c>
      <c r="I78" s="1555">
        <f t="shared" si="5"/>
        <v>0</v>
      </c>
      <c r="J78" s="1555">
        <f t="shared" si="5"/>
        <v>0</v>
      </c>
      <c r="K78" s="1555">
        <f t="shared" si="5"/>
        <v>3434</v>
      </c>
      <c r="L78" s="1557">
        <f>SUM(L73:L77)</f>
        <v>23330</v>
      </c>
    </row>
    <row r="79" spans="1:12">
      <c r="A79" s="1539">
        <v>15</v>
      </c>
      <c r="B79" s="1551"/>
      <c r="C79" s="1551"/>
      <c r="D79" s="1552"/>
      <c r="E79" s="1552"/>
      <c r="F79" s="1552"/>
      <c r="G79" s="1552"/>
      <c r="H79" s="1552"/>
      <c r="I79" s="1552"/>
      <c r="J79" s="1552"/>
      <c r="K79" s="1552"/>
      <c r="L79" s="1553"/>
    </row>
    <row r="80" spans="1:12">
      <c r="A80" s="1539">
        <v>16</v>
      </c>
      <c r="B80" s="1551" t="s">
        <v>2768</v>
      </c>
      <c r="C80" s="1551">
        <v>6</v>
      </c>
      <c r="D80" s="1552">
        <v>1808</v>
      </c>
      <c r="E80" s="1552"/>
      <c r="F80" s="1552"/>
      <c r="G80" s="1552"/>
      <c r="H80" s="1552"/>
      <c r="I80" s="1552"/>
      <c r="J80" s="1552"/>
      <c r="K80" s="1552"/>
      <c r="L80" s="1553">
        <f>SUM(D80:J80)-K80</f>
        <v>1808</v>
      </c>
    </row>
    <row r="81" spans="1:12">
      <c r="A81" s="1539">
        <v>17</v>
      </c>
      <c r="B81" s="1551"/>
      <c r="C81" s="1551">
        <v>8</v>
      </c>
      <c r="D81" s="1552">
        <v>3512</v>
      </c>
      <c r="E81" s="1552"/>
      <c r="F81" s="1552"/>
      <c r="G81" s="1552"/>
      <c r="H81" s="1552"/>
      <c r="I81" s="1552"/>
      <c r="J81" s="1552"/>
      <c r="K81" s="1552">
        <v>342</v>
      </c>
      <c r="L81" s="1553">
        <f>SUM(D81:J81)-K81</f>
        <v>3170</v>
      </c>
    </row>
    <row r="82" spans="1:12">
      <c r="A82" s="1539">
        <v>18</v>
      </c>
      <c r="B82" s="1551"/>
      <c r="C82" s="1551"/>
      <c r="D82" s="1555">
        <f t="shared" ref="D82:L82" si="6">SUM(D80:D81)</f>
        <v>5320</v>
      </c>
      <c r="E82" s="1555">
        <f t="shared" si="6"/>
        <v>0</v>
      </c>
      <c r="F82" s="1555">
        <f t="shared" si="6"/>
        <v>0</v>
      </c>
      <c r="G82" s="1555">
        <f t="shared" si="6"/>
        <v>0</v>
      </c>
      <c r="H82" s="1555">
        <f t="shared" si="6"/>
        <v>0</v>
      </c>
      <c r="I82" s="1555">
        <f t="shared" si="6"/>
        <v>0</v>
      </c>
      <c r="J82" s="1555">
        <f t="shared" si="6"/>
        <v>0</v>
      </c>
      <c r="K82" s="1555">
        <f t="shared" si="6"/>
        <v>342</v>
      </c>
      <c r="L82" s="1557">
        <f t="shared" si="6"/>
        <v>4978</v>
      </c>
    </row>
    <row r="83" spans="1:12">
      <c r="A83" s="1539">
        <v>19</v>
      </c>
      <c r="B83" s="1551"/>
      <c r="C83" s="1551"/>
      <c r="D83" s="1552"/>
      <c r="E83" s="1552"/>
      <c r="F83" s="1552"/>
      <c r="G83" s="1552"/>
      <c r="H83" s="1552"/>
      <c r="I83" s="1552"/>
      <c r="J83" s="1552"/>
      <c r="K83" s="1552"/>
      <c r="L83" s="1553"/>
    </row>
    <row r="84" spans="1:12">
      <c r="A84" s="1539">
        <v>20</v>
      </c>
      <c r="B84" s="1551"/>
      <c r="C84" s="1551"/>
      <c r="D84" s="1552"/>
      <c r="E84" s="1552"/>
      <c r="F84" s="1552"/>
      <c r="G84" s="1552"/>
      <c r="H84" s="1552"/>
      <c r="I84" s="1552"/>
      <c r="J84" s="1552"/>
      <c r="K84" s="1552"/>
      <c r="L84" s="1553"/>
    </row>
    <row r="85" spans="1:12">
      <c r="A85" s="1539">
        <v>21</v>
      </c>
      <c r="B85" s="1551"/>
      <c r="C85" s="1551"/>
      <c r="D85" s="1552"/>
      <c r="E85" s="1552"/>
      <c r="F85" s="1552"/>
      <c r="G85" s="1552"/>
      <c r="H85" s="1552"/>
      <c r="I85" s="1552"/>
      <c r="J85" s="1552"/>
      <c r="K85" s="1552"/>
      <c r="L85" s="1553"/>
    </row>
    <row r="86" spans="1:12" ht="15.75" thickBot="1">
      <c r="A86" s="1539">
        <v>22</v>
      </c>
      <c r="B86" s="1564" t="s">
        <v>2285</v>
      </c>
      <c r="C86" s="1551"/>
      <c r="D86" s="1565">
        <f>D30+D39+D47+D71+D78+D82</f>
        <v>234322</v>
      </c>
      <c r="E86" s="1565">
        <f t="shared" ref="E86:K86" si="7">E30+E39+E47+E71+E78+E82</f>
        <v>5010</v>
      </c>
      <c r="F86" s="1565">
        <f t="shared" si="7"/>
        <v>4659</v>
      </c>
      <c r="G86" s="1565">
        <f t="shared" si="7"/>
        <v>78</v>
      </c>
      <c r="H86" s="1565">
        <f t="shared" si="7"/>
        <v>45926</v>
      </c>
      <c r="I86" s="1565">
        <f t="shared" si="7"/>
        <v>0</v>
      </c>
      <c r="J86" s="1565">
        <f t="shared" si="7"/>
        <v>0</v>
      </c>
      <c r="K86" s="1565">
        <f t="shared" si="7"/>
        <v>12490</v>
      </c>
      <c r="L86" s="1566">
        <f>L30+L39+L47+L71+L78+L82</f>
        <v>277495</v>
      </c>
    </row>
    <row r="87" spans="1:12" ht="15.75" thickTop="1">
      <c r="A87" s="1539">
        <v>23</v>
      </c>
      <c r="B87" s="1551"/>
      <c r="C87" s="1551"/>
      <c r="D87" s="1552"/>
      <c r="E87" s="1552"/>
      <c r="F87" s="1552"/>
      <c r="G87" s="1552"/>
      <c r="H87" s="1552"/>
      <c r="I87" s="1552"/>
      <c r="J87" s="1552"/>
      <c r="K87" s="1552"/>
      <c r="L87" s="1553"/>
    </row>
    <row r="88" spans="1:12">
      <c r="A88" s="1539">
        <v>24</v>
      </c>
      <c r="B88" s="1551"/>
      <c r="C88" s="1551"/>
      <c r="D88" s="1552"/>
      <c r="E88" s="1552"/>
      <c r="F88" s="1552"/>
      <c r="G88" s="1552"/>
      <c r="H88" s="1552"/>
      <c r="I88" s="1552"/>
      <c r="J88" s="1552"/>
      <c r="K88" s="1552"/>
      <c r="L88" s="1553"/>
    </row>
    <row r="89" spans="1:12">
      <c r="A89" s="1539">
        <v>25</v>
      </c>
      <c r="B89" s="1551"/>
      <c r="C89" s="1551"/>
      <c r="D89" s="1552"/>
      <c r="E89" s="1552"/>
      <c r="F89" s="1552"/>
      <c r="G89" s="1552"/>
      <c r="H89" s="1552"/>
      <c r="I89" s="1552"/>
      <c r="J89" s="1552"/>
      <c r="K89" s="1552"/>
      <c r="L89" s="1553"/>
    </row>
    <row r="90" spans="1:12">
      <c r="A90" s="1539">
        <v>26</v>
      </c>
      <c r="B90" s="1551"/>
      <c r="C90" s="1551"/>
      <c r="D90" s="1552"/>
      <c r="E90" s="1552"/>
      <c r="F90" s="1552"/>
      <c r="G90" s="1552"/>
      <c r="H90" s="1552"/>
      <c r="I90" s="1552"/>
      <c r="J90" s="1552"/>
      <c r="K90" s="1552"/>
      <c r="L90" s="1553"/>
    </row>
    <row r="91" spans="1:12">
      <c r="A91" s="1539">
        <v>27</v>
      </c>
      <c r="B91" s="1551"/>
      <c r="C91" s="1551"/>
      <c r="D91" s="1552"/>
      <c r="E91" s="1552"/>
      <c r="F91" s="1552"/>
      <c r="G91" s="1552"/>
      <c r="H91" s="1552"/>
      <c r="I91" s="1552"/>
      <c r="J91" s="1552"/>
      <c r="K91" s="1552"/>
      <c r="L91" s="1553"/>
    </row>
    <row r="92" spans="1:12">
      <c r="A92" s="1539">
        <v>28</v>
      </c>
      <c r="B92" s="1551"/>
      <c r="C92" s="1551"/>
      <c r="D92" s="1552"/>
      <c r="E92" s="1552"/>
      <c r="F92" s="1552"/>
      <c r="G92" s="1552"/>
      <c r="H92" s="1552"/>
      <c r="I92" s="1552"/>
      <c r="J92" s="1552"/>
      <c r="K92" s="1552"/>
      <c r="L92" s="1553"/>
    </row>
    <row r="93" spans="1:12">
      <c r="A93" s="1539">
        <v>29</v>
      </c>
      <c r="B93" s="1551"/>
      <c r="C93" s="1551"/>
      <c r="D93" s="1552"/>
      <c r="E93" s="1552"/>
      <c r="F93" s="1552"/>
      <c r="G93" s="1552"/>
      <c r="H93" s="1552"/>
      <c r="I93" s="1552"/>
      <c r="J93" s="1552"/>
      <c r="K93" s="1552"/>
      <c r="L93" s="1553"/>
    </row>
    <row r="94" spans="1:12">
      <c r="A94" s="1539">
        <v>30</v>
      </c>
      <c r="B94" s="1551"/>
      <c r="C94" s="1551"/>
      <c r="D94" s="1552"/>
      <c r="E94" s="1552"/>
      <c r="F94" s="1552"/>
      <c r="G94" s="1552"/>
      <c r="H94" s="1552"/>
      <c r="I94" s="1552"/>
      <c r="J94" s="1552"/>
      <c r="K94" s="1552"/>
      <c r="L94" s="1553"/>
    </row>
    <row r="95" spans="1:12">
      <c r="A95" s="1539">
        <v>31</v>
      </c>
      <c r="B95" s="1551"/>
      <c r="C95" s="1551"/>
      <c r="D95" s="1552"/>
      <c r="E95" s="1552"/>
      <c r="F95" s="1552"/>
      <c r="G95" s="1552"/>
      <c r="H95" s="1552"/>
      <c r="I95" s="1552"/>
      <c r="J95" s="1552"/>
      <c r="K95" s="1552"/>
      <c r="L95" s="1553"/>
    </row>
    <row r="96" spans="1:12" ht="15.75" thickBot="1">
      <c r="A96" s="1558">
        <v>32</v>
      </c>
      <c r="B96" s="1559"/>
      <c r="C96" s="1559"/>
      <c r="D96" s="1567"/>
      <c r="E96" s="1567"/>
      <c r="F96" s="1567"/>
      <c r="G96" s="1567"/>
      <c r="H96" s="1567"/>
      <c r="I96" s="1567"/>
      <c r="J96" s="1567"/>
      <c r="K96" s="1567"/>
      <c r="L96" s="1568"/>
    </row>
    <row r="97" spans="1:12">
      <c r="B97" s="1072"/>
      <c r="C97" s="1072"/>
      <c r="D97" s="1072"/>
      <c r="E97" s="1072"/>
      <c r="F97" s="1072"/>
      <c r="G97" s="1072"/>
      <c r="H97" s="1072"/>
      <c r="I97" s="1072"/>
      <c r="J97" s="1072"/>
      <c r="K97" s="1072"/>
      <c r="L97" s="1569" t="s">
        <v>110</v>
      </c>
    </row>
    <row r="98" spans="1:12">
      <c r="A98" s="1562" t="s">
        <v>3635</v>
      </c>
      <c r="B98" s="1563"/>
      <c r="C98" s="1563"/>
      <c r="D98" s="1563"/>
      <c r="E98" s="1563"/>
      <c r="F98" s="1562"/>
      <c r="G98" s="1563"/>
      <c r="H98" s="1563"/>
      <c r="I98" s="1563"/>
      <c r="J98" s="1563"/>
      <c r="K98" s="1524"/>
      <c r="L98" s="1524"/>
    </row>
  </sheetData>
  <customSheetViews>
    <customSheetView guid="{60A1409A-66AA-463E-93B8-ECD35AF44482}" scale="87" colorId="22">
      <selection activeCell="H23" sqref="H23"/>
      <rowBreaks count="1" manualBreakCount="1">
        <brk id="49" max="11" man="1"/>
      </rowBreaks>
      <pageMargins left="0.9" right="0.4" top="0.64" bottom="0.17" header="0.36" footer="0.27"/>
      <pageSetup scale="74" fitToHeight="2" orientation="landscape" r:id="rId1"/>
      <headerFooter alignWithMargins="0"/>
    </customSheetView>
    <customSheetView guid="{DF531E20-5321-459E-ADC3-AB7A1AE91EEB}" scale="87" colorId="22" showPageBreaks="1" printArea="1">
      <selection activeCell="H23" sqref="H23"/>
      <rowBreaks count="1" manualBreakCount="1">
        <brk id="49" max="11" man="1"/>
      </rowBreaks>
      <pageMargins left="0.9" right="0.4" top="0.64" bottom="0.17" header="0.36" footer="0.27"/>
      <pageSetup scale="74" fitToHeight="2" orientation="landscape" r:id="rId2"/>
      <headerFooter alignWithMargins="0"/>
    </customSheetView>
    <customSheetView guid="{D9BAA3C6-1D9B-487C-B947-51E67F089DA8}" scale="87" colorId="22">
      <selection activeCell="K91" sqref="K91"/>
      <rowBreaks count="1" manualBreakCount="1">
        <brk id="49" max="11" man="1"/>
      </rowBreaks>
      <pageMargins left="0.9" right="0.4" top="0.64" bottom="0.17" header="0.36" footer="0.27"/>
      <pageSetup scale="74" fitToHeight="2" orientation="landscape" r:id="rId3"/>
      <headerFooter alignWithMargins="0"/>
    </customSheetView>
    <customSheetView guid="{FE043F0F-666D-484B-8A7C-7EC2529158CA}" scale="87" colorId="22" showPageBreaks="1" printArea="1">
      <selection activeCell="K91" sqref="K91"/>
      <rowBreaks count="1" manualBreakCount="1">
        <brk id="49" max="11" man="1"/>
      </rowBreaks>
      <pageMargins left="0.9" right="0.4" top="0.64" bottom="0.17" header="0.36" footer="0.27"/>
      <pageSetup scale="74" fitToHeight="2" orientation="landscape" r:id="rId4"/>
      <headerFooter alignWithMargins="0"/>
    </customSheetView>
  </customSheetViews>
  <phoneticPr fontId="0" type="noConversion"/>
  <pageMargins left="0.9" right="0.4" top="0.64" bottom="0.17" header="0.36" footer="0.27"/>
  <pageSetup scale="74" fitToHeight="2" orientation="landscape" r:id="rId5"/>
  <headerFooter alignWithMargins="0"/>
  <rowBreaks count="1" manualBreakCount="1">
    <brk id="49" max="11" man="1"/>
  </rowBreaks>
  <customProperties>
    <customPr name="_pios_id" r:id="rId6"/>
  </customProperties>
</worksheet>
</file>

<file path=xl/worksheets/sheet8.xml><?xml version="1.0" encoding="utf-8"?>
<worksheet xmlns="http://schemas.openxmlformats.org/spreadsheetml/2006/main" xmlns:r="http://schemas.openxmlformats.org/officeDocument/2006/relationships">
  <sheetPr transitionEvaluation="1" codeName="Sheet7">
    <pageSetUpPr fitToPage="1"/>
  </sheetPr>
  <dimension ref="B1:I112"/>
  <sheetViews>
    <sheetView defaultGridColor="0" colorId="22" workbookViewId="0">
      <selection activeCell="C1" sqref="C1"/>
    </sheetView>
  </sheetViews>
  <sheetFormatPr defaultColWidth="9.77734375" defaultRowHeight="15"/>
  <cols>
    <col min="1" max="1" width="3.77734375" customWidth="1"/>
    <col min="2" max="2" width="2.77734375" customWidth="1"/>
    <col min="3" max="3" width="33.77734375" customWidth="1"/>
    <col min="4" max="4" width="13.77734375" customWidth="1"/>
    <col min="5" max="5" width="19.44140625" customWidth="1"/>
    <col min="6" max="6" width="3.77734375" customWidth="1"/>
    <col min="7" max="7" width="4" customWidth="1"/>
    <col min="8" max="8" width="5.44140625" customWidth="1"/>
    <col min="9" max="9" width="21.33203125" customWidth="1"/>
  </cols>
  <sheetData>
    <row r="1" spans="2:9" ht="15.75" thickBot="1">
      <c r="B1" s="2477" t="str">
        <f>+'Data sheet'!A53</f>
        <v>Annual Report of New York American Water Company, Inc.  (f/k/a Aqua New York of Sea Cliff)                                          Year Ended  December 31, 2013</v>
      </c>
    </row>
    <row r="2" spans="2:9">
      <c r="B2" s="53"/>
      <c r="C2" s="54"/>
      <c r="D2" s="54"/>
      <c r="E2" s="54"/>
      <c r="F2" s="54"/>
      <c r="G2" s="54"/>
      <c r="H2" s="54"/>
      <c r="I2" s="55"/>
    </row>
    <row r="3" spans="2:9" ht="15.75">
      <c r="B3" s="92" t="s">
        <v>1210</v>
      </c>
      <c r="C3" s="93"/>
      <c r="D3" s="93"/>
      <c r="E3" s="93"/>
      <c r="F3" s="93"/>
      <c r="G3" s="93"/>
      <c r="H3" s="93"/>
      <c r="I3" s="94"/>
    </row>
    <row r="4" spans="2:9">
      <c r="B4" s="95"/>
      <c r="C4" s="96"/>
      <c r="D4" s="96"/>
      <c r="E4" s="96"/>
      <c r="F4" s="96"/>
      <c r="G4" s="96"/>
      <c r="H4" s="96"/>
      <c r="I4" s="97"/>
    </row>
    <row r="5" spans="2:9">
      <c r="B5" s="56"/>
      <c r="C5" s="93"/>
      <c r="D5" s="93"/>
      <c r="E5" s="93"/>
      <c r="F5" s="93"/>
      <c r="G5" s="93"/>
      <c r="H5" s="93"/>
      <c r="I5" s="94"/>
    </row>
    <row r="6" spans="2:9">
      <c r="B6" s="56"/>
      <c r="C6" s="2476" t="s">
        <v>2135</v>
      </c>
      <c r="D6" s="93"/>
      <c r="E6" s="93"/>
      <c r="F6" s="93"/>
      <c r="G6" s="93"/>
      <c r="H6" s="93"/>
      <c r="I6" s="94"/>
    </row>
    <row r="7" spans="2:9">
      <c r="B7" s="56"/>
      <c r="C7" s="2476" t="s">
        <v>2136</v>
      </c>
      <c r="D7" s="93"/>
      <c r="E7" s="93"/>
      <c r="F7" s="93"/>
      <c r="G7" s="93"/>
      <c r="H7" s="93"/>
      <c r="I7" s="94"/>
    </row>
    <row r="8" spans="2:9">
      <c r="B8" s="56"/>
      <c r="C8" s="2476" t="s">
        <v>2137</v>
      </c>
      <c r="D8" s="93"/>
      <c r="E8" s="93"/>
      <c r="F8" s="93"/>
      <c r="G8" s="93"/>
      <c r="H8" s="93"/>
      <c r="I8" s="94"/>
    </row>
    <row r="9" spans="2:9">
      <c r="B9" s="56"/>
      <c r="C9" s="2476" t="s">
        <v>2138</v>
      </c>
      <c r="D9" s="93"/>
      <c r="E9" s="93"/>
      <c r="F9" s="93"/>
      <c r="G9" s="93"/>
      <c r="H9" s="93"/>
      <c r="I9" s="94"/>
    </row>
    <row r="10" spans="2:9">
      <c r="B10" s="56"/>
      <c r="C10" s="2476" t="s">
        <v>141</v>
      </c>
      <c r="D10" s="93"/>
      <c r="E10" s="93"/>
      <c r="F10" s="93"/>
      <c r="G10" s="93"/>
      <c r="H10" s="93"/>
      <c r="I10" s="94"/>
    </row>
    <row r="11" spans="2:9">
      <c r="B11" s="56"/>
      <c r="C11" s="2476" t="s">
        <v>1594</v>
      </c>
      <c r="D11" s="93"/>
      <c r="E11" s="93"/>
      <c r="F11" s="93"/>
      <c r="G11" s="93"/>
      <c r="H11" s="93"/>
      <c r="I11" s="94"/>
    </row>
    <row r="12" spans="2:9">
      <c r="B12" s="56"/>
      <c r="C12" s="2476" t="s">
        <v>155</v>
      </c>
      <c r="D12" s="93"/>
      <c r="E12" s="93"/>
      <c r="F12" s="93"/>
      <c r="G12" s="93"/>
      <c r="H12" s="93"/>
      <c r="I12" s="94"/>
    </row>
    <row r="13" spans="2:9">
      <c r="B13" s="56"/>
      <c r="C13" s="2476" t="s">
        <v>156</v>
      </c>
      <c r="D13" s="93"/>
      <c r="E13" s="93"/>
      <c r="F13" s="93"/>
      <c r="G13" s="93"/>
      <c r="H13" s="93"/>
      <c r="I13" s="94"/>
    </row>
    <row r="14" spans="2:9" ht="15.75" thickBot="1">
      <c r="B14" s="56"/>
      <c r="C14" s="1766"/>
      <c r="D14" s="1766"/>
      <c r="E14" s="1766"/>
      <c r="F14" s="1766"/>
      <c r="G14" s="1766"/>
      <c r="H14" s="1766"/>
      <c r="I14" s="94"/>
    </row>
    <row r="15" spans="2:9">
      <c r="B15" s="53"/>
      <c r="C15" s="582"/>
      <c r="D15" s="582"/>
      <c r="E15" s="582"/>
      <c r="F15" s="582"/>
      <c r="G15" s="582"/>
      <c r="H15" s="582"/>
      <c r="I15" s="693"/>
    </row>
    <row r="16" spans="2:9">
      <c r="B16" s="56">
        <v>1</v>
      </c>
      <c r="C16" s="1813" t="s">
        <v>31</v>
      </c>
      <c r="D16" s="1766"/>
      <c r="E16" s="1766"/>
      <c r="F16" s="1766"/>
      <c r="G16" s="1766"/>
      <c r="H16" s="1766"/>
      <c r="I16" s="94"/>
    </row>
    <row r="17" spans="2:9">
      <c r="B17" s="56"/>
      <c r="C17" s="1766"/>
      <c r="D17" s="1766"/>
      <c r="E17" s="1766"/>
      <c r="F17" s="1766"/>
      <c r="G17" s="1766"/>
      <c r="H17" s="1766"/>
      <c r="I17" s="94"/>
    </row>
    <row r="18" spans="2:9" ht="18">
      <c r="B18" s="56"/>
      <c r="C18" s="2346" t="s">
        <v>3970</v>
      </c>
      <c r="D18" s="1766"/>
      <c r="E18" s="1766"/>
      <c r="F18" s="1766"/>
      <c r="G18" s="1766"/>
      <c r="H18" s="1766"/>
      <c r="I18" s="94"/>
    </row>
    <row r="19" spans="2:9">
      <c r="B19" s="56"/>
      <c r="C19" s="2346" t="s">
        <v>3957</v>
      </c>
      <c r="D19" s="1766"/>
      <c r="E19" s="1766"/>
      <c r="F19" s="1766"/>
      <c r="G19" s="1766"/>
      <c r="H19" s="1766"/>
      <c r="I19" s="94"/>
    </row>
    <row r="20" spans="2:9">
      <c r="B20" s="56"/>
      <c r="C20" s="2346" t="s">
        <v>3960</v>
      </c>
      <c r="D20" s="1766"/>
      <c r="E20" s="1766"/>
      <c r="F20" s="1766"/>
      <c r="G20" s="1766"/>
      <c r="H20" s="1766"/>
      <c r="I20" s="94"/>
    </row>
    <row r="21" spans="2:9">
      <c r="B21" s="56"/>
      <c r="C21" s="1814" t="s">
        <v>3971</v>
      </c>
      <c r="D21" s="1766"/>
      <c r="E21" s="1766"/>
      <c r="F21" s="1766"/>
      <c r="G21" s="1766"/>
      <c r="H21" s="1766"/>
      <c r="I21" s="94"/>
    </row>
    <row r="22" spans="2:9">
      <c r="B22" s="56"/>
      <c r="C22" s="1814"/>
      <c r="D22" s="1766"/>
      <c r="E22" s="1766"/>
      <c r="F22" s="1766"/>
      <c r="G22" s="1766"/>
      <c r="H22" s="1766"/>
      <c r="I22" s="94"/>
    </row>
    <row r="23" spans="2:9">
      <c r="B23" s="56"/>
      <c r="C23" s="1766"/>
      <c r="D23" s="1766"/>
      <c r="E23" s="1766"/>
      <c r="F23" s="1766"/>
      <c r="G23" s="1766"/>
      <c r="H23" s="1766"/>
      <c r="I23" s="94"/>
    </row>
    <row r="24" spans="2:9">
      <c r="B24" s="56">
        <v>2</v>
      </c>
      <c r="C24" s="1814" t="s">
        <v>30</v>
      </c>
      <c r="D24" s="1766"/>
      <c r="E24" s="1766"/>
      <c r="F24" s="1766"/>
      <c r="G24" s="1766"/>
      <c r="H24" s="1766"/>
      <c r="I24" s="94"/>
    </row>
    <row r="25" spans="2:9">
      <c r="B25" s="56"/>
      <c r="C25" s="777" t="s">
        <v>3972</v>
      </c>
      <c r="D25" s="1766"/>
      <c r="E25" s="1766"/>
      <c r="F25" s="1766"/>
      <c r="G25" s="1766"/>
      <c r="H25" s="1766"/>
      <c r="I25" s="94"/>
    </row>
    <row r="26" spans="2:9">
      <c r="B26" s="56"/>
      <c r="C26" s="777" t="s">
        <v>3973</v>
      </c>
      <c r="D26" s="1766"/>
      <c r="E26" s="1766"/>
      <c r="F26" s="1766"/>
      <c r="G26" s="1766"/>
      <c r="H26" s="1766"/>
      <c r="I26" s="94"/>
    </row>
    <row r="27" spans="2:9">
      <c r="B27" s="56"/>
      <c r="C27" s="856" t="s">
        <v>3974</v>
      </c>
      <c r="D27" s="1766"/>
      <c r="E27" s="1766"/>
      <c r="F27" s="1766"/>
      <c r="G27" s="1766"/>
      <c r="H27" s="1766"/>
      <c r="I27" s="94"/>
    </row>
    <row r="28" spans="2:9">
      <c r="B28" s="56"/>
      <c r="C28" s="777" t="s">
        <v>3975</v>
      </c>
      <c r="D28" s="1766"/>
      <c r="E28" s="1766"/>
      <c r="F28" s="1766"/>
      <c r="G28" s="1766"/>
      <c r="H28" s="1766"/>
      <c r="I28" s="94"/>
    </row>
    <row r="29" spans="2:9">
      <c r="B29" s="56"/>
      <c r="C29" s="942"/>
      <c r="D29" s="1766"/>
      <c r="E29" s="1766"/>
      <c r="F29" s="1766"/>
      <c r="G29" s="1766"/>
      <c r="H29" s="1766"/>
      <c r="I29" s="94"/>
    </row>
    <row r="30" spans="2:9">
      <c r="B30" s="56">
        <v>3</v>
      </c>
      <c r="C30" s="1814" t="s">
        <v>2266</v>
      </c>
      <c r="D30" s="1766"/>
      <c r="E30" s="1766"/>
      <c r="F30" s="1766"/>
      <c r="G30" s="1766"/>
      <c r="H30" s="1766"/>
      <c r="I30" s="94"/>
    </row>
    <row r="31" spans="2:9">
      <c r="B31" s="56"/>
      <c r="C31" s="1766"/>
      <c r="D31" s="1766"/>
      <c r="E31" s="1766"/>
      <c r="F31" s="1766"/>
      <c r="G31" s="1766"/>
      <c r="H31" s="1766"/>
      <c r="I31" s="94"/>
    </row>
    <row r="32" spans="2:9">
      <c r="B32" s="56"/>
      <c r="C32" s="1008" t="s">
        <v>3976</v>
      </c>
      <c r="D32" s="1766"/>
      <c r="E32" s="1766"/>
      <c r="F32" s="1766"/>
      <c r="G32" s="1766"/>
      <c r="H32" s="1766"/>
      <c r="I32" s="94"/>
    </row>
    <row r="33" spans="2:9">
      <c r="B33" s="56"/>
      <c r="C33" s="2478"/>
      <c r="D33" s="1766"/>
      <c r="E33" s="1766"/>
      <c r="F33" s="1766"/>
      <c r="G33" s="1766"/>
      <c r="H33" s="1766"/>
      <c r="I33" s="94"/>
    </row>
    <row r="34" spans="2:9">
      <c r="B34" s="56"/>
      <c r="C34" s="1008" t="s">
        <v>3977</v>
      </c>
      <c r="D34" s="1766"/>
      <c r="E34" s="1766"/>
      <c r="F34" s="1766"/>
      <c r="G34" s="1766"/>
      <c r="H34" s="1766"/>
      <c r="I34" s="94"/>
    </row>
    <row r="35" spans="2:9">
      <c r="B35" s="56"/>
      <c r="C35" s="1008" t="s">
        <v>3978</v>
      </c>
      <c r="D35" s="1766"/>
      <c r="E35" s="1766"/>
      <c r="F35" s="1766"/>
      <c r="G35" s="1766"/>
      <c r="H35" s="1766"/>
      <c r="I35" s="94"/>
    </row>
    <row r="36" spans="2:9">
      <c r="B36" s="56"/>
      <c r="C36" s="1008"/>
      <c r="D36" s="1766"/>
      <c r="E36" s="1766"/>
      <c r="F36" s="1766"/>
      <c r="G36" s="1766"/>
      <c r="H36" s="1766"/>
      <c r="I36" s="94"/>
    </row>
    <row r="37" spans="2:9">
      <c r="B37" s="56"/>
      <c r="C37" s="1008" t="s">
        <v>3979</v>
      </c>
      <c r="D37" s="1766"/>
      <c r="E37" s="1766"/>
      <c r="F37" s="1766"/>
      <c r="G37" s="1766"/>
      <c r="H37" s="1766"/>
      <c r="I37" s="94"/>
    </row>
    <row r="38" spans="2:9">
      <c r="B38" s="56"/>
      <c r="C38" s="1008" t="s">
        <v>3980</v>
      </c>
      <c r="D38" s="1766"/>
      <c r="E38" s="1766"/>
      <c r="F38" s="1766"/>
      <c r="G38" s="1766"/>
      <c r="H38" s="1766"/>
      <c r="I38" s="94"/>
    </row>
    <row r="39" spans="2:9">
      <c r="B39" s="56"/>
      <c r="C39" s="2478"/>
      <c r="D39" s="1766"/>
      <c r="E39" s="1766"/>
      <c r="F39" s="1766"/>
      <c r="G39" s="1766"/>
      <c r="H39" s="1766"/>
      <c r="I39" s="94"/>
    </row>
    <row r="40" spans="2:9">
      <c r="B40" s="56"/>
      <c r="C40" s="1008" t="s">
        <v>3981</v>
      </c>
      <c r="D40" s="1766"/>
      <c r="E40" s="1766"/>
      <c r="F40" s="1766"/>
      <c r="G40" s="1766"/>
      <c r="H40" s="1766"/>
      <c r="I40" s="94"/>
    </row>
    <row r="41" spans="2:9">
      <c r="B41" s="56"/>
      <c r="C41" s="1008" t="s">
        <v>3982</v>
      </c>
      <c r="D41" s="1766"/>
      <c r="E41" s="1766"/>
      <c r="F41" s="1766"/>
      <c r="G41" s="1766"/>
      <c r="H41" s="1766"/>
      <c r="I41" s="94"/>
    </row>
    <row r="42" spans="2:9">
      <c r="B42" s="56"/>
      <c r="C42" s="1766"/>
      <c r="D42" s="1766"/>
      <c r="E42" s="1766"/>
      <c r="F42" s="1766"/>
      <c r="G42" s="1766"/>
      <c r="H42" s="1766"/>
      <c r="I42" s="94"/>
    </row>
    <row r="43" spans="2:9">
      <c r="B43" s="56">
        <v>4</v>
      </c>
      <c r="C43" s="1814" t="s">
        <v>1525</v>
      </c>
      <c r="D43" s="1766"/>
      <c r="E43" s="1766"/>
      <c r="F43" s="1766"/>
      <c r="G43" s="1766"/>
      <c r="H43" s="1766"/>
      <c r="I43" s="94"/>
    </row>
    <row r="44" spans="2:9">
      <c r="B44" s="56"/>
      <c r="C44" s="777" t="s">
        <v>3983</v>
      </c>
      <c r="D44" s="1766"/>
      <c r="E44" s="1766"/>
      <c r="F44" s="1766"/>
      <c r="G44" s="1766"/>
      <c r="H44" s="1766"/>
      <c r="I44" s="94"/>
    </row>
    <row r="45" spans="2:9">
      <c r="B45" s="56"/>
      <c r="C45" s="1814"/>
      <c r="D45" s="1766"/>
      <c r="E45" s="1766"/>
      <c r="F45" s="1766"/>
      <c r="G45" s="1766"/>
      <c r="H45" s="1766"/>
      <c r="I45" s="94"/>
    </row>
    <row r="46" spans="2:9">
      <c r="B46" s="56">
        <v>5</v>
      </c>
      <c r="C46" s="2346" t="s">
        <v>3959</v>
      </c>
      <c r="D46" s="1766"/>
      <c r="E46" s="1766"/>
      <c r="F46" s="1766"/>
      <c r="G46" s="1766"/>
      <c r="H46" s="1766"/>
      <c r="I46" s="94"/>
    </row>
    <row r="47" spans="2:9">
      <c r="B47" s="56"/>
      <c r="C47" s="2346" t="s">
        <v>3958</v>
      </c>
      <c r="D47" s="1766"/>
      <c r="E47" s="1766"/>
      <c r="F47" s="1766"/>
      <c r="G47" s="1766"/>
      <c r="H47" s="1766"/>
      <c r="I47" s="94"/>
    </row>
    <row r="48" spans="2:9">
      <c r="B48" s="56"/>
      <c r="C48" s="2346" t="s">
        <v>4205</v>
      </c>
      <c r="D48" s="1766"/>
      <c r="E48" s="1766"/>
      <c r="F48" s="1766"/>
      <c r="G48" s="1766"/>
      <c r="H48" s="1766"/>
      <c r="I48" s="94"/>
    </row>
    <row r="49" spans="2:9">
      <c r="B49" s="56"/>
      <c r="C49" s="1790"/>
      <c r="D49" s="1766"/>
      <c r="E49" s="1766"/>
      <c r="F49" s="1766"/>
      <c r="G49" s="1766"/>
      <c r="H49" s="1766"/>
      <c r="I49" s="94"/>
    </row>
    <row r="50" spans="2:9" ht="135.75" customHeight="1">
      <c r="B50" s="56"/>
      <c r="C50" s="2738"/>
      <c r="D50" s="2738"/>
      <c r="E50" s="2738"/>
      <c r="F50" s="2738"/>
      <c r="G50" s="2738"/>
      <c r="H50" s="2738"/>
      <c r="I50" s="2739"/>
    </row>
    <row r="51" spans="2:9" ht="15" customHeight="1" thickBot="1">
      <c r="B51" s="99"/>
      <c r="C51" s="100"/>
      <c r="D51" s="101"/>
      <c r="E51" s="101"/>
      <c r="F51" s="101"/>
      <c r="G51" s="101"/>
      <c r="H51" s="101"/>
      <c r="I51" s="102"/>
    </row>
    <row r="52" spans="2:9">
      <c r="B52" s="93"/>
      <c r="C52" s="11"/>
      <c r="D52" s="93"/>
      <c r="E52" s="93"/>
      <c r="F52" s="93"/>
      <c r="G52" s="93"/>
      <c r="H52" s="93"/>
      <c r="I52" s="93" t="s">
        <v>110</v>
      </c>
    </row>
    <row r="53" spans="2:9">
      <c r="B53" s="93" t="s">
        <v>157</v>
      </c>
      <c r="C53" s="93"/>
      <c r="D53" s="93"/>
      <c r="E53" s="93"/>
      <c r="F53" s="93"/>
      <c r="G53" s="93"/>
      <c r="H53" s="93"/>
      <c r="I53" s="93"/>
    </row>
    <row r="54" spans="2:9">
      <c r="B54" s="93"/>
      <c r="C54" s="93"/>
      <c r="D54" s="93"/>
      <c r="E54" s="93"/>
      <c r="F54" s="93"/>
      <c r="G54" s="93"/>
      <c r="H54" s="93"/>
      <c r="I54" s="93"/>
    </row>
    <row r="55" spans="2:9" ht="15.75" thickBot="1">
      <c r="B55" s="2477" t="str">
        <f>'Data sheet'!A53</f>
        <v>Annual Report of New York American Water Company, Inc.  (f/k/a Aqua New York of Sea Cliff)                                          Year Ended  December 31, 2013</v>
      </c>
    </row>
    <row r="56" spans="2:9">
      <c r="B56" s="53"/>
      <c r="C56" s="54"/>
      <c r="D56" s="54"/>
      <c r="E56" s="54"/>
      <c r="F56" s="54"/>
      <c r="G56" s="54"/>
      <c r="H56" s="54"/>
      <c r="I56" s="55"/>
    </row>
    <row r="57" spans="2:9" ht="15.75">
      <c r="B57" s="92" t="s">
        <v>158</v>
      </c>
      <c r="C57" s="93"/>
      <c r="D57" s="93"/>
      <c r="E57" s="93"/>
      <c r="F57" s="93"/>
      <c r="G57" s="93"/>
      <c r="H57" s="93"/>
      <c r="I57" s="94"/>
    </row>
    <row r="58" spans="2:9">
      <c r="B58" s="95"/>
      <c r="C58" s="96"/>
      <c r="D58" s="96"/>
      <c r="E58" s="96"/>
      <c r="F58" s="96"/>
      <c r="G58" s="96"/>
      <c r="H58" s="96"/>
      <c r="I58" s="97"/>
    </row>
    <row r="59" spans="2:9">
      <c r="B59" s="56"/>
      <c r="C59" s="93"/>
      <c r="D59" s="93"/>
      <c r="E59" s="93"/>
      <c r="F59" s="93"/>
      <c r="G59" s="93"/>
      <c r="H59" s="93"/>
      <c r="I59" s="94"/>
    </row>
    <row r="60" spans="2:9">
      <c r="B60" s="56"/>
      <c r="C60" s="93"/>
      <c r="D60" s="93"/>
      <c r="E60" s="93"/>
      <c r="F60" s="93"/>
      <c r="G60" s="93"/>
      <c r="H60" s="93"/>
      <c r="I60" s="94"/>
    </row>
    <row r="61" spans="2:9">
      <c r="B61" s="56"/>
      <c r="C61" s="2740" t="s">
        <v>3961</v>
      </c>
      <c r="D61" s="2740"/>
      <c r="E61" s="2740"/>
      <c r="F61" s="2740"/>
      <c r="G61" s="2740"/>
      <c r="H61" s="2740"/>
      <c r="I61" s="94"/>
    </row>
    <row r="62" spans="2:9">
      <c r="B62" s="56"/>
      <c r="C62" s="93"/>
      <c r="F62" s="93"/>
      <c r="G62" s="93"/>
      <c r="H62" s="93"/>
      <c r="I62" s="94"/>
    </row>
    <row r="63" spans="2:9">
      <c r="B63" s="56"/>
      <c r="C63" s="93"/>
      <c r="F63" s="93"/>
      <c r="G63" s="93"/>
      <c r="H63" s="93"/>
      <c r="I63" s="94"/>
    </row>
    <row r="64" spans="2:9">
      <c r="B64" s="56"/>
      <c r="C64" s="93"/>
      <c r="F64" s="93"/>
      <c r="G64" s="93"/>
      <c r="H64" s="93"/>
      <c r="I64" s="94"/>
    </row>
    <row r="65" spans="2:9">
      <c r="B65" s="56"/>
      <c r="C65" s="93"/>
      <c r="F65" s="93"/>
      <c r="G65" s="93"/>
      <c r="H65" s="93"/>
      <c r="I65" s="94"/>
    </row>
    <row r="66" spans="2:9">
      <c r="B66" s="56"/>
      <c r="C66" s="93"/>
      <c r="F66" s="93"/>
      <c r="G66" s="93"/>
      <c r="H66" s="93"/>
      <c r="I66" s="94"/>
    </row>
    <row r="67" spans="2:9">
      <c r="B67" s="56"/>
      <c r="C67" s="93"/>
      <c r="F67" s="93"/>
      <c r="G67" s="93"/>
      <c r="H67" s="93"/>
      <c r="I67" s="94"/>
    </row>
    <row r="68" spans="2:9">
      <c r="B68" s="56"/>
      <c r="C68" s="93"/>
      <c r="F68" s="93"/>
      <c r="G68" s="93"/>
      <c r="H68" s="93"/>
      <c r="I68" s="94"/>
    </row>
    <row r="69" spans="2:9">
      <c r="B69" s="56"/>
      <c r="C69" s="93"/>
      <c r="F69" s="93"/>
      <c r="G69" s="93"/>
      <c r="H69" s="93"/>
      <c r="I69" s="94"/>
    </row>
    <row r="70" spans="2:9">
      <c r="B70" s="56"/>
      <c r="C70" s="93"/>
      <c r="F70" s="93"/>
      <c r="G70" s="93"/>
      <c r="H70" s="93"/>
      <c r="I70" s="94"/>
    </row>
    <row r="71" spans="2:9">
      <c r="B71" s="56"/>
      <c r="C71" s="93"/>
      <c r="F71" s="93"/>
      <c r="G71" s="93"/>
      <c r="H71" s="93"/>
      <c r="I71" s="94"/>
    </row>
    <row r="72" spans="2:9">
      <c r="B72" s="56"/>
      <c r="C72" s="93"/>
      <c r="F72" s="93"/>
      <c r="G72" s="856"/>
      <c r="H72" s="93"/>
      <c r="I72" s="94"/>
    </row>
    <row r="73" spans="2:9">
      <c r="B73" s="56"/>
      <c r="C73" s="93"/>
      <c r="F73" s="93"/>
      <c r="G73" s="93"/>
      <c r="H73" s="93"/>
      <c r="I73" s="94"/>
    </row>
    <row r="74" spans="2:9">
      <c r="B74" s="56"/>
      <c r="C74" s="93"/>
      <c r="F74" s="93"/>
      <c r="I74" s="94"/>
    </row>
    <row r="75" spans="2:9">
      <c r="B75" s="56"/>
      <c r="C75" s="93"/>
      <c r="F75" s="93"/>
      <c r="I75" s="94"/>
    </row>
    <row r="76" spans="2:9">
      <c r="B76" s="56"/>
      <c r="C76" s="93"/>
      <c r="F76" s="93"/>
      <c r="G76" s="93"/>
      <c r="H76" s="93"/>
      <c r="I76" s="94"/>
    </row>
    <row r="77" spans="2:9">
      <c r="B77" s="56"/>
      <c r="C77" s="93"/>
      <c r="F77" s="93"/>
      <c r="G77" s="93"/>
      <c r="H77" s="93"/>
      <c r="I77" s="94"/>
    </row>
    <row r="78" spans="2:9">
      <c r="B78" s="56"/>
      <c r="C78" s="93"/>
      <c r="F78" s="93"/>
      <c r="G78" s="93"/>
      <c r="H78" s="93"/>
      <c r="I78" s="94"/>
    </row>
    <row r="79" spans="2:9">
      <c r="B79" s="56"/>
      <c r="C79" s="93"/>
      <c r="F79" s="93"/>
      <c r="G79" s="93"/>
      <c r="H79" s="93"/>
      <c r="I79" s="94"/>
    </row>
    <row r="80" spans="2:9">
      <c r="B80" s="56"/>
      <c r="C80" s="93"/>
      <c r="F80" s="93"/>
      <c r="G80" s="93"/>
      <c r="H80" s="93"/>
      <c r="I80" s="94"/>
    </row>
    <row r="81" spans="2:9">
      <c r="B81" s="56"/>
      <c r="C81" s="93"/>
      <c r="F81" s="93"/>
      <c r="G81" s="93"/>
      <c r="H81" s="93"/>
      <c r="I81" s="94"/>
    </row>
    <row r="82" spans="2:9">
      <c r="B82" s="56"/>
      <c r="C82" s="93"/>
      <c r="F82" s="93"/>
      <c r="G82" s="93"/>
      <c r="H82" s="93"/>
      <c r="I82" s="94"/>
    </row>
    <row r="83" spans="2:9">
      <c r="B83" s="56"/>
      <c r="C83" s="93"/>
      <c r="F83" s="93"/>
      <c r="G83" s="93"/>
      <c r="H83" s="93"/>
      <c r="I83" s="94"/>
    </row>
    <row r="84" spans="2:9">
      <c r="B84" s="56"/>
      <c r="C84" s="93"/>
      <c r="F84" s="93"/>
      <c r="G84" s="93"/>
      <c r="H84" s="93"/>
      <c r="I84" s="94"/>
    </row>
    <row r="85" spans="2:9">
      <c r="B85" s="56"/>
      <c r="C85" s="93"/>
      <c r="F85" s="93"/>
      <c r="G85" s="93"/>
      <c r="H85" s="93"/>
      <c r="I85" s="94"/>
    </row>
    <row r="86" spans="2:9">
      <c r="B86" s="56"/>
      <c r="C86" s="93"/>
      <c r="F86" s="93"/>
      <c r="G86" s="93"/>
      <c r="H86" s="93"/>
      <c r="I86" s="94"/>
    </row>
    <row r="87" spans="2:9">
      <c r="B87" s="56"/>
      <c r="C87" s="93"/>
      <c r="F87" s="93"/>
      <c r="G87" s="93"/>
      <c r="H87" s="93"/>
      <c r="I87" s="94"/>
    </row>
    <row r="88" spans="2:9">
      <c r="B88" s="56"/>
      <c r="C88" s="93"/>
      <c r="F88" s="93"/>
      <c r="G88" s="93"/>
      <c r="H88" s="93"/>
      <c r="I88" s="94"/>
    </row>
    <row r="89" spans="2:9">
      <c r="B89" s="56"/>
      <c r="C89" s="93"/>
      <c r="F89" s="93"/>
      <c r="G89" s="93"/>
      <c r="H89" s="93"/>
      <c r="I89" s="94"/>
    </row>
    <row r="90" spans="2:9">
      <c r="B90" s="56"/>
      <c r="C90" s="93"/>
      <c r="F90" s="93"/>
      <c r="G90" s="93"/>
      <c r="H90" s="93"/>
      <c r="I90" s="94"/>
    </row>
    <row r="91" spans="2:9">
      <c r="B91" s="56"/>
      <c r="C91" s="93"/>
      <c r="F91" s="93"/>
      <c r="G91" s="93"/>
      <c r="H91" s="93"/>
      <c r="I91" s="94"/>
    </row>
    <row r="92" spans="2:9">
      <c r="B92" s="56"/>
      <c r="C92" s="93"/>
      <c r="F92" s="93"/>
      <c r="G92" s="93"/>
      <c r="H92" s="93"/>
      <c r="I92" s="94"/>
    </row>
    <row r="93" spans="2:9">
      <c r="B93" s="56"/>
      <c r="C93" s="93"/>
      <c r="F93" s="93"/>
      <c r="G93" s="93"/>
      <c r="H93" s="93"/>
      <c r="I93" s="94"/>
    </row>
    <row r="94" spans="2:9">
      <c r="B94" s="56"/>
      <c r="C94" s="93"/>
      <c r="F94" s="93"/>
      <c r="G94" s="93"/>
      <c r="H94" s="93"/>
      <c r="I94" s="94"/>
    </row>
    <row r="95" spans="2:9">
      <c r="B95" s="56"/>
      <c r="C95" s="93"/>
      <c r="F95" s="93"/>
      <c r="G95" s="93"/>
      <c r="H95" s="93"/>
      <c r="I95" s="94"/>
    </row>
    <row r="96" spans="2:9">
      <c r="B96" s="56"/>
      <c r="C96" s="93"/>
      <c r="D96" s="93"/>
      <c r="E96" s="93"/>
      <c r="F96" s="93"/>
      <c r="G96" s="93"/>
      <c r="H96" s="93"/>
      <c r="I96" s="94"/>
    </row>
    <row r="97" spans="2:9">
      <c r="B97" s="56"/>
      <c r="C97" s="93"/>
      <c r="D97" s="93"/>
      <c r="E97" s="93"/>
      <c r="F97" s="93"/>
      <c r="G97" s="93"/>
      <c r="H97" s="93"/>
      <c r="I97" s="94"/>
    </row>
    <row r="98" spans="2:9">
      <c r="B98" s="56"/>
      <c r="C98" s="93"/>
      <c r="D98" s="93"/>
      <c r="E98" s="93"/>
      <c r="F98" s="93"/>
      <c r="G98" s="93"/>
      <c r="H98" s="93"/>
      <c r="I98" s="94"/>
    </row>
    <row r="99" spans="2:9">
      <c r="B99" s="56"/>
      <c r="C99" s="93"/>
      <c r="D99" s="93"/>
      <c r="E99" s="93"/>
      <c r="F99" s="93"/>
      <c r="G99" s="93"/>
      <c r="H99" s="93"/>
      <c r="I99" s="94"/>
    </row>
    <row r="100" spans="2:9">
      <c r="B100" s="56"/>
      <c r="C100" s="93"/>
      <c r="D100" s="93"/>
      <c r="E100" s="93"/>
      <c r="F100" s="93"/>
      <c r="G100" s="93"/>
      <c r="H100" s="93"/>
      <c r="I100" s="94"/>
    </row>
    <row r="101" spans="2:9">
      <c r="B101" s="56"/>
      <c r="C101" s="93"/>
      <c r="D101" s="93"/>
      <c r="E101" s="93"/>
      <c r="F101" s="93"/>
      <c r="G101" s="93"/>
      <c r="H101" s="93"/>
      <c r="I101" s="94"/>
    </row>
    <row r="102" spans="2:9">
      <c r="B102" s="56"/>
      <c r="C102" s="93"/>
      <c r="D102" s="93"/>
      <c r="E102" s="93"/>
      <c r="F102" s="93"/>
      <c r="G102" s="93"/>
      <c r="H102" s="93"/>
      <c r="I102" s="94"/>
    </row>
    <row r="103" spans="2:9">
      <c r="B103" s="56"/>
      <c r="C103" s="93"/>
      <c r="D103" s="93"/>
      <c r="E103" s="93"/>
      <c r="F103" s="93"/>
      <c r="G103" s="93"/>
      <c r="H103" s="93"/>
      <c r="I103" s="94"/>
    </row>
    <row r="104" spans="2:9">
      <c r="B104" s="56"/>
      <c r="C104" s="93"/>
      <c r="D104" s="93"/>
      <c r="E104" s="93"/>
      <c r="F104" s="93"/>
      <c r="G104" s="93"/>
      <c r="H104" s="93"/>
      <c r="I104" s="94"/>
    </row>
    <row r="105" spans="2:9">
      <c r="B105" s="56"/>
      <c r="C105" s="93"/>
      <c r="D105" s="93"/>
      <c r="E105" s="93"/>
      <c r="F105" s="93"/>
      <c r="G105" s="93"/>
      <c r="H105" s="93"/>
      <c r="I105" s="94"/>
    </row>
    <row r="106" spans="2:9">
      <c r="B106" s="56"/>
      <c r="C106" s="93"/>
      <c r="D106" s="93"/>
      <c r="E106" s="93"/>
      <c r="F106" s="93"/>
      <c r="G106" s="93"/>
      <c r="H106" s="93"/>
      <c r="I106" s="94"/>
    </row>
    <row r="107" spans="2:9">
      <c r="B107" s="56"/>
      <c r="C107" s="11"/>
      <c r="D107" s="93"/>
      <c r="E107" s="93"/>
      <c r="F107" s="93"/>
      <c r="G107" s="93"/>
      <c r="H107" s="93"/>
      <c r="I107" s="94"/>
    </row>
    <row r="108" spans="2:9">
      <c r="B108" s="56"/>
      <c r="C108" s="11"/>
      <c r="D108" s="93"/>
      <c r="E108" s="93"/>
      <c r="F108" s="93"/>
      <c r="G108" s="93"/>
      <c r="H108" s="93"/>
      <c r="I108" s="94"/>
    </row>
    <row r="109" spans="2:9">
      <c r="B109" s="56"/>
      <c r="C109" s="11"/>
      <c r="D109" s="93"/>
      <c r="E109" s="93"/>
      <c r="F109" s="93"/>
      <c r="G109" s="93"/>
      <c r="H109" s="93"/>
      <c r="I109" s="94"/>
    </row>
    <row r="110" spans="2:9" ht="15.75" thickBot="1">
      <c r="B110" s="99"/>
      <c r="C110" s="100"/>
      <c r="D110" s="101"/>
      <c r="E110" s="101"/>
      <c r="F110" s="101"/>
      <c r="G110" s="101"/>
      <c r="H110" s="101"/>
      <c r="I110" s="102"/>
    </row>
    <row r="111" spans="2:9">
      <c r="B111" s="1008" t="s">
        <v>110</v>
      </c>
      <c r="C111" s="11"/>
      <c r="D111" s="93"/>
      <c r="E111" s="93"/>
      <c r="F111" s="93"/>
      <c r="G111" s="93"/>
      <c r="H111" s="93"/>
      <c r="I111" s="93"/>
    </row>
    <row r="112" spans="2:9">
      <c r="B112" s="93" t="s">
        <v>159</v>
      </c>
      <c r="C112" s="93"/>
      <c r="D112" s="93"/>
      <c r="E112" s="93"/>
      <c r="F112" s="93"/>
      <c r="G112" s="93"/>
      <c r="H112" s="93"/>
      <c r="I112" s="93"/>
    </row>
  </sheetData>
  <customSheetViews>
    <customSheetView guid="{60A1409A-66AA-463E-93B8-ECD35AF44482}" scale="87" colorId="22">
      <selection activeCell="C60" sqref="C60"/>
      <rowBreaks count="1" manualBreakCount="1">
        <brk id="53" max="16383" man="1"/>
      </rowBreaks>
      <pageMargins left="0.44" right="0.33" top="0.3" bottom="0.3" header="0.5" footer="0.5"/>
      <pageSetup scale="80" orientation="portrait" r:id="rId1"/>
      <headerFooter alignWithMargins="0"/>
    </customSheetView>
    <customSheetView guid="{DF531E20-5321-459E-ADC3-AB7A1AE91EEB}" scale="87" colorId="22" showPageBreaks="1" fitToPage="1" printArea="1" topLeftCell="A32">
      <selection activeCell="B54" sqref="B54:I111"/>
      <rowBreaks count="1" manualBreakCount="1">
        <brk id="53" max="16383" man="1"/>
      </rowBreaks>
      <pageMargins left="0.44" right="0.33" top="0.3" bottom="0.3" header="0.5" footer="0.5"/>
      <pageSetup scale="79" orientation="portrait" r:id="rId2"/>
      <headerFooter alignWithMargins="0"/>
    </customSheetView>
    <customSheetView guid="{D9BAA3C6-1D9B-487C-B947-51E67F089DA8}" colorId="22" fitToPage="1">
      <selection activeCell="C1" sqref="C1"/>
      <rowBreaks count="1" manualBreakCount="1">
        <brk id="53" max="16383" man="1"/>
      </rowBreaks>
      <pageMargins left="0.44" right="0.33" top="0.3" bottom="0.3" header="0.5" footer="0.5"/>
      <pageSetup scale="79" orientation="portrait" r:id="rId3"/>
      <headerFooter alignWithMargins="0"/>
    </customSheetView>
    <customSheetView guid="{FE043F0F-666D-484B-8A7C-7EC2529158CA}" colorId="22" showPageBreaks="1" fitToPage="1" printArea="1">
      <selection activeCell="C1" sqref="C1"/>
      <rowBreaks count="1" manualBreakCount="1">
        <brk id="53" max="16383" man="1"/>
      </rowBreaks>
      <pageMargins left="0.44" right="0.33" top="0.3" bottom="0.3" header="0.5" footer="0.5"/>
      <pageSetup scale="10" orientation="portrait" r:id="rId4"/>
      <headerFooter alignWithMargins="0"/>
    </customSheetView>
  </customSheetViews>
  <mergeCells count="2">
    <mergeCell ref="C50:I50"/>
    <mergeCell ref="C61:H61"/>
  </mergeCells>
  <phoneticPr fontId="0" type="noConversion"/>
  <pageMargins left="0.44" right="0.33" top="0.3" bottom="0.3" header="0.5" footer="0.5"/>
  <pageSetup scale="79" orientation="portrait" r:id="rId5"/>
  <headerFooter alignWithMargins="0"/>
  <rowBreaks count="1" manualBreakCount="1">
    <brk id="53" max="16383" man="1"/>
  </rowBreaks>
  <customProperties>
    <customPr name="_pios_id" r:id="rId6"/>
  </customProperties>
</worksheet>
</file>

<file path=xl/worksheets/sheet80.xml><?xml version="1.0" encoding="utf-8"?>
<worksheet xmlns="http://schemas.openxmlformats.org/spreadsheetml/2006/main" xmlns:r="http://schemas.openxmlformats.org/officeDocument/2006/relationships">
  <sheetPr transitionEvaluation="1" codeName="Sheet78">
    <pageSetUpPr fitToPage="1"/>
  </sheetPr>
  <dimension ref="A1:H52"/>
  <sheetViews>
    <sheetView defaultGridColor="0" colorId="22" zoomScale="87" zoomScaleNormal="50" workbookViewId="0"/>
  </sheetViews>
  <sheetFormatPr defaultColWidth="9.77734375" defaultRowHeight="15"/>
  <cols>
    <col min="1" max="1" width="4.77734375" style="1068" customWidth="1"/>
    <col min="2" max="2" width="33.77734375" style="1068" customWidth="1"/>
    <col min="3" max="6" width="14.77734375" style="1068" customWidth="1"/>
    <col min="7" max="7" width="24.77734375" style="1068" customWidth="1"/>
    <col min="8" max="8" width="18.77734375" style="1068" customWidth="1"/>
    <col min="9" max="16384" width="9.77734375" style="1068"/>
  </cols>
  <sheetData>
    <row r="1" spans="1:8" ht="15.75" thickBot="1">
      <c r="A1" s="1067" t="str">
        <f>+'Data sheet'!A57</f>
        <v>Annual Report of New York American Water Company, Inc.  (f/k/a Aqua New York of Sea Cliff)                                                                 Year Ended  December 31, 2013</v>
      </c>
    </row>
    <row r="2" spans="1:8">
      <c r="A2" s="1238"/>
      <c r="B2" s="1239"/>
      <c r="C2" s="1239"/>
      <c r="D2" s="1239"/>
      <c r="E2" s="1239"/>
      <c r="F2" s="1239"/>
      <c r="G2" s="1239"/>
      <c r="H2" s="1240"/>
    </row>
    <row r="3" spans="1:8" ht="15.75">
      <c r="A3" s="1570" t="s">
        <v>3636</v>
      </c>
      <c r="B3" s="1571"/>
      <c r="C3" s="1571"/>
      <c r="D3" s="1571"/>
      <c r="E3" s="1571"/>
      <c r="F3" s="1571"/>
      <c r="G3" s="1571"/>
      <c r="H3" s="1572"/>
    </row>
    <row r="4" spans="1:8">
      <c r="A4" s="1241"/>
      <c r="B4" s="1253"/>
      <c r="C4" s="1253"/>
      <c r="D4" s="1253"/>
      <c r="E4" s="1253"/>
      <c r="F4" s="1253"/>
      <c r="G4" s="1253"/>
      <c r="H4" s="1251"/>
    </row>
    <row r="5" spans="1:8">
      <c r="A5" s="1241"/>
      <c r="B5" s="1253" t="s">
        <v>3637</v>
      </c>
      <c r="C5" s="1253"/>
      <c r="D5" s="1253"/>
      <c r="E5" s="1253"/>
      <c r="F5" s="1253" t="s">
        <v>2379</v>
      </c>
      <c r="G5" s="1253"/>
      <c r="H5" s="1251"/>
    </row>
    <row r="6" spans="1:8">
      <c r="A6" s="1241"/>
      <c r="B6" s="1253" t="s">
        <v>262</v>
      </c>
      <c r="C6" s="1253"/>
      <c r="D6" s="1253"/>
      <c r="E6" s="1253"/>
      <c r="F6" s="1253" t="s">
        <v>2540</v>
      </c>
      <c r="G6" s="1253"/>
      <c r="H6" s="1251"/>
    </row>
    <row r="7" spans="1:8">
      <c r="A7" s="1241"/>
      <c r="B7" s="1253" t="s">
        <v>2541</v>
      </c>
      <c r="C7" s="1253"/>
      <c r="D7" s="1253"/>
      <c r="E7" s="1253"/>
      <c r="F7" s="1253" t="s">
        <v>2542</v>
      </c>
      <c r="G7" s="1253"/>
      <c r="H7" s="1251"/>
    </row>
    <row r="8" spans="1:8">
      <c r="A8" s="1241"/>
      <c r="B8" s="1253"/>
      <c r="C8" s="1253"/>
      <c r="D8" s="1253"/>
      <c r="E8" s="1253"/>
      <c r="F8" s="1253" t="s">
        <v>2543</v>
      </c>
      <c r="G8" s="1253"/>
      <c r="H8" s="1251"/>
    </row>
    <row r="9" spans="1:8">
      <c r="A9" s="1241"/>
      <c r="B9" s="1253" t="s">
        <v>2544</v>
      </c>
      <c r="C9" s="1253"/>
      <c r="D9" s="1253"/>
      <c r="E9" s="1253"/>
      <c r="F9" s="1253"/>
      <c r="G9" s="1253"/>
      <c r="H9" s="1251"/>
    </row>
    <row r="10" spans="1:8">
      <c r="A10" s="1241"/>
      <c r="B10" s="1253" t="s">
        <v>3131</v>
      </c>
      <c r="C10" s="1253"/>
      <c r="D10" s="1253"/>
      <c r="E10" s="1253"/>
      <c r="F10" s="1253"/>
      <c r="G10" s="1253"/>
      <c r="H10" s="1251"/>
    </row>
    <row r="11" spans="1:8">
      <c r="A11" s="1458"/>
      <c r="B11" s="1426"/>
      <c r="C11" s="1426"/>
      <c r="D11" s="1426"/>
      <c r="E11" s="1426"/>
      <c r="F11" s="1426"/>
      <c r="G11" s="1426"/>
      <c r="H11" s="1246"/>
    </row>
    <row r="12" spans="1:8">
      <c r="A12" s="1241"/>
      <c r="B12" s="1271"/>
      <c r="C12" s="1244" t="s">
        <v>3132</v>
      </c>
      <c r="D12" s="1244"/>
      <c r="E12" s="1244"/>
      <c r="F12" s="1573"/>
      <c r="G12" s="1574"/>
      <c r="H12" s="1251"/>
    </row>
    <row r="13" spans="1:8">
      <c r="A13" s="1241"/>
      <c r="B13" s="1264" t="s">
        <v>2486</v>
      </c>
      <c r="C13" s="1300"/>
      <c r="D13" s="1264"/>
      <c r="E13" s="1253"/>
      <c r="F13" s="1264" t="s">
        <v>1811</v>
      </c>
      <c r="G13" s="1575"/>
      <c r="H13" s="1251"/>
    </row>
    <row r="14" spans="1:8">
      <c r="A14" s="1576" t="s">
        <v>2263</v>
      </c>
      <c r="B14" s="1264" t="s">
        <v>1812</v>
      </c>
      <c r="C14" s="1300" t="s">
        <v>2285</v>
      </c>
      <c r="D14" s="1264" t="s">
        <v>1813</v>
      </c>
      <c r="E14" s="1300" t="s">
        <v>450</v>
      </c>
      <c r="F14" s="1264" t="s">
        <v>451</v>
      </c>
      <c r="G14" s="1575" t="s">
        <v>1464</v>
      </c>
      <c r="H14" s="1268" t="s">
        <v>452</v>
      </c>
    </row>
    <row r="15" spans="1:8">
      <c r="A15" s="1576" t="s">
        <v>2286</v>
      </c>
      <c r="B15" s="1264"/>
      <c r="C15" s="1300"/>
      <c r="D15" s="1264"/>
      <c r="E15" s="1300" t="s">
        <v>453</v>
      </c>
      <c r="F15" s="1264" t="s">
        <v>454</v>
      </c>
      <c r="G15" s="1575"/>
      <c r="H15" s="1268" t="s">
        <v>455</v>
      </c>
    </row>
    <row r="16" spans="1:8">
      <c r="A16" s="1458"/>
      <c r="B16" s="1272" t="s">
        <v>3377</v>
      </c>
      <c r="C16" s="1577" t="s">
        <v>3378</v>
      </c>
      <c r="D16" s="1272" t="s">
        <v>3379</v>
      </c>
      <c r="E16" s="1577" t="s">
        <v>3380</v>
      </c>
      <c r="F16" s="1272" t="s">
        <v>189</v>
      </c>
      <c r="G16" s="1578" t="s">
        <v>190</v>
      </c>
      <c r="H16" s="1273" t="s">
        <v>191</v>
      </c>
    </row>
    <row r="17" spans="1:8">
      <c r="A17" s="1576">
        <v>1</v>
      </c>
      <c r="B17" s="2354" t="s">
        <v>456</v>
      </c>
      <c r="C17" s="1253"/>
      <c r="D17" s="1271"/>
      <c r="E17" s="1253"/>
      <c r="F17" s="1271"/>
      <c r="G17" s="1574"/>
      <c r="H17" s="1251"/>
    </row>
    <row r="18" spans="1:8">
      <c r="A18" s="1576">
        <v>2</v>
      </c>
      <c r="B18" s="1271"/>
      <c r="C18" s="1343"/>
      <c r="D18" s="1190"/>
      <c r="E18" s="1343"/>
      <c r="F18" s="1190"/>
      <c r="G18" s="1574" t="s">
        <v>2769</v>
      </c>
      <c r="H18" s="1251"/>
    </row>
    <row r="19" spans="1:8">
      <c r="A19" s="1576">
        <v>3</v>
      </c>
      <c r="B19" s="1271">
        <v>0.75</v>
      </c>
      <c r="C19" s="2474">
        <v>2550</v>
      </c>
      <c r="D19" s="2474">
        <v>2515</v>
      </c>
      <c r="E19" s="2474">
        <v>35</v>
      </c>
      <c r="F19" s="2474">
        <v>0</v>
      </c>
      <c r="G19" s="2358" t="s">
        <v>3963</v>
      </c>
      <c r="H19" s="1251">
        <v>25</v>
      </c>
    </row>
    <row r="20" spans="1:8">
      <c r="A20" s="1576">
        <v>4</v>
      </c>
      <c r="B20" s="1580">
        <v>1</v>
      </c>
      <c r="C20" s="2474">
        <v>1681</v>
      </c>
      <c r="D20" s="2474">
        <v>1681</v>
      </c>
      <c r="E20" s="2474">
        <v>0</v>
      </c>
      <c r="F20" s="2474">
        <v>0</v>
      </c>
      <c r="G20" s="2359" t="s">
        <v>3964</v>
      </c>
      <c r="H20" s="1251">
        <v>25</v>
      </c>
    </row>
    <row r="21" spans="1:8">
      <c r="A21" s="1576">
        <v>5</v>
      </c>
      <c r="B21" s="1271">
        <v>1.25</v>
      </c>
      <c r="C21" s="2474">
        <v>1</v>
      </c>
      <c r="D21" s="2474">
        <v>1</v>
      </c>
      <c r="E21" s="2474">
        <v>1</v>
      </c>
      <c r="F21" s="2474">
        <v>0</v>
      </c>
      <c r="G21" s="2358" t="s">
        <v>3965</v>
      </c>
      <c r="H21" s="1251">
        <v>25</v>
      </c>
    </row>
    <row r="22" spans="1:8">
      <c r="A22" s="1576">
        <v>6</v>
      </c>
      <c r="B22" s="1580">
        <v>1.5</v>
      </c>
      <c r="C22" s="2474">
        <v>16</v>
      </c>
      <c r="D22" s="2474">
        <v>15</v>
      </c>
      <c r="E22" s="2474">
        <v>1</v>
      </c>
      <c r="F22" s="2474">
        <v>0</v>
      </c>
      <c r="G22" s="2358" t="s">
        <v>1777</v>
      </c>
      <c r="H22" s="1251">
        <v>25</v>
      </c>
    </row>
    <row r="23" spans="1:8">
      <c r="A23" s="1576">
        <v>7</v>
      </c>
      <c r="B23" s="1580">
        <v>2</v>
      </c>
      <c r="C23" s="2474">
        <v>32</v>
      </c>
      <c r="D23" s="2474">
        <v>30</v>
      </c>
      <c r="E23" s="2474">
        <v>2</v>
      </c>
      <c r="F23" s="2474">
        <v>0</v>
      </c>
      <c r="G23" s="2358" t="s">
        <v>3966</v>
      </c>
      <c r="H23" s="1251">
        <v>25</v>
      </c>
    </row>
    <row r="24" spans="1:8">
      <c r="A24" s="1576">
        <v>8</v>
      </c>
      <c r="B24" s="1580">
        <v>2.5</v>
      </c>
      <c r="C24" s="2474">
        <v>0</v>
      </c>
      <c r="D24" s="2474">
        <v>0</v>
      </c>
      <c r="E24" s="2474">
        <v>0</v>
      </c>
      <c r="F24" s="2474">
        <v>0</v>
      </c>
      <c r="G24" s="1749"/>
      <c r="H24" s="1251">
        <v>25</v>
      </c>
    </row>
    <row r="25" spans="1:8">
      <c r="A25" s="1576">
        <v>9</v>
      </c>
      <c r="B25" s="1580">
        <v>4</v>
      </c>
      <c r="C25" s="2474">
        <v>14</v>
      </c>
      <c r="D25" s="2474">
        <v>14</v>
      </c>
      <c r="E25" s="2474">
        <v>0</v>
      </c>
      <c r="F25" s="2474">
        <v>0</v>
      </c>
      <c r="G25" s="2358" t="s">
        <v>3941</v>
      </c>
      <c r="H25" s="1251">
        <v>25</v>
      </c>
    </row>
    <row r="26" spans="1:8">
      <c r="A26" s="1576">
        <v>10</v>
      </c>
      <c r="B26" s="1580">
        <v>6</v>
      </c>
      <c r="C26" s="2474">
        <v>8</v>
      </c>
      <c r="D26" s="2474">
        <v>8</v>
      </c>
      <c r="E26" s="2474">
        <v>0</v>
      </c>
      <c r="F26" s="2474">
        <v>0</v>
      </c>
      <c r="G26" s="2358" t="s">
        <v>1778</v>
      </c>
      <c r="H26" s="1251">
        <v>25</v>
      </c>
    </row>
    <row r="27" spans="1:8">
      <c r="A27" s="1576">
        <v>11</v>
      </c>
      <c r="B27" s="1580">
        <v>8</v>
      </c>
      <c r="C27" s="2474">
        <v>1</v>
      </c>
      <c r="D27" s="2474">
        <v>1</v>
      </c>
      <c r="E27" s="2474">
        <v>0</v>
      </c>
      <c r="F27" s="2474">
        <v>0</v>
      </c>
      <c r="G27" s="2358" t="s">
        <v>1779</v>
      </c>
      <c r="H27" s="1251">
        <v>25</v>
      </c>
    </row>
    <row r="28" spans="1:8">
      <c r="A28" s="1576">
        <v>12</v>
      </c>
      <c r="B28" s="1271"/>
      <c r="C28" s="2474"/>
      <c r="D28" s="2474"/>
      <c r="E28" s="2474"/>
      <c r="F28" s="2474"/>
      <c r="G28" s="2358"/>
      <c r="H28" s="1251"/>
    </row>
    <row r="29" spans="1:8">
      <c r="A29" s="1576">
        <v>13</v>
      </c>
      <c r="B29" s="1271"/>
      <c r="C29" s="2474"/>
      <c r="D29" s="2474"/>
      <c r="E29" s="2474"/>
      <c r="F29" s="2474"/>
      <c r="G29" s="2358"/>
      <c r="H29" s="1251"/>
    </row>
    <row r="30" spans="1:8">
      <c r="A30" s="1576">
        <v>14</v>
      </c>
      <c r="B30" s="1271"/>
      <c r="C30" s="1343">
        <f>SUM(D30:F30)</f>
        <v>0</v>
      </c>
      <c r="D30" s="1190"/>
      <c r="E30" s="1343"/>
      <c r="F30" s="1190"/>
      <c r="G30" s="1574"/>
      <c r="H30" s="1251"/>
    </row>
    <row r="31" spans="1:8">
      <c r="A31" s="1576">
        <v>15</v>
      </c>
      <c r="B31" s="1271"/>
      <c r="C31" s="1343">
        <f>SUM(D31:F31)</f>
        <v>0</v>
      </c>
      <c r="D31" s="1190"/>
      <c r="E31" s="1343"/>
      <c r="F31" s="1190"/>
      <c r="G31" s="1574"/>
      <c r="H31" s="1251"/>
    </row>
    <row r="32" spans="1:8">
      <c r="A32" s="1576">
        <v>16</v>
      </c>
      <c r="B32" s="1271" t="s">
        <v>457</v>
      </c>
      <c r="C32" s="1193">
        <f>SUM(C18:C31)</f>
        <v>4303</v>
      </c>
      <c r="D32" s="1193">
        <f>SUM(D18:D31)</f>
        <v>4265</v>
      </c>
      <c r="E32" s="1193">
        <f>SUM(E18:E31)</f>
        <v>39</v>
      </c>
      <c r="F32" s="1193">
        <f>SUM(F18:F31)</f>
        <v>0</v>
      </c>
      <c r="G32" s="2358" t="s">
        <v>3967</v>
      </c>
      <c r="H32" s="1251"/>
    </row>
    <row r="33" spans="1:8">
      <c r="A33" s="1576">
        <v>17</v>
      </c>
      <c r="B33" s="2475" t="s">
        <v>458</v>
      </c>
      <c r="C33" s="1343"/>
      <c r="D33" s="1190"/>
      <c r="E33" s="1343"/>
      <c r="F33" s="1190"/>
      <c r="G33" s="1574"/>
      <c r="H33" s="1251"/>
    </row>
    <row r="34" spans="1:8">
      <c r="A34" s="1576">
        <v>18</v>
      </c>
      <c r="B34" s="1271"/>
      <c r="C34" s="1343"/>
      <c r="D34" s="1190"/>
      <c r="E34" s="1343"/>
      <c r="F34" s="1190"/>
      <c r="G34" s="1574"/>
      <c r="H34" s="1251"/>
    </row>
    <row r="35" spans="1:8">
      <c r="A35" s="1576">
        <v>19</v>
      </c>
      <c r="B35" s="1580">
        <v>0.75</v>
      </c>
      <c r="C35" s="1343">
        <f t="shared" ref="C35:C49" si="0">SUM(D35:F35)</f>
        <v>155</v>
      </c>
      <c r="D35" s="1190">
        <v>155</v>
      </c>
      <c r="E35" s="1343"/>
      <c r="F35" s="1190"/>
      <c r="G35" s="1579">
        <v>155</v>
      </c>
      <c r="H35" s="1251">
        <v>25</v>
      </c>
    </row>
    <row r="36" spans="1:8">
      <c r="A36" s="1576">
        <v>20</v>
      </c>
      <c r="B36" s="1580">
        <v>1</v>
      </c>
      <c r="C36" s="1343">
        <f t="shared" si="0"/>
        <v>77</v>
      </c>
      <c r="D36" s="1190">
        <v>77</v>
      </c>
      <c r="E36" s="1343"/>
      <c r="F36" s="1190"/>
      <c r="G36" s="1579">
        <v>77</v>
      </c>
      <c r="H36" s="1251">
        <v>25</v>
      </c>
    </row>
    <row r="37" spans="1:8">
      <c r="A37" s="1576">
        <v>21</v>
      </c>
      <c r="B37" s="1580">
        <v>1.5</v>
      </c>
      <c r="C37" s="1343">
        <f t="shared" si="0"/>
        <v>2</v>
      </c>
      <c r="D37" s="1190">
        <v>2</v>
      </c>
      <c r="E37" s="1343"/>
      <c r="F37" s="1190"/>
      <c r="G37" s="1579">
        <v>2</v>
      </c>
      <c r="H37" s="1251">
        <v>25</v>
      </c>
    </row>
    <row r="38" spans="1:8">
      <c r="A38" s="1576">
        <v>22</v>
      </c>
      <c r="B38" s="1271"/>
      <c r="C38" s="1343">
        <f t="shared" si="0"/>
        <v>0</v>
      </c>
      <c r="D38" s="1190"/>
      <c r="E38" s="1343"/>
      <c r="F38" s="1190"/>
      <c r="G38" s="1579"/>
      <c r="H38" s="1251"/>
    </row>
    <row r="39" spans="1:8">
      <c r="A39" s="1576">
        <v>23</v>
      </c>
      <c r="B39" s="1271"/>
      <c r="C39" s="1343">
        <f t="shared" si="0"/>
        <v>0</v>
      </c>
      <c r="D39" s="1190"/>
      <c r="E39" s="1343"/>
      <c r="F39" s="1190"/>
      <c r="G39" s="1579"/>
      <c r="H39" s="1251"/>
    </row>
    <row r="40" spans="1:8">
      <c r="A40" s="1576">
        <v>24</v>
      </c>
      <c r="B40" s="1271"/>
      <c r="C40" s="1343">
        <f t="shared" si="0"/>
        <v>0</v>
      </c>
      <c r="D40" s="1190"/>
      <c r="E40" s="1343"/>
      <c r="F40" s="1190"/>
      <c r="G40" s="1574"/>
      <c r="H40" s="1251"/>
    </row>
    <row r="41" spans="1:8">
      <c r="A41" s="1576">
        <v>25</v>
      </c>
      <c r="B41" s="1271"/>
      <c r="C41" s="1343">
        <f t="shared" si="0"/>
        <v>0</v>
      </c>
      <c r="D41" s="1190"/>
      <c r="E41" s="1343"/>
      <c r="F41" s="1190"/>
      <c r="G41" s="1574"/>
      <c r="H41" s="1251"/>
    </row>
    <row r="42" spans="1:8">
      <c r="A42" s="1576">
        <v>26</v>
      </c>
      <c r="B42" s="1271"/>
      <c r="C42" s="1343">
        <f t="shared" si="0"/>
        <v>0</v>
      </c>
      <c r="D42" s="1190"/>
      <c r="E42" s="1343"/>
      <c r="F42" s="1190"/>
      <c r="G42" s="1574"/>
      <c r="H42" s="1251"/>
    </row>
    <row r="43" spans="1:8">
      <c r="A43" s="1576">
        <v>27</v>
      </c>
      <c r="B43" s="1271"/>
      <c r="C43" s="1343">
        <f t="shared" si="0"/>
        <v>0</v>
      </c>
      <c r="D43" s="1190"/>
      <c r="E43" s="1343"/>
      <c r="F43" s="1190"/>
      <c r="G43" s="1574"/>
      <c r="H43" s="1251"/>
    </row>
    <row r="44" spans="1:8">
      <c r="A44" s="1576">
        <v>28</v>
      </c>
      <c r="B44" s="1271"/>
      <c r="C44" s="1343">
        <f t="shared" si="0"/>
        <v>0</v>
      </c>
      <c r="D44" s="1190"/>
      <c r="E44" s="1343"/>
      <c r="F44" s="1190"/>
      <c r="G44" s="1574"/>
      <c r="H44" s="1251"/>
    </row>
    <row r="45" spans="1:8">
      <c r="A45" s="1576">
        <v>29</v>
      </c>
      <c r="B45" s="1271"/>
      <c r="C45" s="1343">
        <f t="shared" si="0"/>
        <v>0</v>
      </c>
      <c r="D45" s="1190"/>
      <c r="E45" s="1343"/>
      <c r="F45" s="1190"/>
      <c r="G45" s="1574"/>
      <c r="H45" s="1251"/>
    </row>
    <row r="46" spans="1:8">
      <c r="A46" s="1576">
        <v>30</v>
      </c>
      <c r="B46" s="1271"/>
      <c r="C46" s="1343">
        <f t="shared" si="0"/>
        <v>0</v>
      </c>
      <c r="D46" s="1190"/>
      <c r="E46" s="1343"/>
      <c r="F46" s="1190"/>
      <c r="G46" s="1574"/>
      <c r="H46" s="1251"/>
    </row>
    <row r="47" spans="1:8">
      <c r="A47" s="1576">
        <v>31</v>
      </c>
      <c r="B47" s="1271"/>
      <c r="C47" s="1343">
        <f t="shared" si="0"/>
        <v>0</v>
      </c>
      <c r="D47" s="1190"/>
      <c r="E47" s="1343"/>
      <c r="F47" s="1190"/>
      <c r="G47" s="1574"/>
      <c r="H47" s="1251"/>
    </row>
    <row r="48" spans="1:8">
      <c r="A48" s="1576">
        <v>32</v>
      </c>
      <c r="B48" s="1271"/>
      <c r="C48" s="1343">
        <f t="shared" si="0"/>
        <v>0</v>
      </c>
      <c r="D48" s="1190"/>
      <c r="E48" s="1343"/>
      <c r="F48" s="1190"/>
      <c r="G48" s="1574"/>
      <c r="H48" s="1251"/>
    </row>
    <row r="49" spans="1:8">
      <c r="A49" s="1576">
        <v>33</v>
      </c>
      <c r="B49" s="1271"/>
      <c r="C49" s="1343">
        <f t="shared" si="0"/>
        <v>0</v>
      </c>
      <c r="D49" s="1190"/>
      <c r="E49" s="1343"/>
      <c r="F49" s="1190"/>
      <c r="G49" s="1574"/>
      <c r="H49" s="1251"/>
    </row>
    <row r="50" spans="1:8" ht="15.75" thickBot="1">
      <c r="A50" s="1581">
        <v>34</v>
      </c>
      <c r="B50" s="1582" t="s">
        <v>457</v>
      </c>
      <c r="C50" s="1583">
        <f>SUM(C34:C49)</f>
        <v>234</v>
      </c>
      <c r="D50" s="1583">
        <f>SUM(D34:D49)</f>
        <v>234</v>
      </c>
      <c r="E50" s="1583">
        <f>SUM(E34:E49)</f>
        <v>0</v>
      </c>
      <c r="F50" s="1583">
        <f>SUM(F34:F49)</f>
        <v>0</v>
      </c>
      <c r="G50" s="1584"/>
      <c r="H50" s="1478"/>
    </row>
    <row r="51" spans="1:8">
      <c r="A51" s="1068" t="s">
        <v>110</v>
      </c>
    </row>
    <row r="52" spans="1:8">
      <c r="A52" s="1249" t="s">
        <v>459</v>
      </c>
      <c r="B52" s="1249"/>
      <c r="C52" s="1249"/>
      <c r="D52" s="1249"/>
      <c r="E52" s="1249"/>
      <c r="F52" s="1249"/>
      <c r="G52" s="1249"/>
      <c r="H52" s="1249"/>
    </row>
  </sheetData>
  <customSheetViews>
    <customSheetView guid="{60A1409A-66AA-463E-93B8-ECD35AF44482}" scale="87" colorId="22" fitToPage="1">
      <selection activeCell="G1" sqref="G1"/>
      <pageMargins left="0.65" right="0.4" top="0.17" bottom="0.3" header="0.5" footer="0.67"/>
      <pageSetup scale="74" orientation="landscape" r:id="rId1"/>
      <headerFooter alignWithMargins="0"/>
    </customSheetView>
    <customSheetView guid="{DF531E20-5321-459E-ADC3-AB7A1AE91EEB}" scale="87" colorId="22" showPageBreaks="1" fitToPage="1" printArea="1">
      <selection activeCell="G1" sqref="G1"/>
      <pageMargins left="0.65" right="0.4" top="0.17" bottom="0.3" header="0.5" footer="0.67"/>
      <pageSetup scale="74" orientation="landscape" r:id="rId2"/>
      <headerFooter alignWithMargins="0"/>
    </customSheetView>
    <customSheetView guid="{D9BAA3C6-1D9B-487C-B947-51E67F089DA8}" scale="87" colorId="22" fitToPage="1">
      <selection activeCell="D25" sqref="D25"/>
      <pageMargins left="0.65" right="0.4" top="0.17" bottom="0.3" header="0.5" footer="0.67"/>
      <pageSetup scale="75" orientation="landscape" r:id="rId3"/>
      <headerFooter alignWithMargins="0"/>
    </customSheetView>
    <customSheetView guid="{FE043F0F-666D-484B-8A7C-7EC2529158CA}" scale="87" colorId="22" showPageBreaks="1" fitToPage="1" printArea="1" topLeftCell="A4">
      <selection activeCell="D25" sqref="D25"/>
      <pageMargins left="0.65" right="0.4" top="0.17" bottom="0.3" header="0.5" footer="0.67"/>
      <pageSetup scale="25" orientation="landscape" r:id="rId4"/>
      <headerFooter alignWithMargins="0"/>
    </customSheetView>
  </customSheetViews>
  <phoneticPr fontId="0" type="noConversion"/>
  <pageMargins left="0.65" right="0.4" top="0.17" bottom="0.3" header="0.5" footer="0.67"/>
  <pageSetup scale="75" orientation="landscape" r:id="rId5"/>
  <headerFooter alignWithMargins="0"/>
  <customProperties>
    <customPr name="_pios_id" r:id="rId6"/>
  </customProperties>
</worksheet>
</file>

<file path=xl/worksheets/sheet81.xml><?xml version="1.0" encoding="utf-8"?>
<worksheet xmlns="http://schemas.openxmlformats.org/spreadsheetml/2006/main" xmlns:r="http://schemas.openxmlformats.org/officeDocument/2006/relationships">
  <sheetPr transitionEvaluation="1" codeName="Sheet79">
    <pageSetUpPr fitToPage="1"/>
  </sheetPr>
  <dimension ref="A1:M263"/>
  <sheetViews>
    <sheetView defaultGridColor="0" colorId="22" zoomScale="75" zoomScaleNormal="75" workbookViewId="0"/>
  </sheetViews>
  <sheetFormatPr defaultColWidth="9.77734375" defaultRowHeight="15"/>
  <cols>
    <col min="1" max="1" width="4.77734375" customWidth="1"/>
    <col min="2" max="2" width="30.77734375" customWidth="1"/>
    <col min="3" max="3" width="7.77734375" customWidth="1"/>
    <col min="4" max="6" width="13.77734375" customWidth="1"/>
    <col min="7" max="7" width="10.77734375" customWidth="1"/>
    <col min="8" max="8" width="13.77734375" customWidth="1"/>
    <col min="10" max="11" width="13.77734375" customWidth="1"/>
  </cols>
  <sheetData>
    <row r="1" spans="1:11" ht="15.75" thickBot="1">
      <c r="A1" s="1067" t="str">
        <f>+'Data sheet'!A57</f>
        <v>Annual Report of New York American Water Company, Inc.  (f/k/a Aqua New York of Sea Cliff)                                                                 Year Ended  December 31, 2013</v>
      </c>
      <c r="B1" s="185"/>
      <c r="C1" s="185"/>
      <c r="D1" s="185"/>
      <c r="E1" s="185"/>
      <c r="F1" s="185"/>
      <c r="G1" s="185"/>
      <c r="H1" s="185"/>
      <c r="I1" s="185"/>
      <c r="J1" s="185"/>
      <c r="K1" s="185"/>
    </row>
    <row r="2" spans="1:11">
      <c r="A2" s="104"/>
      <c r="B2" s="105"/>
      <c r="C2" s="105"/>
      <c r="D2" s="105"/>
      <c r="E2" s="105"/>
      <c r="F2" s="105"/>
      <c r="G2" s="105"/>
      <c r="H2" s="105"/>
      <c r="I2" s="105"/>
      <c r="J2" s="105"/>
      <c r="K2" s="106"/>
    </row>
    <row r="3" spans="1:11" ht="15.75">
      <c r="A3" s="92" t="s">
        <v>460</v>
      </c>
      <c r="B3" s="57"/>
      <c r="C3" s="57"/>
      <c r="D3" s="57"/>
      <c r="E3" s="57"/>
      <c r="F3" s="57"/>
      <c r="G3" s="57"/>
      <c r="H3" s="57"/>
      <c r="I3" s="90"/>
      <c r="J3" s="90"/>
      <c r="K3" s="107"/>
    </row>
    <row r="4" spans="1:11">
      <c r="A4" s="59"/>
      <c r="B4" s="60"/>
      <c r="C4" s="60"/>
      <c r="D4" s="60"/>
      <c r="E4" s="60"/>
      <c r="F4" s="60"/>
      <c r="G4" s="60"/>
      <c r="H4" s="60"/>
      <c r="I4" s="60"/>
      <c r="J4" s="60"/>
      <c r="K4" s="61"/>
    </row>
    <row r="5" spans="1:11">
      <c r="A5" s="59"/>
      <c r="B5" s="60" t="s">
        <v>461</v>
      </c>
      <c r="C5" s="60"/>
      <c r="D5" s="60"/>
      <c r="E5" s="60"/>
      <c r="F5" s="60"/>
      <c r="G5" s="60" t="s">
        <v>1595</v>
      </c>
      <c r="H5" s="60"/>
      <c r="I5" s="60"/>
      <c r="J5" s="60"/>
      <c r="K5" s="61"/>
    </row>
    <row r="6" spans="1:11">
      <c r="A6" s="59"/>
      <c r="B6" s="60" t="s">
        <v>1596</v>
      </c>
      <c r="C6" s="60"/>
      <c r="D6" s="60"/>
      <c r="E6" s="60"/>
      <c r="F6" s="60"/>
      <c r="G6" s="60" t="s">
        <v>1597</v>
      </c>
      <c r="H6" s="60"/>
      <c r="I6" s="60"/>
      <c r="J6" s="60"/>
      <c r="K6" s="61"/>
    </row>
    <row r="7" spans="1:11">
      <c r="A7" s="59"/>
      <c r="B7" s="60" t="s">
        <v>1598</v>
      </c>
      <c r="C7" s="60"/>
      <c r="D7" s="60"/>
      <c r="E7" s="60"/>
      <c r="F7" s="60"/>
      <c r="G7" s="60" t="s">
        <v>1599</v>
      </c>
      <c r="H7" s="60"/>
      <c r="I7" s="60"/>
      <c r="J7" s="60"/>
      <c r="K7" s="61"/>
    </row>
    <row r="8" spans="1:11">
      <c r="A8" s="59"/>
      <c r="B8" s="60"/>
      <c r="C8" s="60"/>
      <c r="D8" s="60"/>
      <c r="E8" s="60"/>
      <c r="F8" s="60"/>
      <c r="G8" s="60"/>
      <c r="H8" s="60"/>
      <c r="I8" s="60"/>
      <c r="J8" s="60"/>
      <c r="K8" s="61"/>
    </row>
    <row r="9" spans="1:11">
      <c r="A9" s="59"/>
      <c r="B9" s="60" t="s">
        <v>1600</v>
      </c>
      <c r="C9" s="60"/>
      <c r="D9" s="60"/>
      <c r="E9" s="60"/>
      <c r="F9" s="60"/>
      <c r="G9" s="60"/>
      <c r="H9" s="60"/>
      <c r="I9" s="1056"/>
      <c r="J9" s="60"/>
      <c r="K9" s="61"/>
    </row>
    <row r="10" spans="1:11">
      <c r="A10" s="71"/>
      <c r="B10" s="72"/>
      <c r="C10" s="72"/>
      <c r="D10" s="72"/>
      <c r="E10" s="72"/>
      <c r="F10" s="72"/>
      <c r="G10" s="72"/>
      <c r="H10" s="72"/>
      <c r="I10" s="60"/>
      <c r="J10" s="60"/>
      <c r="K10" s="61"/>
    </row>
    <row r="11" spans="1:11">
      <c r="A11" s="59"/>
      <c r="B11" s="70"/>
      <c r="C11" s="60"/>
      <c r="D11" s="109" t="s">
        <v>1601</v>
      </c>
      <c r="E11" s="90"/>
      <c r="F11" s="90"/>
      <c r="G11" s="90"/>
      <c r="H11" s="91"/>
      <c r="I11" s="798" t="s">
        <v>1221</v>
      </c>
      <c r="J11" s="547" t="s">
        <v>458</v>
      </c>
      <c r="K11" s="393"/>
    </row>
    <row r="12" spans="1:11">
      <c r="A12" s="59"/>
      <c r="B12" s="82"/>
      <c r="C12" s="68" t="s">
        <v>1602</v>
      </c>
      <c r="D12" s="547" t="s">
        <v>1603</v>
      </c>
      <c r="E12" s="392"/>
      <c r="F12" s="547" t="s">
        <v>1604</v>
      </c>
      <c r="G12" s="392"/>
      <c r="H12" s="947"/>
      <c r="I12" s="68" t="s">
        <v>1605</v>
      </c>
      <c r="J12" s="70"/>
      <c r="K12" s="61"/>
    </row>
    <row r="13" spans="1:11">
      <c r="A13" s="83" t="s">
        <v>2263</v>
      </c>
      <c r="B13" s="82" t="s">
        <v>1567</v>
      </c>
      <c r="C13" s="68" t="s">
        <v>1812</v>
      </c>
      <c r="D13" s="82" t="s">
        <v>3510</v>
      </c>
      <c r="E13" s="68" t="s">
        <v>564</v>
      </c>
      <c r="F13" s="82" t="s">
        <v>3510</v>
      </c>
      <c r="G13" s="373" t="s">
        <v>1606</v>
      </c>
      <c r="H13" s="373" t="s">
        <v>564</v>
      </c>
      <c r="I13" s="68" t="s">
        <v>1607</v>
      </c>
      <c r="J13" s="82" t="s">
        <v>3510</v>
      </c>
      <c r="K13" s="367" t="s">
        <v>564</v>
      </c>
    </row>
    <row r="14" spans="1:11">
      <c r="A14" s="83" t="s">
        <v>2286</v>
      </c>
      <c r="B14" s="82"/>
      <c r="C14" s="68"/>
      <c r="D14" s="82" t="s">
        <v>3512</v>
      </c>
      <c r="E14" s="68" t="s">
        <v>3512</v>
      </c>
      <c r="F14" s="82" t="s">
        <v>3512</v>
      </c>
      <c r="G14" s="373" t="s">
        <v>2387</v>
      </c>
      <c r="H14" s="373" t="s">
        <v>3512</v>
      </c>
      <c r="I14" s="68" t="s">
        <v>2388</v>
      </c>
      <c r="J14" s="82" t="s">
        <v>3512</v>
      </c>
      <c r="K14" s="367" t="s">
        <v>3512</v>
      </c>
    </row>
    <row r="15" spans="1:11">
      <c r="A15" s="71"/>
      <c r="B15" s="801" t="s">
        <v>3377</v>
      </c>
      <c r="C15" s="800" t="s">
        <v>3378</v>
      </c>
      <c r="D15" s="801" t="s">
        <v>3379</v>
      </c>
      <c r="E15" s="800" t="s">
        <v>3380</v>
      </c>
      <c r="F15" s="801" t="s">
        <v>189</v>
      </c>
      <c r="G15" s="816" t="s">
        <v>190</v>
      </c>
      <c r="H15" s="816" t="s">
        <v>191</v>
      </c>
      <c r="I15" s="800" t="s">
        <v>192</v>
      </c>
      <c r="J15" s="801" t="s">
        <v>193</v>
      </c>
      <c r="K15" s="364" t="s">
        <v>3679</v>
      </c>
    </row>
    <row r="16" spans="1:11">
      <c r="A16" s="83">
        <v>1</v>
      </c>
      <c r="B16" s="649" t="s">
        <v>2770</v>
      </c>
      <c r="C16" s="1040">
        <v>0.63</v>
      </c>
      <c r="D16" s="2336">
        <v>4047</v>
      </c>
      <c r="E16" s="2336">
        <v>4046</v>
      </c>
      <c r="F16" s="2336"/>
      <c r="G16" s="2337"/>
      <c r="H16" s="2336"/>
      <c r="I16" s="346"/>
      <c r="J16" s="346" t="s">
        <v>27</v>
      </c>
      <c r="K16" s="347"/>
    </row>
    <row r="17" spans="1:13">
      <c r="A17" s="83">
        <v>2</v>
      </c>
      <c r="B17" s="70"/>
      <c r="C17" s="948">
        <v>0.75</v>
      </c>
      <c r="D17" s="346">
        <v>25</v>
      </c>
      <c r="E17" s="346">
        <v>24</v>
      </c>
      <c r="F17" s="346"/>
      <c r="G17" s="2338"/>
      <c r="H17" s="346"/>
      <c r="I17" s="346"/>
      <c r="J17" s="346"/>
      <c r="K17" s="347"/>
      <c r="M17" s="185"/>
    </row>
    <row r="18" spans="1:13">
      <c r="A18" s="83">
        <v>3</v>
      </c>
      <c r="B18" s="70"/>
      <c r="C18" s="948">
        <v>1</v>
      </c>
      <c r="D18" s="346">
        <v>182</v>
      </c>
      <c r="E18" s="346">
        <v>186</v>
      </c>
      <c r="F18" s="346"/>
      <c r="G18" s="2338"/>
      <c r="H18" s="346"/>
      <c r="I18" s="346"/>
      <c r="J18" s="346"/>
      <c r="K18" s="347"/>
      <c r="M18" s="185"/>
    </row>
    <row r="19" spans="1:13">
      <c r="A19" s="83">
        <v>4</v>
      </c>
      <c r="B19" s="70"/>
      <c r="C19" s="948">
        <v>1.5</v>
      </c>
      <c r="D19" s="346">
        <v>30</v>
      </c>
      <c r="E19" s="346">
        <v>32</v>
      </c>
      <c r="F19" s="346"/>
      <c r="G19" s="2338"/>
      <c r="H19" s="346"/>
      <c r="I19" s="346"/>
      <c r="J19" s="346"/>
      <c r="K19" s="347"/>
    </row>
    <row r="20" spans="1:13">
      <c r="A20" s="83">
        <v>5</v>
      </c>
      <c r="B20" s="70"/>
      <c r="C20" s="948">
        <v>2</v>
      </c>
      <c r="D20" s="346">
        <v>39</v>
      </c>
      <c r="E20" s="346">
        <v>35</v>
      </c>
      <c r="F20" s="346"/>
      <c r="G20" s="2338"/>
      <c r="H20" s="346"/>
      <c r="I20" s="346"/>
      <c r="J20" s="346"/>
      <c r="K20" s="347"/>
      <c r="M20" s="185"/>
    </row>
    <row r="21" spans="1:13">
      <c r="A21" s="83">
        <v>6</v>
      </c>
      <c r="B21" s="70" t="s">
        <v>2771</v>
      </c>
      <c r="C21" s="948">
        <v>3</v>
      </c>
      <c r="D21" s="346">
        <v>4</v>
      </c>
      <c r="E21" s="346">
        <v>4</v>
      </c>
      <c r="F21" s="346"/>
      <c r="G21" s="2338"/>
      <c r="H21" s="346"/>
      <c r="I21" s="346"/>
      <c r="J21" s="346"/>
      <c r="K21" s="347"/>
      <c r="M21" s="185"/>
    </row>
    <row r="22" spans="1:13">
      <c r="A22" s="83">
        <v>7</v>
      </c>
      <c r="B22" s="70"/>
      <c r="C22" s="948">
        <v>4</v>
      </c>
      <c r="D22" s="346">
        <v>5</v>
      </c>
      <c r="E22" s="346">
        <v>5</v>
      </c>
      <c r="F22" s="346"/>
      <c r="G22" s="2338"/>
      <c r="H22" s="346"/>
      <c r="I22" s="346"/>
      <c r="J22" s="346"/>
      <c r="K22" s="347"/>
      <c r="M22" s="185"/>
    </row>
    <row r="23" spans="1:13">
      <c r="A23" s="83">
        <v>8</v>
      </c>
      <c r="B23" s="70"/>
      <c r="C23" s="948">
        <v>6</v>
      </c>
      <c r="D23" s="346">
        <v>3</v>
      </c>
      <c r="E23" s="346">
        <v>3</v>
      </c>
      <c r="F23" s="346"/>
      <c r="G23" s="2338"/>
      <c r="H23" s="346"/>
      <c r="I23" s="346"/>
      <c r="J23" s="346"/>
      <c r="K23" s="347"/>
    </row>
    <row r="24" spans="1:13">
      <c r="A24" s="83">
        <v>9</v>
      </c>
      <c r="B24" s="70"/>
      <c r="C24" s="948">
        <v>8</v>
      </c>
      <c r="D24" s="346">
        <v>1</v>
      </c>
      <c r="E24" s="346">
        <v>2</v>
      </c>
      <c r="F24" s="346"/>
      <c r="G24" s="2338"/>
      <c r="H24" s="346"/>
      <c r="I24" s="346"/>
      <c r="J24" s="346"/>
      <c r="K24" s="347"/>
    </row>
    <row r="25" spans="1:13">
      <c r="A25" s="83">
        <v>10</v>
      </c>
      <c r="B25" s="70" t="s">
        <v>482</v>
      </c>
      <c r="C25" s="948">
        <v>1.5</v>
      </c>
      <c r="D25" s="346">
        <v>0</v>
      </c>
      <c r="E25" s="346">
        <v>0</v>
      </c>
      <c r="F25" s="346"/>
      <c r="G25" s="2338"/>
      <c r="H25" s="346"/>
      <c r="I25" s="346"/>
      <c r="J25" s="346"/>
      <c r="K25" s="347"/>
    </row>
    <row r="26" spans="1:13">
      <c r="A26" s="83">
        <v>11</v>
      </c>
      <c r="B26" s="70"/>
      <c r="C26" s="948">
        <v>2</v>
      </c>
      <c r="D26" s="346">
        <v>0</v>
      </c>
      <c r="E26" s="346">
        <v>0</v>
      </c>
      <c r="F26" s="346"/>
      <c r="G26" s="2338"/>
      <c r="H26" s="346"/>
      <c r="I26" s="346"/>
      <c r="J26" s="346"/>
      <c r="K26" s="347"/>
    </row>
    <row r="27" spans="1:13">
      <c r="A27" s="83">
        <v>12</v>
      </c>
      <c r="B27" s="70" t="s">
        <v>3724</v>
      </c>
      <c r="C27" s="948">
        <v>6</v>
      </c>
      <c r="D27" s="346">
        <v>2</v>
      </c>
      <c r="E27" s="346">
        <v>1</v>
      </c>
      <c r="F27" s="346"/>
      <c r="G27" s="2338"/>
      <c r="H27" s="346"/>
      <c r="I27" s="346"/>
      <c r="J27" s="346"/>
      <c r="K27" s="347"/>
    </row>
    <row r="28" spans="1:13">
      <c r="A28" s="83">
        <v>13</v>
      </c>
      <c r="B28" s="70"/>
      <c r="C28" s="948">
        <v>0.63</v>
      </c>
      <c r="D28" s="439"/>
      <c r="E28" s="439"/>
      <c r="F28" s="439"/>
      <c r="G28" s="949"/>
      <c r="H28" s="500"/>
      <c r="I28" s="365"/>
      <c r="J28" s="439"/>
      <c r="K28" s="366"/>
    </row>
    <row r="29" spans="1:13">
      <c r="A29" s="83">
        <v>14</v>
      </c>
      <c r="B29" s="70"/>
      <c r="C29" s="948">
        <v>0.75</v>
      </c>
      <c r="D29" s="439"/>
      <c r="E29" s="439"/>
      <c r="F29" s="439"/>
      <c r="G29" s="949"/>
      <c r="H29" s="500"/>
      <c r="I29" s="365"/>
      <c r="J29" s="439"/>
      <c r="K29" s="366"/>
    </row>
    <row r="30" spans="1:13">
      <c r="A30" s="83">
        <v>15</v>
      </c>
      <c r="B30" s="70"/>
      <c r="C30" s="948">
        <v>1</v>
      </c>
      <c r="D30" s="439"/>
      <c r="E30" s="365"/>
      <c r="F30" s="439"/>
      <c r="G30" s="949"/>
      <c r="H30" s="500"/>
      <c r="I30" s="365"/>
      <c r="J30" s="439"/>
      <c r="K30" s="366"/>
    </row>
    <row r="31" spans="1:13">
      <c r="A31" s="83">
        <v>16</v>
      </c>
      <c r="B31" s="70"/>
      <c r="C31" s="948">
        <v>1.5</v>
      </c>
      <c r="D31" s="439"/>
      <c r="E31" s="365"/>
      <c r="F31" s="439"/>
      <c r="G31" s="949"/>
      <c r="H31" s="500"/>
      <c r="I31" s="365"/>
      <c r="J31" s="439"/>
      <c r="K31" s="366"/>
    </row>
    <row r="32" spans="1:13">
      <c r="A32" s="83">
        <v>17</v>
      </c>
      <c r="B32" s="70"/>
      <c r="C32" s="948">
        <v>2</v>
      </c>
      <c r="D32" s="439"/>
      <c r="E32" s="365"/>
      <c r="F32" s="439"/>
      <c r="G32" s="949"/>
      <c r="H32" s="500"/>
      <c r="I32" s="365"/>
      <c r="J32" s="439"/>
      <c r="K32" s="366"/>
    </row>
    <row r="33" spans="1:11">
      <c r="A33" s="83">
        <v>18</v>
      </c>
      <c r="B33" s="1030"/>
      <c r="C33" s="949">
        <v>0.63</v>
      </c>
      <c r="D33" s="500"/>
      <c r="E33" s="500"/>
      <c r="F33" s="500"/>
      <c r="G33" s="949"/>
      <c r="H33" s="500"/>
      <c r="I33" s="365"/>
      <c r="J33" s="439"/>
      <c r="K33" s="366"/>
    </row>
    <row r="34" spans="1:11">
      <c r="A34" s="83">
        <v>19</v>
      </c>
      <c r="B34" s="950"/>
      <c r="C34" s="1040">
        <v>0.75</v>
      </c>
      <c r="D34" s="1041"/>
      <c r="E34" s="1042"/>
      <c r="F34" s="1041"/>
      <c r="G34" s="1043"/>
      <c r="H34" s="1044"/>
      <c r="I34" s="365"/>
      <c r="J34" s="439"/>
      <c r="K34" s="366"/>
    </row>
    <row r="35" spans="1:11">
      <c r="A35" s="83">
        <v>20</v>
      </c>
      <c r="B35" s="70"/>
      <c r="C35" s="948">
        <v>1</v>
      </c>
      <c r="D35" s="439"/>
      <c r="E35" s="365"/>
      <c r="F35" s="439"/>
      <c r="G35" s="949"/>
      <c r="H35" s="500"/>
      <c r="I35" s="365"/>
      <c r="J35" s="439"/>
      <c r="K35" s="366"/>
    </row>
    <row r="36" spans="1:11">
      <c r="A36" s="83">
        <v>21</v>
      </c>
      <c r="B36" s="70"/>
      <c r="C36" s="948">
        <v>1.5</v>
      </c>
      <c r="D36" s="439"/>
      <c r="E36" s="365"/>
      <c r="F36" s="439"/>
      <c r="G36" s="949"/>
      <c r="H36" s="500"/>
      <c r="I36" s="365"/>
      <c r="J36" s="439"/>
      <c r="K36" s="366"/>
    </row>
    <row r="37" spans="1:11">
      <c r="A37" s="83">
        <v>22</v>
      </c>
      <c r="B37" s="70"/>
      <c r="C37" s="948">
        <v>2</v>
      </c>
      <c r="D37" s="439"/>
      <c r="E37" s="365"/>
      <c r="F37" s="439"/>
      <c r="G37" s="949"/>
      <c r="H37" s="500"/>
      <c r="I37" s="365"/>
      <c r="J37" s="439"/>
      <c r="K37" s="366"/>
    </row>
    <row r="38" spans="1:11">
      <c r="A38" s="83">
        <v>23</v>
      </c>
      <c r="B38" s="1030"/>
      <c r="C38" s="948">
        <v>3</v>
      </c>
      <c r="D38" s="439"/>
      <c r="E38" s="365"/>
      <c r="F38" s="439"/>
      <c r="G38" s="949"/>
      <c r="H38" s="500"/>
      <c r="I38" s="365"/>
      <c r="J38" s="439"/>
      <c r="K38" s="366"/>
    </row>
    <row r="39" spans="1:11">
      <c r="A39" s="83">
        <v>24</v>
      </c>
      <c r="B39" s="70"/>
      <c r="C39" s="948">
        <v>4</v>
      </c>
      <c r="D39" s="439"/>
      <c r="E39" s="365"/>
      <c r="F39" s="439"/>
      <c r="G39" s="949"/>
      <c r="H39" s="500"/>
      <c r="I39" s="365"/>
      <c r="J39" s="439"/>
      <c r="K39" s="366"/>
    </row>
    <row r="40" spans="1:11">
      <c r="A40" s="83">
        <v>25</v>
      </c>
      <c r="B40" s="70"/>
      <c r="C40" s="948">
        <v>6</v>
      </c>
      <c r="D40" s="439"/>
      <c r="E40" s="365"/>
      <c r="F40" s="439"/>
      <c r="G40" s="949"/>
      <c r="H40" s="500"/>
      <c r="I40" s="365"/>
      <c r="J40" s="439"/>
      <c r="K40" s="366"/>
    </row>
    <row r="41" spans="1:11">
      <c r="A41" s="83">
        <v>26</v>
      </c>
      <c r="B41" s="70"/>
      <c r="C41" s="948">
        <v>8</v>
      </c>
      <c r="D41" s="439"/>
      <c r="E41" s="365"/>
      <c r="F41" s="439"/>
      <c r="G41" s="949"/>
      <c r="H41" s="500"/>
      <c r="I41" s="365"/>
      <c r="J41" s="439"/>
      <c r="K41" s="366"/>
    </row>
    <row r="42" spans="1:11">
      <c r="A42" s="83">
        <v>27</v>
      </c>
      <c r="B42" s="70"/>
      <c r="C42" s="948">
        <v>0.63</v>
      </c>
      <c r="D42" s="439"/>
      <c r="E42" s="365"/>
      <c r="F42" s="439"/>
      <c r="G42" s="949"/>
      <c r="H42" s="500"/>
      <c r="I42" s="365"/>
      <c r="J42" s="439"/>
      <c r="K42" s="366"/>
    </row>
    <row r="43" spans="1:11">
      <c r="A43" s="83">
        <v>28</v>
      </c>
      <c r="B43" s="70"/>
      <c r="C43" s="948">
        <v>0.75</v>
      </c>
      <c r="D43" s="439"/>
      <c r="E43" s="365"/>
      <c r="F43" s="439"/>
      <c r="G43" s="949"/>
      <c r="H43" s="500"/>
      <c r="I43" s="365"/>
      <c r="J43" s="439"/>
      <c r="K43" s="366"/>
    </row>
    <row r="44" spans="1:11">
      <c r="A44" s="83">
        <v>29</v>
      </c>
      <c r="B44" s="70"/>
      <c r="C44" s="948">
        <v>1</v>
      </c>
      <c r="D44" s="439"/>
      <c r="E44" s="365"/>
      <c r="F44" s="439"/>
      <c r="G44" s="949"/>
      <c r="H44" s="500"/>
      <c r="I44" s="365"/>
      <c r="J44" s="439"/>
      <c r="K44" s="366"/>
    </row>
    <row r="45" spans="1:11">
      <c r="A45" s="83">
        <v>30</v>
      </c>
      <c r="B45" s="70"/>
      <c r="C45" s="948">
        <v>1.5</v>
      </c>
      <c r="D45" s="439"/>
      <c r="E45" s="365"/>
      <c r="F45" s="439"/>
      <c r="G45" s="949"/>
      <c r="H45" s="500"/>
      <c r="I45" s="365"/>
      <c r="J45" s="439"/>
      <c r="K45" s="366"/>
    </row>
    <row r="46" spans="1:11">
      <c r="A46" s="83">
        <v>31</v>
      </c>
      <c r="B46" s="70"/>
      <c r="C46" s="948">
        <v>2</v>
      </c>
      <c r="D46" s="439"/>
      <c r="E46" s="365"/>
      <c r="F46" s="439"/>
      <c r="G46" s="949"/>
      <c r="H46" s="500"/>
      <c r="I46" s="365"/>
      <c r="J46" s="439"/>
      <c r="K46" s="366"/>
    </row>
    <row r="47" spans="1:11">
      <c r="A47" s="83">
        <v>32</v>
      </c>
      <c r="B47" s="70"/>
      <c r="C47" s="948">
        <v>0.63</v>
      </c>
      <c r="D47" s="439"/>
      <c r="E47" s="365"/>
      <c r="F47" s="439"/>
      <c r="G47" s="949"/>
      <c r="H47" s="500"/>
      <c r="I47" s="365"/>
      <c r="J47" s="439"/>
      <c r="K47" s="366"/>
    </row>
    <row r="48" spans="1:11">
      <c r="A48" s="83">
        <v>33</v>
      </c>
      <c r="B48" s="70"/>
      <c r="C48" s="948">
        <v>0.75</v>
      </c>
      <c r="D48" s="439"/>
      <c r="E48" s="365"/>
      <c r="F48" s="439"/>
      <c r="G48" s="949"/>
      <c r="H48" s="500"/>
      <c r="I48" s="365"/>
      <c r="J48" s="439"/>
      <c r="K48" s="366"/>
    </row>
    <row r="49" spans="1:11">
      <c r="A49" s="83">
        <v>34</v>
      </c>
      <c r="B49" s="70"/>
      <c r="C49" s="948">
        <v>1</v>
      </c>
      <c r="D49" s="439"/>
      <c r="E49" s="365"/>
      <c r="F49" s="439"/>
      <c r="G49" s="949"/>
      <c r="H49" s="500"/>
      <c r="I49" s="365"/>
      <c r="J49" s="439"/>
      <c r="K49" s="366"/>
    </row>
    <row r="50" spans="1:11">
      <c r="A50" s="83">
        <v>35</v>
      </c>
      <c r="B50" s="70"/>
      <c r="C50" s="948">
        <v>1.5</v>
      </c>
      <c r="D50" s="439"/>
      <c r="E50" s="365"/>
      <c r="F50" s="439"/>
      <c r="G50" s="949"/>
      <c r="H50" s="500"/>
      <c r="I50" s="365"/>
      <c r="J50" s="439"/>
      <c r="K50" s="366"/>
    </row>
    <row r="51" spans="1:11">
      <c r="A51" s="83">
        <v>36</v>
      </c>
      <c r="B51" s="70"/>
      <c r="C51" s="1037">
        <v>2</v>
      </c>
      <c r="D51" s="500"/>
      <c r="E51" s="484"/>
      <c r="F51" s="500"/>
      <c r="G51" s="949"/>
      <c r="H51" s="500"/>
      <c r="I51" s="484"/>
      <c r="J51" s="500"/>
      <c r="K51" s="366"/>
    </row>
    <row r="52" spans="1:11" ht="15.75" thickBot="1">
      <c r="A52" s="369" t="s">
        <v>2835</v>
      </c>
      <c r="B52" s="88" t="s">
        <v>457</v>
      </c>
      <c r="C52" s="951"/>
      <c r="D52" s="595">
        <f>SUM(D16:D51)</f>
        <v>4338</v>
      </c>
      <c r="E52" s="595">
        <f>SUM(E16:E51)</f>
        <v>4338</v>
      </c>
      <c r="F52" s="595">
        <f>SUM(F16:F51)</f>
        <v>0</v>
      </c>
      <c r="G52" s="951"/>
      <c r="H52" s="595">
        <f>SUM(H16:H51)</f>
        <v>0</v>
      </c>
      <c r="I52" s="595">
        <f>SUM(I16:I51)</f>
        <v>0</v>
      </c>
      <c r="J52" s="595">
        <f>SUM(J16:J51)</f>
        <v>0</v>
      </c>
      <c r="K52" s="595">
        <f>SUM(K16:K51)</f>
        <v>0</v>
      </c>
    </row>
    <row r="53" spans="1:11">
      <c r="A53" s="185"/>
      <c r="B53" s="185"/>
      <c r="C53" s="185"/>
      <c r="D53" s="185"/>
      <c r="E53" s="185"/>
      <c r="F53" s="185"/>
      <c r="G53" s="185"/>
      <c r="H53" s="185"/>
      <c r="I53" s="185"/>
      <c r="J53" s="185"/>
      <c r="K53" s="185" t="s">
        <v>110</v>
      </c>
    </row>
    <row r="54" spans="1:11">
      <c r="A54" s="90" t="s">
        <v>2389</v>
      </c>
      <c r="B54" s="90"/>
      <c r="C54" s="90"/>
      <c r="D54" s="90"/>
      <c r="E54" s="90"/>
      <c r="F54" s="90"/>
      <c r="G54" s="90"/>
      <c r="H54" s="90"/>
      <c r="I54" s="90"/>
      <c r="J54" s="90"/>
      <c r="K54" s="90"/>
    </row>
    <row r="55" spans="1:11">
      <c r="A55" s="185"/>
      <c r="B55" s="185"/>
      <c r="C55" s="185"/>
      <c r="D55" s="185"/>
      <c r="E55" s="185"/>
      <c r="F55" s="185"/>
      <c r="G55" s="185"/>
      <c r="H55" s="185"/>
      <c r="I55" s="185"/>
      <c r="J55" s="185"/>
      <c r="K55" s="185"/>
    </row>
    <row r="56" spans="1:11">
      <c r="A56" s="185"/>
      <c r="B56" s="185"/>
      <c r="C56" s="185"/>
      <c r="D56" s="185"/>
      <c r="E56" s="185"/>
      <c r="F56" s="185"/>
      <c r="G56" s="185"/>
      <c r="H56" s="185"/>
      <c r="I56" s="185"/>
      <c r="J56" s="185"/>
      <c r="K56" s="185"/>
    </row>
    <row r="57" spans="1:11">
      <c r="A57" s="185"/>
      <c r="B57" s="185"/>
      <c r="C57" s="185"/>
      <c r="D57" s="185"/>
      <c r="E57" s="185"/>
      <c r="F57" s="185"/>
      <c r="G57" s="185"/>
      <c r="H57" s="185"/>
      <c r="I57" s="185"/>
      <c r="J57" s="185"/>
      <c r="K57" s="185"/>
    </row>
    <row r="58" spans="1:11">
      <c r="A58" s="185"/>
      <c r="B58" s="185"/>
      <c r="C58" s="185"/>
      <c r="D58" s="185"/>
      <c r="E58" s="185"/>
      <c r="F58" s="185"/>
      <c r="G58" s="185"/>
      <c r="H58" s="185"/>
      <c r="I58" s="185"/>
      <c r="J58" s="185"/>
      <c r="K58" s="185"/>
    </row>
    <row r="59" spans="1:11">
      <c r="A59" s="185"/>
      <c r="B59" s="185"/>
      <c r="C59" s="185"/>
      <c r="D59" s="185"/>
      <c r="E59" s="185"/>
      <c r="F59" s="185"/>
      <c r="G59" s="185"/>
      <c r="H59" s="185"/>
      <c r="I59" s="185"/>
      <c r="J59" s="185"/>
      <c r="K59" s="185"/>
    </row>
    <row r="60" spans="1:11">
      <c r="A60" s="185"/>
      <c r="B60" s="185"/>
      <c r="C60" s="185"/>
      <c r="D60" s="185"/>
      <c r="E60" s="185"/>
      <c r="F60" s="185"/>
      <c r="G60" s="185"/>
      <c r="H60" s="185"/>
      <c r="I60" s="185"/>
      <c r="J60" s="185"/>
      <c r="K60" s="185"/>
    </row>
    <row r="61" spans="1:11">
      <c r="A61" s="185"/>
      <c r="B61" s="185"/>
      <c r="C61" s="185"/>
      <c r="D61" s="185"/>
      <c r="E61" s="185"/>
      <c r="F61" s="185"/>
      <c r="G61" s="185"/>
      <c r="H61" s="185"/>
      <c r="I61" s="185"/>
      <c r="J61" s="185"/>
      <c r="K61" s="185"/>
    </row>
    <row r="62" spans="1:11">
      <c r="A62" s="185"/>
      <c r="B62" s="185"/>
      <c r="C62" s="185"/>
      <c r="D62" s="185"/>
      <c r="E62" s="185"/>
      <c r="F62" s="185"/>
      <c r="G62" s="185"/>
      <c r="H62" s="185"/>
      <c r="I62" s="185"/>
      <c r="J62" s="185"/>
      <c r="K62" s="185"/>
    </row>
    <row r="63" spans="1:11">
      <c r="A63" s="185"/>
      <c r="B63" s="185"/>
      <c r="C63" s="185"/>
      <c r="D63" s="185"/>
      <c r="E63" s="185"/>
      <c r="F63" s="185"/>
      <c r="G63" s="185"/>
      <c r="H63" s="185"/>
      <c r="I63" s="185"/>
      <c r="J63" s="185"/>
      <c r="K63" s="185"/>
    </row>
    <row r="64" spans="1:11">
      <c r="A64" s="185"/>
      <c r="B64" s="185"/>
      <c r="C64" s="185"/>
      <c r="D64" s="185"/>
      <c r="E64" s="185"/>
      <c r="F64" s="185"/>
      <c r="G64" s="185"/>
      <c r="H64" s="185"/>
      <c r="I64" s="185"/>
      <c r="J64" s="185"/>
      <c r="K64" s="185"/>
    </row>
    <row r="65" spans="1:11">
      <c r="A65" s="185"/>
      <c r="B65" s="185"/>
      <c r="C65" s="185"/>
      <c r="D65" s="185"/>
      <c r="E65" s="185"/>
      <c r="F65" s="185"/>
      <c r="G65" s="185"/>
      <c r="H65" s="185"/>
      <c r="I65" s="185"/>
      <c r="J65" s="185"/>
      <c r="K65" s="185"/>
    </row>
    <row r="66" spans="1:11">
      <c r="A66" s="185"/>
      <c r="B66" s="185"/>
      <c r="C66" s="185"/>
      <c r="D66" s="185"/>
      <c r="E66" s="185"/>
      <c r="F66" s="185"/>
      <c r="G66" s="185"/>
      <c r="H66" s="185"/>
      <c r="I66" s="185"/>
      <c r="J66" s="185"/>
      <c r="K66" s="185"/>
    </row>
    <row r="67" spans="1:11">
      <c r="A67" s="185"/>
      <c r="B67" s="185"/>
      <c r="C67" s="185"/>
      <c r="D67" s="185"/>
      <c r="E67" s="185"/>
      <c r="F67" s="185"/>
      <c r="G67" s="185"/>
      <c r="H67" s="185"/>
      <c r="I67" s="185"/>
      <c r="J67" s="185"/>
      <c r="K67" s="185"/>
    </row>
    <row r="68" spans="1:11">
      <c r="A68" s="185"/>
      <c r="B68" s="185"/>
      <c r="C68" s="185"/>
      <c r="D68" s="185"/>
      <c r="E68" s="185"/>
      <c r="F68" s="185"/>
      <c r="G68" s="185"/>
      <c r="H68" s="185"/>
      <c r="I68" s="185"/>
      <c r="J68" s="185"/>
      <c r="K68" s="185"/>
    </row>
    <row r="69" spans="1:11">
      <c r="A69" s="185"/>
      <c r="B69" s="185"/>
      <c r="C69" s="185"/>
      <c r="D69" s="185"/>
      <c r="E69" s="185"/>
      <c r="F69" s="185"/>
      <c r="G69" s="185"/>
      <c r="H69" s="185"/>
      <c r="I69" s="185"/>
      <c r="J69" s="185"/>
      <c r="K69" s="185"/>
    </row>
    <row r="70" spans="1:11">
      <c r="A70" s="185"/>
      <c r="B70" s="185"/>
      <c r="C70" s="185"/>
      <c r="D70" s="185"/>
      <c r="E70" s="185"/>
      <c r="F70" s="185"/>
      <c r="G70" s="185"/>
      <c r="H70" s="185"/>
      <c r="I70" s="185"/>
      <c r="J70" s="185"/>
      <c r="K70" s="185"/>
    </row>
    <row r="71" spans="1:11">
      <c r="A71" s="185"/>
      <c r="B71" s="185"/>
      <c r="C71" s="185"/>
      <c r="D71" s="185"/>
      <c r="E71" s="185"/>
      <c r="F71" s="185"/>
      <c r="G71" s="185"/>
      <c r="H71" s="185"/>
      <c r="I71" s="185"/>
      <c r="J71" s="185"/>
      <c r="K71" s="185"/>
    </row>
    <row r="72" spans="1:11">
      <c r="A72" s="185"/>
      <c r="B72" s="185"/>
      <c r="C72" s="185"/>
      <c r="D72" s="185"/>
      <c r="E72" s="185"/>
      <c r="F72" s="185"/>
      <c r="G72" s="185"/>
      <c r="H72" s="185"/>
      <c r="I72" s="185"/>
      <c r="J72" s="185"/>
      <c r="K72" s="185"/>
    </row>
    <row r="73" spans="1:11">
      <c r="A73" s="185"/>
      <c r="B73" s="185"/>
      <c r="C73" s="185"/>
      <c r="D73" s="185"/>
      <c r="E73" s="185"/>
      <c r="F73" s="185"/>
      <c r="G73" s="185"/>
      <c r="H73" s="185"/>
      <c r="I73" s="185"/>
      <c r="J73" s="185"/>
      <c r="K73" s="185"/>
    </row>
    <row r="74" spans="1:11">
      <c r="A74" s="185"/>
      <c r="B74" s="185"/>
      <c r="C74" s="185"/>
      <c r="D74" s="185"/>
      <c r="E74" s="185"/>
      <c r="F74" s="185"/>
      <c r="G74" s="185"/>
      <c r="H74" s="185"/>
      <c r="I74" s="185"/>
      <c r="J74" s="185"/>
      <c r="K74" s="185"/>
    </row>
    <row r="75" spans="1:11">
      <c r="A75" s="185"/>
      <c r="B75" s="185"/>
      <c r="C75" s="185"/>
      <c r="D75" s="185"/>
      <c r="E75" s="185"/>
      <c r="F75" s="185"/>
      <c r="G75" s="185"/>
      <c r="H75" s="185"/>
      <c r="I75" s="185"/>
      <c r="J75" s="185"/>
      <c r="K75" s="185"/>
    </row>
    <row r="76" spans="1:11">
      <c r="A76" s="185"/>
      <c r="B76" s="185"/>
      <c r="C76" s="185"/>
      <c r="D76" s="185"/>
      <c r="E76" s="185"/>
      <c r="F76" s="185"/>
      <c r="G76" s="185"/>
      <c r="H76" s="185"/>
      <c r="I76" s="185"/>
      <c r="J76" s="185"/>
      <c r="K76" s="185"/>
    </row>
    <row r="77" spans="1:11">
      <c r="A77" s="185"/>
      <c r="B77" s="185"/>
      <c r="C77" s="185"/>
      <c r="D77" s="185"/>
      <c r="E77" s="185"/>
      <c r="F77" s="185"/>
      <c r="G77" s="185"/>
      <c r="H77" s="185"/>
      <c r="I77" s="185"/>
      <c r="J77" s="185"/>
      <c r="K77" s="185"/>
    </row>
    <row r="78" spans="1:11">
      <c r="A78" s="185"/>
      <c r="B78" s="185"/>
      <c r="C78" s="185"/>
      <c r="D78" s="185"/>
      <c r="E78" s="185"/>
      <c r="F78" s="185"/>
      <c r="G78" s="185"/>
      <c r="H78" s="185"/>
      <c r="I78" s="185"/>
      <c r="J78" s="185"/>
      <c r="K78" s="185"/>
    </row>
    <row r="79" spans="1:11">
      <c r="A79" s="185"/>
      <c r="B79" s="185"/>
      <c r="C79" s="185"/>
      <c r="D79" s="185"/>
      <c r="E79" s="185"/>
      <c r="F79" s="185"/>
      <c r="G79" s="185"/>
      <c r="H79" s="185"/>
      <c r="I79" s="185"/>
      <c r="J79" s="185"/>
      <c r="K79" s="185"/>
    </row>
    <row r="80" spans="1:11">
      <c r="A80" s="185"/>
      <c r="B80" s="185"/>
      <c r="C80" s="185"/>
      <c r="D80" s="185"/>
      <c r="E80" s="185"/>
      <c r="F80" s="185"/>
      <c r="G80" s="185"/>
      <c r="H80" s="185"/>
      <c r="I80" s="185"/>
      <c r="J80" s="185"/>
      <c r="K80" s="185"/>
    </row>
    <row r="81" spans="1:11">
      <c r="A81" s="185"/>
      <c r="B81" s="185"/>
      <c r="C81" s="185"/>
      <c r="D81" s="185"/>
      <c r="E81" s="185"/>
      <c r="F81" s="185"/>
      <c r="G81" s="185"/>
      <c r="H81" s="185"/>
      <c r="I81" s="185"/>
      <c r="J81" s="185"/>
      <c r="K81" s="185"/>
    </row>
    <row r="82" spans="1:11">
      <c r="A82" s="185"/>
      <c r="B82" s="185"/>
      <c r="C82" s="185"/>
      <c r="D82" s="185"/>
      <c r="E82" s="185"/>
      <c r="F82" s="185"/>
      <c r="G82" s="185"/>
      <c r="H82" s="185"/>
      <c r="I82" s="185"/>
      <c r="J82" s="185"/>
      <c r="K82" s="185"/>
    </row>
    <row r="83" spans="1:11">
      <c r="A83" s="185"/>
      <c r="B83" s="185"/>
      <c r="C83" s="185"/>
      <c r="D83" s="185"/>
      <c r="E83" s="185"/>
      <c r="F83" s="185"/>
      <c r="G83" s="185"/>
      <c r="H83" s="185"/>
      <c r="I83" s="185"/>
      <c r="J83" s="185"/>
      <c r="K83" s="185"/>
    </row>
    <row r="84" spans="1:11">
      <c r="A84" s="185"/>
      <c r="B84" s="185"/>
      <c r="C84" s="185"/>
      <c r="D84" s="185"/>
      <c r="E84" s="185"/>
      <c r="F84" s="185"/>
      <c r="G84" s="185"/>
      <c r="H84" s="185"/>
      <c r="I84" s="185"/>
      <c r="J84" s="185"/>
      <c r="K84" s="185"/>
    </row>
    <row r="85" spans="1:11">
      <c r="A85" s="185"/>
      <c r="B85" s="185"/>
      <c r="C85" s="185"/>
      <c r="D85" s="185"/>
      <c r="E85" s="185"/>
      <c r="F85" s="185"/>
      <c r="G85" s="185"/>
      <c r="H85" s="185"/>
      <c r="I85" s="185"/>
      <c r="J85" s="185"/>
      <c r="K85" s="185"/>
    </row>
    <row r="86" spans="1:11">
      <c r="A86" s="185"/>
      <c r="B86" s="185"/>
      <c r="C86" s="185"/>
      <c r="D86" s="185"/>
      <c r="E86" s="185"/>
      <c r="F86" s="185"/>
      <c r="G86" s="185"/>
      <c r="H86" s="185"/>
      <c r="I86" s="185"/>
      <c r="J86" s="185"/>
      <c r="K86" s="185"/>
    </row>
    <row r="87" spans="1:11">
      <c r="A87" s="185"/>
      <c r="B87" s="185"/>
      <c r="C87" s="185"/>
      <c r="D87" s="185"/>
      <c r="E87" s="185"/>
      <c r="F87" s="185"/>
      <c r="G87" s="185"/>
      <c r="H87" s="185"/>
      <c r="I87" s="185"/>
      <c r="J87" s="185"/>
      <c r="K87" s="185"/>
    </row>
    <row r="88" spans="1:11">
      <c r="A88" s="185"/>
      <c r="B88" s="185"/>
      <c r="C88" s="185"/>
      <c r="D88" s="185"/>
      <c r="E88" s="185"/>
      <c r="F88" s="185"/>
      <c r="G88" s="185"/>
      <c r="H88" s="185"/>
      <c r="I88" s="185"/>
      <c r="J88" s="185"/>
      <c r="K88" s="185"/>
    </row>
    <row r="89" spans="1:11">
      <c r="A89" s="185"/>
      <c r="B89" s="185"/>
      <c r="C89" s="185"/>
      <c r="D89" s="185"/>
      <c r="E89" s="185"/>
      <c r="F89" s="185"/>
      <c r="G89" s="185"/>
      <c r="H89" s="185"/>
      <c r="I89" s="185"/>
      <c r="J89" s="185"/>
      <c r="K89" s="185"/>
    </row>
    <row r="90" spans="1:11">
      <c r="A90" s="185"/>
      <c r="B90" s="185"/>
      <c r="C90" s="185"/>
      <c r="D90" s="185"/>
      <c r="E90" s="185"/>
      <c r="F90" s="185"/>
      <c r="G90" s="185"/>
      <c r="H90" s="185"/>
      <c r="I90" s="185"/>
      <c r="J90" s="185"/>
      <c r="K90" s="185"/>
    </row>
    <row r="91" spans="1:11">
      <c r="A91" s="185"/>
      <c r="B91" s="185"/>
      <c r="C91" s="185"/>
      <c r="D91" s="185"/>
      <c r="E91" s="185"/>
      <c r="F91" s="185"/>
      <c r="G91" s="185"/>
      <c r="H91" s="185"/>
      <c r="I91" s="185"/>
      <c r="J91" s="185"/>
      <c r="K91" s="185"/>
    </row>
    <row r="92" spans="1:11">
      <c r="A92" s="185"/>
      <c r="B92" s="185"/>
      <c r="C92" s="185"/>
      <c r="D92" s="185"/>
      <c r="E92" s="185"/>
      <c r="F92" s="185"/>
      <c r="G92" s="185"/>
      <c r="H92" s="185"/>
      <c r="I92" s="185"/>
      <c r="J92" s="185"/>
      <c r="K92" s="185"/>
    </row>
    <row r="93" spans="1:11">
      <c r="A93" s="185"/>
      <c r="B93" s="185"/>
      <c r="C93" s="185"/>
      <c r="D93" s="185"/>
      <c r="E93" s="185"/>
      <c r="F93" s="185"/>
      <c r="G93" s="185"/>
      <c r="H93" s="185"/>
      <c r="I93" s="185"/>
      <c r="J93" s="185"/>
      <c r="K93" s="185"/>
    </row>
    <row r="94" spans="1:11">
      <c r="A94" s="185"/>
      <c r="B94" s="185"/>
      <c r="C94" s="185"/>
      <c r="D94" s="185"/>
      <c r="E94" s="185"/>
      <c r="F94" s="185"/>
      <c r="G94" s="185"/>
      <c r="H94" s="185"/>
      <c r="I94" s="185"/>
      <c r="J94" s="185"/>
      <c r="K94" s="185"/>
    </row>
    <row r="95" spans="1:11">
      <c r="A95" s="185"/>
      <c r="B95" s="185"/>
      <c r="C95" s="185"/>
      <c r="D95" s="185"/>
      <c r="E95" s="185"/>
      <c r="F95" s="185"/>
      <c r="G95" s="185"/>
      <c r="H95" s="185"/>
      <c r="I95" s="185"/>
      <c r="J95" s="185"/>
      <c r="K95" s="185"/>
    </row>
    <row r="96" spans="1:11">
      <c r="A96" s="185"/>
      <c r="B96" s="185"/>
      <c r="C96" s="185"/>
      <c r="D96" s="185"/>
      <c r="E96" s="185"/>
      <c r="F96" s="185"/>
      <c r="G96" s="185"/>
      <c r="H96" s="185"/>
      <c r="I96" s="185"/>
      <c r="J96" s="185"/>
      <c r="K96" s="185"/>
    </row>
    <row r="97" spans="1:11">
      <c r="A97" s="185"/>
      <c r="B97" s="185"/>
      <c r="C97" s="185"/>
      <c r="D97" s="185"/>
      <c r="E97" s="185"/>
      <c r="F97" s="185"/>
      <c r="G97" s="185"/>
      <c r="H97" s="185"/>
      <c r="I97" s="185"/>
      <c r="J97" s="185"/>
      <c r="K97" s="185"/>
    </row>
    <row r="98" spans="1:11">
      <c r="A98" s="185"/>
      <c r="B98" s="185"/>
      <c r="C98" s="185"/>
      <c r="D98" s="185"/>
      <c r="E98" s="185"/>
      <c r="F98" s="185"/>
      <c r="G98" s="185"/>
      <c r="H98" s="185"/>
      <c r="I98" s="185"/>
      <c r="J98" s="185"/>
      <c r="K98" s="185"/>
    </row>
    <row r="99" spans="1:11">
      <c r="A99" s="185"/>
      <c r="B99" s="185"/>
      <c r="C99" s="185"/>
      <c r="D99" s="185"/>
      <c r="E99" s="185"/>
      <c r="F99" s="185"/>
      <c r="G99" s="185"/>
      <c r="H99" s="185"/>
      <c r="I99" s="185"/>
      <c r="J99" s="185"/>
      <c r="K99" s="185"/>
    </row>
    <row r="100" spans="1:11">
      <c r="A100" s="185"/>
      <c r="B100" s="185"/>
      <c r="C100" s="185"/>
      <c r="D100" s="185"/>
      <c r="E100" s="185"/>
      <c r="F100" s="185"/>
      <c r="G100" s="185"/>
      <c r="H100" s="185"/>
      <c r="I100" s="185"/>
      <c r="J100" s="185"/>
      <c r="K100" s="185"/>
    </row>
    <row r="101" spans="1:11">
      <c r="A101" s="185"/>
      <c r="B101" s="185"/>
      <c r="C101" s="185"/>
      <c r="D101" s="185"/>
      <c r="E101" s="185"/>
      <c r="F101" s="185"/>
      <c r="G101" s="185"/>
      <c r="H101" s="185"/>
      <c r="I101" s="185"/>
      <c r="J101" s="185"/>
      <c r="K101" s="185"/>
    </row>
    <row r="102" spans="1:11">
      <c r="A102" s="185"/>
      <c r="B102" s="185"/>
      <c r="C102" s="185"/>
      <c r="D102" s="185"/>
      <c r="E102" s="185"/>
      <c r="F102" s="185"/>
      <c r="G102" s="185"/>
      <c r="H102" s="185"/>
      <c r="I102" s="185"/>
      <c r="J102" s="185"/>
      <c r="K102" s="185"/>
    </row>
    <row r="103" spans="1:11">
      <c r="A103" s="185"/>
      <c r="B103" s="185"/>
      <c r="C103" s="185"/>
      <c r="D103" s="185"/>
      <c r="E103" s="185"/>
      <c r="F103" s="185"/>
      <c r="G103" s="185"/>
      <c r="H103" s="185"/>
      <c r="I103" s="185"/>
      <c r="J103" s="185"/>
      <c r="K103" s="185"/>
    </row>
    <row r="104" spans="1:11">
      <c r="A104" s="185"/>
      <c r="B104" s="185"/>
      <c r="C104" s="185"/>
      <c r="D104" s="185"/>
      <c r="E104" s="185"/>
      <c r="F104" s="185"/>
      <c r="G104" s="185"/>
      <c r="H104" s="185"/>
      <c r="I104" s="185"/>
      <c r="J104" s="185"/>
      <c r="K104" s="185"/>
    </row>
    <row r="105" spans="1:11">
      <c r="A105" s="185"/>
      <c r="B105" s="185"/>
      <c r="C105" s="185"/>
      <c r="D105" s="185"/>
      <c r="E105" s="185"/>
      <c r="F105" s="185"/>
      <c r="G105" s="185"/>
      <c r="H105" s="185"/>
      <c r="I105" s="185"/>
      <c r="J105" s="185"/>
      <c r="K105" s="185"/>
    </row>
    <row r="106" spans="1:11">
      <c r="A106" s="185"/>
      <c r="B106" s="185"/>
      <c r="C106" s="185"/>
      <c r="D106" s="185"/>
      <c r="E106" s="185"/>
      <c r="F106" s="185"/>
      <c r="G106" s="185"/>
      <c r="H106" s="185"/>
      <c r="I106" s="185"/>
      <c r="J106" s="185"/>
      <c r="K106" s="185"/>
    </row>
    <row r="107" spans="1:11">
      <c r="A107" s="185"/>
      <c r="B107" s="185"/>
      <c r="C107" s="185"/>
      <c r="D107" s="185"/>
      <c r="E107" s="185"/>
      <c r="F107" s="185"/>
      <c r="G107" s="185"/>
      <c r="H107" s="185"/>
      <c r="I107" s="185"/>
      <c r="J107" s="185"/>
      <c r="K107" s="185"/>
    </row>
    <row r="108" spans="1:11">
      <c r="A108" s="185"/>
      <c r="B108" s="185"/>
      <c r="C108" s="185"/>
      <c r="D108" s="185"/>
      <c r="E108" s="185"/>
      <c r="F108" s="185"/>
      <c r="G108" s="185"/>
      <c r="H108" s="185"/>
      <c r="I108" s="185"/>
      <c r="J108" s="185"/>
      <c r="K108" s="185"/>
    </row>
    <row r="109" spans="1:11">
      <c r="A109" s="185"/>
      <c r="B109" s="185"/>
      <c r="C109" s="185"/>
      <c r="D109" s="185"/>
      <c r="E109" s="185"/>
      <c r="F109" s="185"/>
      <c r="G109" s="185"/>
      <c r="H109" s="185"/>
      <c r="I109" s="185"/>
      <c r="J109" s="185"/>
      <c r="K109" s="185"/>
    </row>
    <row r="110" spans="1:11">
      <c r="A110" s="185"/>
      <c r="B110" s="185"/>
      <c r="C110" s="185"/>
      <c r="D110" s="185"/>
      <c r="E110" s="185"/>
      <c r="F110" s="185"/>
      <c r="G110" s="185"/>
      <c r="H110" s="185"/>
      <c r="I110" s="185"/>
      <c r="J110" s="185"/>
      <c r="K110" s="185"/>
    </row>
    <row r="111" spans="1:11">
      <c r="A111" s="185"/>
      <c r="B111" s="185"/>
      <c r="C111" s="185"/>
      <c r="D111" s="185"/>
      <c r="E111" s="185"/>
      <c r="F111" s="185"/>
      <c r="G111" s="185"/>
      <c r="H111" s="185"/>
      <c r="I111" s="185"/>
      <c r="J111" s="185"/>
      <c r="K111" s="185"/>
    </row>
    <row r="112" spans="1:11">
      <c r="A112" s="185"/>
      <c r="B112" s="185"/>
      <c r="C112" s="185"/>
      <c r="D112" s="185"/>
      <c r="E112" s="185"/>
      <c r="F112" s="185"/>
      <c r="G112" s="185"/>
      <c r="H112" s="185"/>
      <c r="I112" s="185"/>
      <c r="J112" s="185"/>
      <c r="K112" s="185"/>
    </row>
    <row r="113" spans="1:11">
      <c r="A113" s="185"/>
      <c r="B113" s="185"/>
      <c r="C113" s="185"/>
      <c r="D113" s="185"/>
      <c r="E113" s="185"/>
      <c r="F113" s="185"/>
      <c r="G113" s="185"/>
      <c r="H113" s="185"/>
      <c r="I113" s="185"/>
      <c r="J113" s="185"/>
      <c r="K113" s="185"/>
    </row>
    <row r="114" spans="1:11">
      <c r="A114" s="185"/>
      <c r="B114" s="185"/>
      <c r="C114" s="185"/>
      <c r="D114" s="185"/>
      <c r="E114" s="185"/>
      <c r="F114" s="185"/>
      <c r="G114" s="185"/>
      <c r="H114" s="185"/>
      <c r="I114" s="185"/>
      <c r="J114" s="185"/>
      <c r="K114" s="185"/>
    </row>
    <row r="115" spans="1:11">
      <c r="A115" s="185"/>
      <c r="B115" s="185"/>
      <c r="C115" s="185"/>
      <c r="D115" s="185"/>
      <c r="E115" s="185"/>
      <c r="F115" s="185"/>
      <c r="G115" s="185"/>
      <c r="H115" s="185"/>
      <c r="I115" s="185"/>
      <c r="J115" s="185"/>
      <c r="K115" s="185"/>
    </row>
    <row r="116" spans="1:11">
      <c r="A116" s="185"/>
      <c r="B116" s="185"/>
      <c r="C116" s="185"/>
      <c r="D116" s="185"/>
      <c r="E116" s="185"/>
      <c r="F116" s="185"/>
      <c r="G116" s="185"/>
      <c r="H116" s="185"/>
      <c r="I116" s="185"/>
      <c r="J116" s="185"/>
      <c r="K116" s="185"/>
    </row>
    <row r="117" spans="1:11">
      <c r="A117" s="185"/>
      <c r="B117" s="185"/>
      <c r="C117" s="185"/>
      <c r="D117" s="185"/>
      <c r="E117" s="185"/>
      <c r="F117" s="185"/>
      <c r="G117" s="185"/>
      <c r="H117" s="185"/>
      <c r="I117" s="185"/>
      <c r="J117" s="185"/>
      <c r="K117" s="185"/>
    </row>
    <row r="118" spans="1:11">
      <c r="A118" s="185"/>
      <c r="B118" s="185"/>
      <c r="C118" s="185"/>
      <c r="D118" s="185"/>
      <c r="E118" s="185"/>
      <c r="F118" s="185"/>
      <c r="G118" s="185"/>
      <c r="H118" s="185"/>
      <c r="I118" s="185"/>
      <c r="J118" s="185"/>
      <c r="K118" s="185"/>
    </row>
    <row r="119" spans="1:11">
      <c r="A119" s="185"/>
      <c r="B119" s="185"/>
      <c r="C119" s="185"/>
      <c r="D119" s="185"/>
      <c r="E119" s="185"/>
      <c r="F119" s="185"/>
      <c r="G119" s="185"/>
      <c r="H119" s="185"/>
      <c r="I119" s="185"/>
      <c r="J119" s="185"/>
      <c r="K119" s="185"/>
    </row>
    <row r="120" spans="1:11">
      <c r="A120" s="185"/>
      <c r="B120" s="185"/>
      <c r="C120" s="185"/>
      <c r="D120" s="185"/>
      <c r="E120" s="185"/>
      <c r="F120" s="185"/>
      <c r="G120" s="185"/>
      <c r="H120" s="185"/>
      <c r="I120" s="185"/>
      <c r="J120" s="185"/>
      <c r="K120" s="185"/>
    </row>
    <row r="121" spans="1:11">
      <c r="A121" s="185"/>
      <c r="B121" s="185"/>
      <c r="C121" s="185"/>
      <c r="D121" s="185"/>
      <c r="E121" s="185"/>
      <c r="F121" s="185"/>
      <c r="G121" s="185"/>
      <c r="H121" s="185"/>
      <c r="I121" s="185"/>
      <c r="J121" s="185"/>
      <c r="K121" s="185"/>
    </row>
    <row r="122" spans="1:11">
      <c r="A122" s="185"/>
      <c r="B122" s="185"/>
      <c r="C122" s="185"/>
      <c r="D122" s="185"/>
      <c r="E122" s="185"/>
      <c r="F122" s="185"/>
      <c r="G122" s="185"/>
      <c r="H122" s="185"/>
      <c r="I122" s="185"/>
      <c r="J122" s="185"/>
      <c r="K122" s="185"/>
    </row>
    <row r="123" spans="1:11">
      <c r="A123" s="185"/>
      <c r="B123" s="185"/>
      <c r="C123" s="185"/>
      <c r="D123" s="185"/>
      <c r="E123" s="185"/>
      <c r="F123" s="185"/>
      <c r="G123" s="185"/>
      <c r="H123" s="185"/>
      <c r="I123" s="185"/>
      <c r="J123" s="185"/>
      <c r="K123" s="185"/>
    </row>
    <row r="124" spans="1:11">
      <c r="A124" s="185"/>
      <c r="B124" s="185"/>
      <c r="C124" s="185"/>
      <c r="D124" s="185"/>
      <c r="E124" s="185"/>
      <c r="F124" s="185"/>
      <c r="G124" s="185"/>
      <c r="H124" s="185"/>
      <c r="I124" s="185"/>
      <c r="J124" s="185"/>
      <c r="K124" s="185"/>
    </row>
    <row r="125" spans="1:11">
      <c r="A125" s="185"/>
      <c r="B125" s="185"/>
      <c r="C125" s="185"/>
      <c r="D125" s="185"/>
      <c r="E125" s="185"/>
      <c r="F125" s="185"/>
      <c r="G125" s="185"/>
      <c r="H125" s="185"/>
      <c r="I125" s="185"/>
      <c r="J125" s="185"/>
      <c r="K125" s="185"/>
    </row>
    <row r="126" spans="1:11">
      <c r="A126" s="185"/>
      <c r="B126" s="185"/>
      <c r="C126" s="185"/>
      <c r="D126" s="185"/>
      <c r="E126" s="185"/>
      <c r="F126" s="185"/>
      <c r="G126" s="185"/>
      <c r="H126" s="185"/>
      <c r="I126" s="185"/>
      <c r="J126" s="185"/>
      <c r="K126" s="185"/>
    </row>
    <row r="127" spans="1:11">
      <c r="A127" s="185"/>
      <c r="B127" s="185"/>
      <c r="C127" s="185"/>
      <c r="D127" s="185"/>
      <c r="E127" s="185"/>
      <c r="F127" s="185"/>
      <c r="G127" s="185"/>
      <c r="H127" s="185"/>
      <c r="I127" s="185"/>
      <c r="J127" s="185"/>
      <c r="K127" s="185"/>
    </row>
    <row r="128" spans="1:11">
      <c r="A128" s="185"/>
      <c r="B128" s="185"/>
      <c r="C128" s="185"/>
      <c r="D128" s="185"/>
      <c r="E128" s="185"/>
      <c r="F128" s="185"/>
      <c r="G128" s="185"/>
      <c r="H128" s="185"/>
      <c r="I128" s="185"/>
      <c r="J128" s="185"/>
      <c r="K128" s="185"/>
    </row>
    <row r="129" spans="1:11">
      <c r="A129" s="185"/>
      <c r="B129" s="185"/>
      <c r="C129" s="185"/>
      <c r="D129" s="185"/>
      <c r="E129" s="185"/>
      <c r="F129" s="185"/>
      <c r="G129" s="185"/>
      <c r="H129" s="185"/>
      <c r="I129" s="185"/>
      <c r="J129" s="185"/>
      <c r="K129" s="185"/>
    </row>
    <row r="130" spans="1:11">
      <c r="A130" s="185"/>
      <c r="B130" s="185"/>
      <c r="C130" s="185"/>
      <c r="D130" s="185"/>
      <c r="E130" s="185"/>
      <c r="F130" s="185"/>
      <c r="G130" s="185"/>
      <c r="H130" s="185"/>
      <c r="I130" s="185"/>
      <c r="J130" s="185"/>
      <c r="K130" s="185"/>
    </row>
    <row r="131" spans="1:11">
      <c r="A131" s="185"/>
      <c r="B131" s="185"/>
      <c r="C131" s="185"/>
      <c r="D131" s="185"/>
      <c r="E131" s="185"/>
      <c r="F131" s="185"/>
      <c r="G131" s="185"/>
      <c r="H131" s="185"/>
      <c r="I131" s="185"/>
      <c r="J131" s="185"/>
      <c r="K131" s="185"/>
    </row>
    <row r="132" spans="1:11">
      <c r="A132" s="185"/>
      <c r="B132" s="185"/>
      <c r="C132" s="185"/>
      <c r="D132" s="185"/>
      <c r="E132" s="185"/>
      <c r="F132" s="185"/>
      <c r="G132" s="185"/>
      <c r="H132" s="185"/>
      <c r="I132" s="185"/>
      <c r="J132" s="185"/>
      <c r="K132" s="185"/>
    </row>
    <row r="133" spans="1:11">
      <c r="A133" s="185"/>
      <c r="B133" s="185"/>
      <c r="C133" s="185"/>
      <c r="D133" s="185"/>
      <c r="E133" s="185"/>
      <c r="F133" s="185"/>
      <c r="G133" s="185"/>
      <c r="H133" s="185"/>
      <c r="I133" s="185"/>
      <c r="J133" s="185"/>
      <c r="K133" s="185"/>
    </row>
    <row r="134" spans="1:11">
      <c r="A134" s="185"/>
      <c r="B134" s="185"/>
      <c r="C134" s="185"/>
      <c r="D134" s="185"/>
      <c r="E134" s="185"/>
      <c r="F134" s="185"/>
      <c r="G134" s="185"/>
      <c r="H134" s="185"/>
      <c r="I134" s="185"/>
      <c r="J134" s="185"/>
      <c r="K134" s="185"/>
    </row>
    <row r="135" spans="1:11">
      <c r="A135" s="185"/>
      <c r="B135" s="185"/>
      <c r="C135" s="185"/>
      <c r="D135" s="185"/>
      <c r="E135" s="185"/>
      <c r="F135" s="185"/>
      <c r="G135" s="185"/>
      <c r="H135" s="185"/>
      <c r="I135" s="185"/>
      <c r="J135" s="185"/>
      <c r="K135" s="185"/>
    </row>
    <row r="136" spans="1:11">
      <c r="A136" s="185"/>
      <c r="B136" s="185"/>
      <c r="C136" s="185"/>
      <c r="D136" s="185"/>
      <c r="E136" s="185"/>
      <c r="F136" s="185"/>
      <c r="G136" s="185"/>
      <c r="H136" s="185"/>
      <c r="I136" s="185"/>
      <c r="J136" s="185"/>
      <c r="K136" s="185"/>
    </row>
    <row r="137" spans="1:11">
      <c r="A137" s="185"/>
      <c r="B137" s="185"/>
      <c r="C137" s="185"/>
      <c r="D137" s="185"/>
      <c r="E137" s="185"/>
      <c r="F137" s="185"/>
      <c r="G137" s="185"/>
      <c r="H137" s="185"/>
      <c r="I137" s="185"/>
      <c r="J137" s="185"/>
      <c r="K137" s="185"/>
    </row>
    <row r="138" spans="1:11">
      <c r="A138" s="185"/>
      <c r="B138" s="185"/>
      <c r="C138" s="185"/>
      <c r="D138" s="185"/>
      <c r="E138" s="185"/>
      <c r="F138" s="185"/>
      <c r="G138" s="185"/>
      <c r="H138" s="185"/>
      <c r="I138" s="185"/>
      <c r="J138" s="185"/>
      <c r="K138" s="185"/>
    </row>
    <row r="139" spans="1:11">
      <c r="A139" s="185"/>
      <c r="B139" s="185"/>
      <c r="C139" s="185"/>
      <c r="D139" s="185"/>
      <c r="E139" s="185"/>
      <c r="F139" s="185"/>
      <c r="G139" s="185"/>
      <c r="H139" s="185"/>
      <c r="I139" s="185"/>
      <c r="J139" s="185"/>
      <c r="K139" s="185"/>
    </row>
    <row r="140" spans="1:11">
      <c r="A140" s="185"/>
      <c r="B140" s="185"/>
      <c r="C140" s="185"/>
      <c r="D140" s="185"/>
      <c r="E140" s="185"/>
      <c r="F140" s="185"/>
      <c r="G140" s="185"/>
      <c r="H140" s="185"/>
      <c r="I140" s="185"/>
      <c r="J140" s="185"/>
      <c r="K140" s="185"/>
    </row>
    <row r="141" spans="1:11">
      <c r="A141" s="185"/>
      <c r="B141" s="185"/>
      <c r="C141" s="185"/>
      <c r="D141" s="185"/>
      <c r="E141" s="185"/>
      <c r="F141" s="185"/>
      <c r="G141" s="185"/>
      <c r="H141" s="185"/>
      <c r="I141" s="185"/>
      <c r="J141" s="185"/>
      <c r="K141" s="185"/>
    </row>
    <row r="142" spans="1:11">
      <c r="A142" s="185"/>
      <c r="B142" s="185"/>
      <c r="C142" s="185"/>
      <c r="D142" s="185"/>
      <c r="E142" s="185"/>
      <c r="F142" s="185"/>
      <c r="G142" s="185"/>
      <c r="H142" s="185"/>
      <c r="I142" s="185"/>
      <c r="J142" s="185"/>
      <c r="K142" s="185"/>
    </row>
    <row r="143" spans="1:11">
      <c r="A143" s="185"/>
      <c r="B143" s="185"/>
      <c r="C143" s="185"/>
      <c r="D143" s="185"/>
      <c r="E143" s="185"/>
      <c r="F143" s="185"/>
      <c r="G143" s="185"/>
      <c r="H143" s="185"/>
      <c r="I143" s="185"/>
      <c r="J143" s="185"/>
      <c r="K143" s="185"/>
    </row>
    <row r="144" spans="1:11">
      <c r="A144" s="185"/>
      <c r="B144" s="185"/>
      <c r="C144" s="185"/>
      <c r="D144" s="185"/>
      <c r="E144" s="185"/>
      <c r="F144" s="185"/>
      <c r="G144" s="185"/>
      <c r="H144" s="185"/>
      <c r="I144" s="185"/>
      <c r="J144" s="185"/>
      <c r="K144" s="185"/>
    </row>
    <row r="145" spans="1:11">
      <c r="A145" s="185"/>
      <c r="B145" s="185"/>
      <c r="C145" s="185"/>
      <c r="D145" s="185"/>
      <c r="E145" s="185"/>
      <c r="F145" s="185"/>
      <c r="G145" s="185"/>
      <c r="H145" s="185"/>
      <c r="I145" s="185"/>
      <c r="J145" s="185"/>
      <c r="K145" s="185"/>
    </row>
    <row r="146" spans="1:11">
      <c r="A146" s="185"/>
      <c r="B146" s="185"/>
      <c r="C146" s="185"/>
      <c r="D146" s="185"/>
      <c r="E146" s="185"/>
      <c r="F146" s="185"/>
      <c r="G146" s="185"/>
      <c r="H146" s="185"/>
      <c r="I146" s="185"/>
      <c r="J146" s="185"/>
      <c r="K146" s="185"/>
    </row>
    <row r="147" spans="1:11">
      <c r="A147" s="185"/>
      <c r="B147" s="185"/>
      <c r="C147" s="185"/>
      <c r="D147" s="185"/>
      <c r="E147" s="185"/>
      <c r="F147" s="185"/>
      <c r="G147" s="185"/>
      <c r="H147" s="185"/>
      <c r="I147" s="185"/>
      <c r="J147" s="185"/>
      <c r="K147" s="185"/>
    </row>
    <row r="148" spans="1:11">
      <c r="A148" s="185"/>
      <c r="B148" s="185"/>
      <c r="C148" s="185"/>
      <c r="D148" s="185"/>
      <c r="E148" s="185"/>
      <c r="F148" s="185"/>
      <c r="G148" s="185"/>
      <c r="H148" s="185"/>
      <c r="I148" s="185"/>
      <c r="J148" s="185"/>
      <c r="K148" s="185"/>
    </row>
    <row r="149" spans="1:11">
      <c r="A149" s="185"/>
      <c r="B149" s="185"/>
      <c r="C149" s="185"/>
      <c r="D149" s="185"/>
      <c r="E149" s="185"/>
      <c r="F149" s="185"/>
      <c r="G149" s="185"/>
      <c r="H149" s="185"/>
      <c r="I149" s="185"/>
      <c r="J149" s="185"/>
      <c r="K149" s="185"/>
    </row>
    <row r="150" spans="1:11">
      <c r="A150" s="185"/>
      <c r="B150" s="185"/>
      <c r="C150" s="185"/>
      <c r="D150" s="185"/>
      <c r="E150" s="185"/>
      <c r="F150" s="185"/>
      <c r="G150" s="185"/>
      <c r="H150" s="185"/>
      <c r="I150" s="185"/>
      <c r="J150" s="185"/>
      <c r="K150" s="185"/>
    </row>
    <row r="151" spans="1:11">
      <c r="A151" s="185"/>
      <c r="B151" s="185"/>
      <c r="C151" s="185"/>
      <c r="D151" s="185"/>
      <c r="E151" s="185"/>
      <c r="F151" s="185"/>
      <c r="G151" s="185"/>
      <c r="H151" s="185"/>
      <c r="I151" s="185"/>
      <c r="J151" s="185"/>
      <c r="K151" s="185"/>
    </row>
    <row r="152" spans="1:11">
      <c r="A152" s="185"/>
      <c r="B152" s="185"/>
      <c r="C152" s="185"/>
      <c r="D152" s="185"/>
      <c r="E152" s="185"/>
      <c r="F152" s="185"/>
      <c r="G152" s="185"/>
      <c r="H152" s="185"/>
      <c r="I152" s="185"/>
      <c r="J152" s="185"/>
      <c r="K152" s="185"/>
    </row>
    <row r="153" spans="1:11">
      <c r="A153" s="185"/>
      <c r="B153" s="185"/>
      <c r="C153" s="185"/>
      <c r="D153" s="185"/>
      <c r="E153" s="185"/>
      <c r="F153" s="185"/>
      <c r="G153" s="185"/>
      <c r="H153" s="185"/>
      <c r="I153" s="185"/>
      <c r="J153" s="185"/>
      <c r="K153" s="185"/>
    </row>
    <row r="154" spans="1:11">
      <c r="A154" s="185"/>
      <c r="B154" s="185"/>
      <c r="C154" s="185"/>
      <c r="D154" s="185"/>
      <c r="E154" s="185"/>
      <c r="F154" s="185"/>
      <c r="G154" s="185"/>
      <c r="H154" s="185"/>
      <c r="I154" s="185"/>
      <c r="J154" s="185"/>
      <c r="K154" s="185"/>
    </row>
    <row r="155" spans="1:11">
      <c r="A155" s="185"/>
      <c r="B155" s="185"/>
      <c r="C155" s="185"/>
      <c r="D155" s="185"/>
      <c r="E155" s="185"/>
      <c r="F155" s="185"/>
      <c r="G155" s="185"/>
      <c r="H155" s="185"/>
      <c r="I155" s="185"/>
      <c r="J155" s="185"/>
      <c r="K155" s="185"/>
    </row>
    <row r="156" spans="1:11">
      <c r="A156" s="185"/>
      <c r="B156" s="185"/>
      <c r="C156" s="185"/>
      <c r="D156" s="185"/>
      <c r="E156" s="185"/>
      <c r="F156" s="185"/>
      <c r="G156" s="185"/>
      <c r="H156" s="185"/>
      <c r="I156" s="185"/>
      <c r="J156" s="185"/>
      <c r="K156" s="185"/>
    </row>
    <row r="157" spans="1:11">
      <c r="A157" s="185"/>
      <c r="B157" s="185"/>
      <c r="C157" s="185"/>
      <c r="D157" s="185"/>
      <c r="E157" s="185"/>
      <c r="F157" s="185"/>
      <c r="G157" s="185"/>
      <c r="H157" s="185"/>
      <c r="I157" s="185"/>
      <c r="J157" s="185"/>
      <c r="K157" s="185"/>
    </row>
    <row r="158" spans="1:11">
      <c r="A158" s="185"/>
      <c r="B158" s="185"/>
      <c r="C158" s="185"/>
      <c r="D158" s="185"/>
      <c r="E158" s="185"/>
      <c r="F158" s="185"/>
      <c r="G158" s="185"/>
      <c r="H158" s="185"/>
      <c r="I158" s="185"/>
      <c r="J158" s="185"/>
      <c r="K158" s="185"/>
    </row>
    <row r="159" spans="1:11">
      <c r="A159" s="185"/>
      <c r="B159" s="185"/>
      <c r="C159" s="185"/>
      <c r="D159" s="185"/>
      <c r="E159" s="185"/>
      <c r="F159" s="185"/>
      <c r="G159" s="185"/>
      <c r="H159" s="185"/>
      <c r="I159" s="185"/>
      <c r="J159" s="185"/>
      <c r="K159" s="185"/>
    </row>
    <row r="160" spans="1:11">
      <c r="A160" s="185"/>
      <c r="B160" s="185"/>
      <c r="C160" s="185"/>
      <c r="D160" s="185"/>
      <c r="E160" s="185"/>
      <c r="F160" s="185"/>
      <c r="G160" s="185"/>
      <c r="H160" s="185"/>
      <c r="I160" s="185"/>
      <c r="J160" s="185"/>
      <c r="K160" s="185"/>
    </row>
    <row r="161" spans="1:11">
      <c r="A161" s="185"/>
      <c r="B161" s="185"/>
      <c r="C161" s="185"/>
      <c r="D161" s="185"/>
      <c r="E161" s="185"/>
      <c r="F161" s="185"/>
      <c r="G161" s="185"/>
      <c r="H161" s="185"/>
      <c r="I161" s="185"/>
      <c r="J161" s="185"/>
      <c r="K161" s="185"/>
    </row>
    <row r="162" spans="1:11">
      <c r="A162" s="185"/>
      <c r="B162" s="185"/>
      <c r="C162" s="185"/>
      <c r="D162" s="185"/>
      <c r="E162" s="185"/>
      <c r="F162" s="185"/>
      <c r="G162" s="185"/>
      <c r="H162" s="185"/>
      <c r="I162" s="185"/>
      <c r="J162" s="185"/>
      <c r="K162" s="185"/>
    </row>
    <row r="163" spans="1:11">
      <c r="A163" s="185"/>
      <c r="B163" s="185"/>
      <c r="C163" s="185"/>
      <c r="D163" s="185"/>
      <c r="E163" s="185"/>
      <c r="F163" s="185"/>
      <c r="G163" s="185"/>
      <c r="H163" s="185"/>
      <c r="I163" s="185"/>
      <c r="J163" s="185"/>
      <c r="K163" s="185"/>
    </row>
    <row r="164" spans="1:11">
      <c r="A164" s="185"/>
      <c r="B164" s="185"/>
      <c r="C164" s="185"/>
      <c r="D164" s="185"/>
      <c r="E164" s="185"/>
      <c r="F164" s="185"/>
      <c r="G164" s="185"/>
      <c r="H164" s="185"/>
      <c r="I164" s="185"/>
      <c r="J164" s="185"/>
      <c r="K164" s="185"/>
    </row>
    <row r="165" spans="1:11">
      <c r="A165" s="185"/>
      <c r="B165" s="185"/>
      <c r="C165" s="185"/>
      <c r="D165" s="185"/>
      <c r="E165" s="185"/>
      <c r="F165" s="185"/>
      <c r="G165" s="185"/>
      <c r="H165" s="185"/>
      <c r="I165" s="185"/>
      <c r="J165" s="185"/>
      <c r="K165" s="185"/>
    </row>
    <row r="166" spans="1:11">
      <c r="A166" s="185"/>
      <c r="B166" s="185"/>
      <c r="C166" s="185"/>
      <c r="D166" s="185"/>
      <c r="E166" s="185"/>
      <c r="F166" s="185"/>
      <c r="G166" s="185"/>
      <c r="H166" s="185"/>
      <c r="I166" s="185"/>
      <c r="J166" s="185"/>
      <c r="K166" s="185"/>
    </row>
    <row r="167" spans="1:11">
      <c r="A167" s="185"/>
      <c r="B167" s="185"/>
      <c r="C167" s="185"/>
      <c r="D167" s="185"/>
      <c r="E167" s="185"/>
      <c r="F167" s="185"/>
      <c r="G167" s="185"/>
      <c r="H167" s="185"/>
      <c r="I167" s="185"/>
      <c r="J167" s="185"/>
      <c r="K167" s="185"/>
    </row>
    <row r="168" spans="1:11">
      <c r="A168" s="185"/>
      <c r="B168" s="185"/>
      <c r="C168" s="185"/>
      <c r="D168" s="185"/>
      <c r="E168" s="185"/>
      <c r="F168" s="185"/>
      <c r="G168" s="185"/>
      <c r="H168" s="185"/>
      <c r="I168" s="185"/>
      <c r="J168" s="185"/>
      <c r="K168" s="185"/>
    </row>
    <row r="169" spans="1:11">
      <c r="A169" s="185"/>
      <c r="B169" s="185"/>
      <c r="C169" s="185"/>
      <c r="D169" s="185"/>
      <c r="E169" s="185"/>
      <c r="F169" s="185"/>
      <c r="G169" s="185"/>
      <c r="H169" s="185"/>
      <c r="I169" s="185"/>
      <c r="J169" s="185"/>
      <c r="K169" s="185"/>
    </row>
    <row r="170" spans="1:11">
      <c r="A170" s="185"/>
      <c r="B170" s="185"/>
      <c r="C170" s="185"/>
      <c r="D170" s="185"/>
      <c r="E170" s="185"/>
      <c r="F170" s="185"/>
      <c r="G170" s="185"/>
      <c r="H170" s="185"/>
      <c r="I170" s="185"/>
      <c r="J170" s="185"/>
      <c r="K170" s="185"/>
    </row>
    <row r="171" spans="1:11">
      <c r="A171" s="185"/>
      <c r="B171" s="185"/>
      <c r="C171" s="185"/>
      <c r="D171" s="185"/>
      <c r="E171" s="185"/>
      <c r="F171" s="185"/>
      <c r="G171" s="185"/>
      <c r="H171" s="185"/>
      <c r="I171" s="185"/>
      <c r="J171" s="185"/>
      <c r="K171" s="185"/>
    </row>
    <row r="172" spans="1:11">
      <c r="A172" s="185"/>
      <c r="B172" s="185"/>
      <c r="C172" s="185"/>
      <c r="D172" s="185"/>
      <c r="E172" s="185"/>
      <c r="F172" s="185"/>
      <c r="G172" s="185"/>
      <c r="H172" s="185"/>
      <c r="I172" s="185"/>
      <c r="J172" s="185"/>
      <c r="K172" s="185"/>
    </row>
    <row r="173" spans="1:11">
      <c r="A173" s="185"/>
      <c r="B173" s="185"/>
      <c r="C173" s="185"/>
      <c r="D173" s="185"/>
      <c r="E173" s="185"/>
      <c r="F173" s="185"/>
      <c r="G173" s="185"/>
      <c r="H173" s="185"/>
      <c r="I173" s="185"/>
      <c r="J173" s="185"/>
      <c r="K173" s="185"/>
    </row>
    <row r="174" spans="1:11">
      <c r="A174" s="185"/>
      <c r="B174" s="185"/>
      <c r="C174" s="185"/>
      <c r="D174" s="185"/>
      <c r="E174" s="185"/>
      <c r="F174" s="185"/>
      <c r="G174" s="185"/>
      <c r="H174" s="185"/>
      <c r="I174" s="185"/>
      <c r="J174" s="185"/>
      <c r="K174" s="185"/>
    </row>
    <row r="175" spans="1:11">
      <c r="A175" s="185"/>
      <c r="B175" s="185"/>
      <c r="C175" s="185"/>
      <c r="D175" s="185"/>
      <c r="E175" s="185"/>
      <c r="F175" s="185"/>
      <c r="G175" s="185"/>
      <c r="H175" s="185"/>
      <c r="I175" s="185"/>
      <c r="J175" s="185"/>
      <c r="K175" s="185"/>
    </row>
    <row r="176" spans="1:11">
      <c r="A176" s="185"/>
      <c r="B176" s="185"/>
      <c r="C176" s="185"/>
      <c r="D176" s="185"/>
      <c r="E176" s="185"/>
      <c r="F176" s="185"/>
      <c r="G176" s="185"/>
      <c r="H176" s="185"/>
      <c r="I176" s="185"/>
      <c r="J176" s="185"/>
      <c r="K176" s="185"/>
    </row>
    <row r="177" spans="1:11">
      <c r="A177" s="185"/>
      <c r="B177" s="185"/>
      <c r="C177" s="185"/>
      <c r="D177" s="185"/>
      <c r="E177" s="185"/>
      <c r="F177" s="185"/>
      <c r="G177" s="185"/>
      <c r="H177" s="185"/>
      <c r="I177" s="185"/>
      <c r="J177" s="185"/>
      <c r="K177" s="185"/>
    </row>
    <row r="178" spans="1:11">
      <c r="A178" s="185"/>
      <c r="B178" s="185"/>
      <c r="C178" s="185"/>
      <c r="D178" s="185"/>
      <c r="E178" s="185"/>
      <c r="F178" s="185"/>
      <c r="G178" s="185"/>
      <c r="H178" s="185"/>
      <c r="I178" s="185"/>
      <c r="J178" s="185"/>
      <c r="K178" s="185"/>
    </row>
    <row r="179" spans="1:11">
      <c r="A179" s="185"/>
      <c r="B179" s="185"/>
      <c r="C179" s="185"/>
      <c r="D179" s="185"/>
      <c r="E179" s="185"/>
      <c r="F179" s="185"/>
      <c r="G179" s="185"/>
      <c r="H179" s="185"/>
      <c r="I179" s="185"/>
      <c r="J179" s="185"/>
      <c r="K179" s="185"/>
    </row>
    <row r="180" spans="1:11">
      <c r="A180" s="185"/>
      <c r="B180" s="185"/>
      <c r="C180" s="185"/>
      <c r="D180" s="185"/>
      <c r="E180" s="185"/>
      <c r="F180" s="185"/>
      <c r="G180" s="185"/>
      <c r="H180" s="185"/>
      <c r="I180" s="185"/>
      <c r="J180" s="185"/>
      <c r="K180" s="185"/>
    </row>
    <row r="181" spans="1:11">
      <c r="A181" s="185"/>
      <c r="B181" s="185"/>
      <c r="C181" s="185"/>
      <c r="D181" s="185"/>
      <c r="E181" s="185"/>
      <c r="F181" s="185"/>
      <c r="G181" s="185"/>
      <c r="H181" s="185"/>
      <c r="I181" s="185"/>
      <c r="J181" s="185"/>
      <c r="K181" s="185"/>
    </row>
    <row r="182" spans="1:11">
      <c r="A182" s="185"/>
      <c r="B182" s="185"/>
      <c r="C182" s="185"/>
      <c r="D182" s="185"/>
      <c r="E182" s="185"/>
      <c r="F182" s="185"/>
      <c r="G182" s="185"/>
      <c r="H182" s="185"/>
      <c r="I182" s="185"/>
      <c r="J182" s="185"/>
      <c r="K182" s="185"/>
    </row>
    <row r="183" spans="1:11">
      <c r="A183" s="185"/>
      <c r="B183" s="185"/>
      <c r="C183" s="185"/>
      <c r="D183" s="185"/>
      <c r="E183" s="185"/>
      <c r="F183" s="185"/>
      <c r="G183" s="185"/>
      <c r="H183" s="185"/>
      <c r="I183" s="185"/>
      <c r="J183" s="185"/>
      <c r="K183" s="185"/>
    </row>
    <row r="184" spans="1:11">
      <c r="A184" s="185"/>
      <c r="B184" s="185"/>
      <c r="C184" s="185"/>
      <c r="D184" s="185"/>
      <c r="E184" s="185"/>
      <c r="F184" s="185"/>
      <c r="G184" s="185"/>
      <c r="H184" s="185"/>
      <c r="I184" s="185"/>
      <c r="J184" s="185"/>
      <c r="K184" s="185"/>
    </row>
    <row r="185" spans="1:11">
      <c r="A185" s="185"/>
      <c r="B185" s="185"/>
      <c r="C185" s="185"/>
      <c r="D185" s="185"/>
      <c r="E185" s="185"/>
      <c r="F185" s="185"/>
      <c r="G185" s="185"/>
      <c r="H185" s="185"/>
      <c r="I185" s="185"/>
      <c r="J185" s="185"/>
      <c r="K185" s="185"/>
    </row>
    <row r="186" spans="1:11">
      <c r="A186" s="185"/>
      <c r="B186" s="185"/>
      <c r="C186" s="185"/>
      <c r="D186" s="185"/>
      <c r="E186" s="185"/>
      <c r="F186" s="185"/>
      <c r="G186" s="185"/>
      <c r="H186" s="185"/>
      <c r="I186" s="185"/>
      <c r="J186" s="185"/>
      <c r="K186" s="185"/>
    </row>
    <row r="187" spans="1:11">
      <c r="A187" s="185"/>
      <c r="B187" s="185"/>
      <c r="C187" s="185"/>
      <c r="D187" s="185"/>
      <c r="E187" s="185"/>
      <c r="F187" s="185"/>
      <c r="G187" s="185"/>
      <c r="H187" s="185"/>
      <c r="I187" s="185"/>
      <c r="J187" s="185"/>
      <c r="K187" s="185"/>
    </row>
    <row r="188" spans="1:11">
      <c r="A188" s="185"/>
      <c r="B188" s="185"/>
      <c r="C188" s="185"/>
      <c r="D188" s="185"/>
      <c r="E188" s="185"/>
      <c r="F188" s="185"/>
      <c r="G188" s="185"/>
      <c r="H188" s="185"/>
      <c r="I188" s="185"/>
      <c r="J188" s="185"/>
      <c r="K188" s="185"/>
    </row>
    <row r="189" spans="1:11">
      <c r="A189" s="185"/>
      <c r="B189" s="185"/>
      <c r="C189" s="185"/>
      <c r="D189" s="185"/>
      <c r="E189" s="185"/>
      <c r="F189" s="185"/>
      <c r="G189" s="185"/>
      <c r="H189" s="185"/>
      <c r="I189" s="185"/>
      <c r="J189" s="185"/>
      <c r="K189" s="185"/>
    </row>
    <row r="190" spans="1:11">
      <c r="A190" s="185"/>
      <c r="B190" s="185"/>
      <c r="C190" s="185"/>
      <c r="D190" s="185"/>
      <c r="E190" s="185"/>
      <c r="F190" s="185"/>
      <c r="G190" s="185"/>
      <c r="H190" s="185"/>
      <c r="I190" s="185"/>
      <c r="J190" s="185"/>
      <c r="K190" s="185"/>
    </row>
    <row r="191" spans="1:11">
      <c r="A191" s="185"/>
      <c r="B191" s="185"/>
      <c r="C191" s="185"/>
      <c r="D191" s="185"/>
      <c r="E191" s="185"/>
      <c r="F191" s="185"/>
      <c r="G191" s="185"/>
      <c r="H191" s="185"/>
      <c r="I191" s="185"/>
      <c r="J191" s="185"/>
      <c r="K191" s="185"/>
    </row>
    <row r="192" spans="1:11">
      <c r="A192" s="185"/>
      <c r="B192" s="185"/>
      <c r="C192" s="185"/>
      <c r="D192" s="185"/>
      <c r="E192" s="185"/>
      <c r="F192" s="185"/>
      <c r="G192" s="185"/>
      <c r="H192" s="185"/>
      <c r="I192" s="185"/>
      <c r="J192" s="185"/>
      <c r="K192" s="185"/>
    </row>
    <row r="193" spans="1:11">
      <c r="A193" s="185"/>
      <c r="B193" s="185"/>
      <c r="C193" s="185"/>
      <c r="D193" s="185"/>
      <c r="E193" s="185"/>
      <c r="F193" s="185"/>
      <c r="G193" s="185"/>
      <c r="H193" s="185"/>
      <c r="I193" s="185"/>
      <c r="J193" s="185"/>
      <c r="K193" s="185"/>
    </row>
    <row r="194" spans="1:11">
      <c r="A194" s="185"/>
      <c r="B194" s="185"/>
      <c r="C194" s="185"/>
      <c r="D194" s="185"/>
      <c r="E194" s="185"/>
      <c r="F194" s="185"/>
      <c r="G194" s="185"/>
      <c r="H194" s="185"/>
      <c r="I194" s="185"/>
      <c r="J194" s="185"/>
      <c r="K194" s="185"/>
    </row>
    <row r="195" spans="1:11">
      <c r="A195" s="185"/>
      <c r="B195" s="185"/>
      <c r="C195" s="185"/>
      <c r="D195" s="185"/>
      <c r="E195" s="185"/>
      <c r="F195" s="185"/>
      <c r="G195" s="185"/>
      <c r="H195" s="185"/>
      <c r="I195" s="185"/>
      <c r="J195" s="185"/>
      <c r="K195" s="185"/>
    </row>
    <row r="196" spans="1:11">
      <c r="A196" s="185"/>
      <c r="B196" s="185"/>
      <c r="C196" s="185"/>
      <c r="D196" s="185"/>
      <c r="E196" s="185"/>
      <c r="F196" s="185"/>
      <c r="G196" s="185"/>
      <c r="H196" s="185"/>
      <c r="I196" s="185"/>
      <c r="J196" s="185"/>
      <c r="K196" s="185"/>
    </row>
    <row r="197" spans="1:11">
      <c r="A197" s="185"/>
      <c r="B197" s="185"/>
      <c r="C197" s="185"/>
      <c r="D197" s="185"/>
      <c r="E197" s="185"/>
      <c r="F197" s="185"/>
      <c r="G197" s="185"/>
      <c r="H197" s="185"/>
      <c r="I197" s="185"/>
      <c r="J197" s="185"/>
      <c r="K197" s="185"/>
    </row>
    <row r="198" spans="1:11">
      <c r="A198" s="185"/>
      <c r="B198" s="185"/>
      <c r="C198" s="185"/>
      <c r="D198" s="185"/>
      <c r="E198" s="185"/>
      <c r="F198" s="185"/>
      <c r="G198" s="185"/>
      <c r="H198" s="185"/>
      <c r="I198" s="185"/>
      <c r="J198" s="185"/>
      <c r="K198" s="185"/>
    </row>
    <row r="199" spans="1:11">
      <c r="A199" s="185"/>
      <c r="B199" s="185"/>
      <c r="C199" s="185"/>
      <c r="D199" s="185"/>
      <c r="E199" s="185"/>
      <c r="F199" s="185"/>
      <c r="G199" s="185"/>
      <c r="H199" s="185"/>
      <c r="I199" s="185"/>
      <c r="J199" s="185"/>
      <c r="K199" s="185"/>
    </row>
    <row r="200" spans="1:11">
      <c r="A200" s="185"/>
      <c r="B200" s="185"/>
      <c r="C200" s="185"/>
      <c r="D200" s="185"/>
      <c r="E200" s="185"/>
      <c r="F200" s="185"/>
      <c r="G200" s="185"/>
      <c r="H200" s="185"/>
      <c r="I200" s="185"/>
      <c r="J200" s="185"/>
      <c r="K200" s="185"/>
    </row>
    <row r="201" spans="1:11">
      <c r="A201" s="185"/>
      <c r="B201" s="185"/>
      <c r="C201" s="185"/>
      <c r="D201" s="185"/>
      <c r="E201" s="185"/>
      <c r="F201" s="185"/>
      <c r="G201" s="185"/>
      <c r="H201" s="185"/>
      <c r="I201" s="185"/>
      <c r="J201" s="185"/>
      <c r="K201" s="185"/>
    </row>
    <row r="202" spans="1:11">
      <c r="A202" s="185"/>
      <c r="B202" s="185"/>
      <c r="C202" s="185"/>
      <c r="D202" s="185"/>
      <c r="E202" s="185"/>
      <c r="F202" s="185"/>
      <c r="G202" s="185"/>
      <c r="H202" s="185"/>
      <c r="I202" s="185"/>
      <c r="J202" s="185"/>
      <c r="K202" s="185"/>
    </row>
    <row r="203" spans="1:11">
      <c r="A203" s="185"/>
      <c r="B203" s="185"/>
      <c r="C203" s="185"/>
      <c r="D203" s="185"/>
      <c r="E203" s="185"/>
      <c r="F203" s="185"/>
      <c r="G203" s="185"/>
      <c r="H203" s="185"/>
      <c r="I203" s="185"/>
      <c r="J203" s="185"/>
      <c r="K203" s="185"/>
    </row>
    <row r="204" spans="1:11">
      <c r="A204" s="185"/>
      <c r="B204" s="185"/>
      <c r="C204" s="185"/>
      <c r="D204" s="185"/>
      <c r="E204" s="185"/>
      <c r="F204" s="185"/>
      <c r="G204" s="185"/>
      <c r="H204" s="185"/>
      <c r="I204" s="185"/>
      <c r="J204" s="185"/>
      <c r="K204" s="185"/>
    </row>
    <row r="205" spans="1:11">
      <c r="A205" s="185"/>
      <c r="B205" s="185"/>
      <c r="C205" s="185"/>
      <c r="D205" s="185"/>
      <c r="E205" s="185"/>
      <c r="F205" s="185"/>
      <c r="G205" s="185"/>
      <c r="H205" s="185"/>
      <c r="I205" s="185"/>
      <c r="J205" s="185"/>
      <c r="K205" s="185"/>
    </row>
    <row r="206" spans="1:11">
      <c r="A206" s="185"/>
      <c r="B206" s="185"/>
      <c r="C206" s="185"/>
      <c r="D206" s="185"/>
      <c r="E206" s="185"/>
      <c r="F206" s="185"/>
      <c r="G206" s="185"/>
      <c r="H206" s="185"/>
      <c r="I206" s="185"/>
      <c r="J206" s="185"/>
      <c r="K206" s="185"/>
    </row>
    <row r="207" spans="1:11">
      <c r="A207" s="185"/>
      <c r="B207" s="185"/>
      <c r="C207" s="185"/>
      <c r="D207" s="185"/>
      <c r="E207" s="185"/>
      <c r="F207" s="185"/>
      <c r="G207" s="185"/>
      <c r="H207" s="185"/>
      <c r="I207" s="185"/>
      <c r="J207" s="185"/>
      <c r="K207" s="185"/>
    </row>
    <row r="208" spans="1:11">
      <c r="A208" s="185"/>
      <c r="B208" s="185"/>
      <c r="C208" s="185"/>
      <c r="D208" s="185"/>
      <c r="E208" s="185"/>
      <c r="F208" s="185"/>
      <c r="G208" s="185"/>
      <c r="H208" s="185"/>
      <c r="I208" s="185"/>
      <c r="J208" s="185"/>
      <c r="K208" s="185"/>
    </row>
    <row r="209" spans="1:11">
      <c r="A209" s="185"/>
      <c r="B209" s="185"/>
      <c r="C209" s="185"/>
      <c r="D209" s="185"/>
      <c r="E209" s="185"/>
      <c r="F209" s="185"/>
      <c r="G209" s="185"/>
      <c r="H209" s="185"/>
      <c r="I209" s="185"/>
      <c r="J209" s="185"/>
      <c r="K209" s="185"/>
    </row>
    <row r="210" spans="1:11">
      <c r="A210" s="185"/>
      <c r="B210" s="185"/>
      <c r="C210" s="185"/>
      <c r="D210" s="185"/>
      <c r="E210" s="185"/>
      <c r="F210" s="185"/>
      <c r="G210" s="185"/>
      <c r="H210" s="185"/>
      <c r="I210" s="185"/>
      <c r="J210" s="185"/>
      <c r="K210" s="185"/>
    </row>
    <row r="211" spans="1:11">
      <c r="A211" s="185"/>
      <c r="B211" s="185"/>
      <c r="C211" s="185"/>
      <c r="D211" s="185"/>
      <c r="E211" s="185"/>
      <c r="F211" s="185"/>
      <c r="G211" s="185"/>
      <c r="H211" s="185"/>
      <c r="I211" s="185"/>
      <c r="J211" s="185"/>
      <c r="K211" s="185"/>
    </row>
    <row r="212" spans="1:11">
      <c r="A212" s="185"/>
      <c r="B212" s="185"/>
      <c r="C212" s="185"/>
      <c r="D212" s="185"/>
      <c r="E212" s="185"/>
      <c r="F212" s="185"/>
      <c r="G212" s="185"/>
      <c r="H212" s="185"/>
      <c r="I212" s="185"/>
      <c r="J212" s="185"/>
      <c r="K212" s="185"/>
    </row>
    <row r="213" spans="1:11">
      <c r="A213" s="185"/>
      <c r="B213" s="185"/>
      <c r="C213" s="185"/>
      <c r="D213" s="185"/>
      <c r="E213" s="185"/>
      <c r="F213" s="185"/>
      <c r="G213" s="185"/>
      <c r="H213" s="185"/>
      <c r="I213" s="185"/>
      <c r="J213" s="185"/>
      <c r="K213" s="185"/>
    </row>
    <row r="214" spans="1:11">
      <c r="A214" s="185"/>
      <c r="B214" s="185"/>
      <c r="C214" s="185"/>
      <c r="D214" s="185"/>
      <c r="E214" s="185"/>
      <c r="F214" s="185"/>
      <c r="G214" s="185"/>
      <c r="H214" s="185"/>
      <c r="I214" s="185"/>
      <c r="J214" s="185"/>
      <c r="K214" s="185"/>
    </row>
    <row r="215" spans="1:11">
      <c r="A215" s="185"/>
      <c r="B215" s="185"/>
      <c r="C215" s="185"/>
      <c r="D215" s="185"/>
      <c r="E215" s="185"/>
      <c r="F215" s="185"/>
      <c r="G215" s="185"/>
      <c r="H215" s="185"/>
      <c r="I215" s="185"/>
      <c r="J215" s="185"/>
      <c r="K215" s="185"/>
    </row>
    <row r="216" spans="1:11">
      <c r="A216" s="185"/>
      <c r="B216" s="185"/>
      <c r="C216" s="185"/>
      <c r="D216" s="185"/>
      <c r="E216" s="185"/>
      <c r="F216" s="185"/>
      <c r="G216" s="185"/>
      <c r="H216" s="185"/>
      <c r="I216" s="185"/>
      <c r="J216" s="185"/>
      <c r="K216" s="185"/>
    </row>
    <row r="217" spans="1:11">
      <c r="A217" s="185"/>
      <c r="B217" s="185"/>
      <c r="C217" s="185"/>
      <c r="D217" s="185"/>
      <c r="E217" s="185"/>
      <c r="F217" s="185"/>
      <c r="G217" s="185"/>
      <c r="H217" s="185"/>
      <c r="I217" s="185"/>
      <c r="J217" s="185"/>
      <c r="K217" s="185"/>
    </row>
    <row r="218" spans="1:11">
      <c r="A218" s="185"/>
      <c r="B218" s="185"/>
      <c r="C218" s="185"/>
      <c r="D218" s="185"/>
      <c r="E218" s="185"/>
      <c r="F218" s="185"/>
      <c r="G218" s="185"/>
      <c r="H218" s="185"/>
      <c r="I218" s="185"/>
      <c r="J218" s="185"/>
      <c r="K218" s="185"/>
    </row>
    <row r="219" spans="1:11">
      <c r="A219" s="185"/>
      <c r="B219" s="185"/>
      <c r="C219" s="185"/>
      <c r="D219" s="185"/>
      <c r="E219" s="185"/>
      <c r="F219" s="185"/>
      <c r="G219" s="185"/>
      <c r="H219" s="185"/>
      <c r="I219" s="185"/>
      <c r="J219" s="185"/>
      <c r="K219" s="185"/>
    </row>
    <row r="220" spans="1:11">
      <c r="A220" s="185"/>
      <c r="B220" s="185"/>
      <c r="C220" s="185"/>
      <c r="D220" s="185"/>
      <c r="E220" s="185"/>
      <c r="F220" s="185"/>
      <c r="G220" s="185"/>
      <c r="H220" s="185"/>
      <c r="I220" s="185"/>
      <c r="J220" s="185"/>
      <c r="K220" s="185"/>
    </row>
    <row r="221" spans="1:11">
      <c r="A221" s="185"/>
      <c r="B221" s="185"/>
      <c r="C221" s="185"/>
      <c r="D221" s="185"/>
      <c r="E221" s="185"/>
      <c r="F221" s="185"/>
      <c r="G221" s="185"/>
      <c r="H221" s="185"/>
      <c r="I221" s="185"/>
      <c r="J221" s="185"/>
      <c r="K221" s="185"/>
    </row>
    <row r="222" spans="1:11">
      <c r="A222" s="185"/>
      <c r="B222" s="185"/>
      <c r="C222" s="185"/>
      <c r="D222" s="185"/>
      <c r="E222" s="185"/>
      <c r="F222" s="185"/>
      <c r="G222" s="185"/>
      <c r="H222" s="185"/>
      <c r="I222" s="185"/>
      <c r="J222" s="185"/>
      <c r="K222" s="185"/>
    </row>
    <row r="223" spans="1:11">
      <c r="A223" s="185"/>
      <c r="B223" s="185"/>
      <c r="C223" s="185"/>
      <c r="D223" s="185"/>
      <c r="E223" s="185"/>
      <c r="F223" s="185"/>
      <c r="G223" s="185"/>
      <c r="H223" s="185"/>
      <c r="I223" s="185"/>
      <c r="J223" s="185"/>
      <c r="K223" s="185"/>
    </row>
    <row r="224" spans="1:11">
      <c r="A224" s="185"/>
      <c r="B224" s="185"/>
      <c r="C224" s="185"/>
      <c r="D224" s="185"/>
      <c r="E224" s="185"/>
      <c r="F224" s="185"/>
      <c r="G224" s="185"/>
      <c r="H224" s="185"/>
      <c r="I224" s="185"/>
      <c r="J224" s="185"/>
      <c r="K224" s="185"/>
    </row>
    <row r="225" spans="1:11">
      <c r="A225" s="185"/>
      <c r="B225" s="185"/>
      <c r="C225" s="185"/>
      <c r="D225" s="185"/>
      <c r="E225" s="185"/>
      <c r="F225" s="185"/>
      <c r="G225" s="185"/>
      <c r="H225" s="185"/>
      <c r="I225" s="185"/>
      <c r="J225" s="185"/>
      <c r="K225" s="185"/>
    </row>
    <row r="226" spans="1:11">
      <c r="A226" s="185"/>
      <c r="B226" s="185"/>
      <c r="C226" s="185"/>
      <c r="D226" s="185"/>
      <c r="E226" s="185"/>
      <c r="F226" s="185"/>
      <c r="G226" s="185"/>
      <c r="H226" s="185"/>
      <c r="I226" s="185"/>
      <c r="J226" s="185"/>
      <c r="K226" s="185"/>
    </row>
    <row r="227" spans="1:11">
      <c r="A227" s="185"/>
      <c r="B227" s="185"/>
      <c r="C227" s="185"/>
      <c r="D227" s="185"/>
      <c r="E227" s="185"/>
      <c r="F227" s="185"/>
      <c r="G227" s="185"/>
      <c r="H227" s="185"/>
      <c r="I227" s="185"/>
      <c r="J227" s="185"/>
      <c r="K227" s="185"/>
    </row>
    <row r="228" spans="1:11">
      <c r="A228" s="185"/>
      <c r="B228" s="185"/>
      <c r="C228" s="185"/>
      <c r="D228" s="185"/>
      <c r="E228" s="185"/>
      <c r="F228" s="185"/>
      <c r="G228" s="185"/>
      <c r="H228" s="185"/>
      <c r="I228" s="185"/>
      <c r="J228" s="185"/>
      <c r="K228" s="185"/>
    </row>
    <row r="229" spans="1:11">
      <c r="A229" s="185"/>
      <c r="B229" s="185"/>
      <c r="C229" s="185"/>
      <c r="D229" s="185"/>
      <c r="E229" s="185"/>
      <c r="F229" s="185"/>
      <c r="G229" s="185"/>
      <c r="H229" s="185"/>
      <c r="I229" s="185"/>
      <c r="J229" s="185"/>
      <c r="K229" s="185"/>
    </row>
    <row r="230" spans="1:11">
      <c r="A230" s="185"/>
      <c r="B230" s="185"/>
      <c r="C230" s="185"/>
      <c r="D230" s="185"/>
      <c r="E230" s="185"/>
      <c r="F230" s="185"/>
      <c r="G230" s="185"/>
      <c r="H230" s="185"/>
      <c r="I230" s="185"/>
      <c r="J230" s="185"/>
      <c r="K230" s="185"/>
    </row>
    <row r="231" spans="1:11">
      <c r="A231" s="185"/>
      <c r="B231" s="185"/>
      <c r="C231" s="185"/>
      <c r="D231" s="185"/>
      <c r="E231" s="185"/>
      <c r="F231" s="185"/>
      <c r="G231" s="185"/>
      <c r="H231" s="185"/>
      <c r="I231" s="185"/>
      <c r="J231" s="185"/>
      <c r="K231" s="185"/>
    </row>
    <row r="232" spans="1:11">
      <c r="A232" s="185"/>
      <c r="B232" s="185"/>
      <c r="C232" s="185"/>
      <c r="D232" s="185"/>
      <c r="E232" s="185"/>
      <c r="F232" s="185"/>
      <c r="G232" s="185"/>
      <c r="H232" s="185"/>
      <c r="I232" s="185"/>
      <c r="J232" s="185"/>
      <c r="K232" s="185"/>
    </row>
    <row r="233" spans="1:11">
      <c r="A233" s="185"/>
      <c r="B233" s="185"/>
      <c r="C233" s="185"/>
      <c r="D233" s="185"/>
      <c r="E233" s="185"/>
      <c r="F233" s="185"/>
      <c r="G233" s="185"/>
      <c r="H233" s="185"/>
      <c r="I233" s="185"/>
      <c r="J233" s="185"/>
      <c r="K233" s="185"/>
    </row>
    <row r="234" spans="1:11">
      <c r="A234" s="185"/>
      <c r="B234" s="185"/>
      <c r="C234" s="185"/>
      <c r="D234" s="185"/>
      <c r="E234" s="185"/>
      <c r="F234" s="185"/>
      <c r="G234" s="185"/>
      <c r="H234" s="185"/>
      <c r="I234" s="185"/>
      <c r="J234" s="185"/>
      <c r="K234" s="185"/>
    </row>
    <row r="235" spans="1:11">
      <c r="A235" s="185"/>
      <c r="B235" s="185"/>
      <c r="C235" s="185"/>
      <c r="D235" s="185"/>
      <c r="E235" s="185"/>
      <c r="F235" s="185"/>
      <c r="G235" s="185"/>
      <c r="H235" s="185"/>
      <c r="I235" s="185"/>
      <c r="J235" s="185"/>
      <c r="K235" s="185"/>
    </row>
    <row r="236" spans="1:11">
      <c r="A236" s="185"/>
      <c r="B236" s="185"/>
      <c r="C236" s="185"/>
      <c r="D236" s="185"/>
      <c r="E236" s="185"/>
      <c r="F236" s="185"/>
      <c r="G236" s="185"/>
      <c r="H236" s="185"/>
      <c r="I236" s="185"/>
      <c r="J236" s="185"/>
      <c r="K236" s="185"/>
    </row>
    <row r="237" spans="1:11">
      <c r="A237" s="185"/>
      <c r="B237" s="185"/>
      <c r="C237" s="185"/>
      <c r="D237" s="185"/>
      <c r="E237" s="185"/>
      <c r="F237" s="185"/>
      <c r="G237" s="185"/>
      <c r="H237" s="185"/>
      <c r="I237" s="185"/>
      <c r="J237" s="185"/>
      <c r="K237" s="185"/>
    </row>
    <row r="238" spans="1:11">
      <c r="A238" s="185"/>
      <c r="B238" s="185"/>
      <c r="C238" s="185"/>
      <c r="D238" s="185"/>
      <c r="E238" s="185"/>
      <c r="F238" s="185"/>
      <c r="G238" s="185"/>
      <c r="H238" s="185"/>
      <c r="I238" s="185"/>
      <c r="J238" s="185"/>
      <c r="K238" s="185"/>
    </row>
    <row r="239" spans="1:11">
      <c r="A239" s="185"/>
      <c r="B239" s="185"/>
      <c r="C239" s="185"/>
      <c r="D239" s="185"/>
      <c r="E239" s="185"/>
      <c r="F239" s="185"/>
      <c r="G239" s="185"/>
      <c r="H239" s="185"/>
      <c r="I239" s="185"/>
      <c r="J239" s="185"/>
      <c r="K239" s="185"/>
    </row>
    <row r="240" spans="1:11">
      <c r="A240" s="185"/>
      <c r="B240" s="185"/>
      <c r="C240" s="185"/>
      <c r="D240" s="185"/>
      <c r="E240" s="185"/>
      <c r="F240" s="185"/>
      <c r="G240" s="185"/>
      <c r="H240" s="185"/>
      <c r="I240" s="185"/>
      <c r="J240" s="185"/>
      <c r="K240" s="185"/>
    </row>
    <row r="241" spans="1:11">
      <c r="A241" s="185"/>
      <c r="B241" s="185"/>
      <c r="C241" s="185"/>
      <c r="D241" s="185"/>
      <c r="E241" s="185"/>
      <c r="F241" s="185"/>
      <c r="G241" s="185"/>
      <c r="H241" s="185"/>
      <c r="I241" s="185"/>
      <c r="J241" s="185"/>
      <c r="K241" s="185"/>
    </row>
    <row r="242" spans="1:11">
      <c r="A242" s="185"/>
      <c r="B242" s="185"/>
      <c r="C242" s="185"/>
      <c r="D242" s="185"/>
      <c r="E242" s="185"/>
      <c r="F242" s="185"/>
      <c r="G242" s="185"/>
      <c r="H242" s="185"/>
      <c r="I242" s="185"/>
      <c r="J242" s="185"/>
      <c r="K242" s="185"/>
    </row>
    <row r="243" spans="1:11">
      <c r="A243" s="185"/>
      <c r="B243" s="185"/>
      <c r="C243" s="185"/>
      <c r="D243" s="185"/>
      <c r="E243" s="185"/>
      <c r="F243" s="185"/>
      <c r="G243" s="185"/>
      <c r="H243" s="185"/>
      <c r="I243" s="185"/>
      <c r="J243" s="185"/>
      <c r="K243" s="185"/>
    </row>
    <row r="244" spans="1:11">
      <c r="A244" s="185"/>
      <c r="B244" s="185"/>
      <c r="C244" s="185"/>
      <c r="D244" s="185"/>
      <c r="E244" s="185"/>
      <c r="F244" s="185"/>
      <c r="G244" s="185"/>
      <c r="H244" s="185"/>
      <c r="I244" s="185"/>
      <c r="J244" s="185"/>
      <c r="K244" s="185"/>
    </row>
    <row r="245" spans="1:11">
      <c r="A245" s="185"/>
      <c r="B245" s="185"/>
      <c r="C245" s="185"/>
      <c r="D245" s="185"/>
      <c r="E245" s="185"/>
      <c r="F245" s="185"/>
      <c r="G245" s="185"/>
      <c r="H245" s="185"/>
      <c r="I245" s="185"/>
      <c r="J245" s="185"/>
      <c r="K245" s="185"/>
    </row>
    <row r="246" spans="1:11">
      <c r="A246" s="185"/>
      <c r="B246" s="185"/>
      <c r="C246" s="185"/>
      <c r="D246" s="185"/>
      <c r="E246" s="185"/>
      <c r="F246" s="185"/>
      <c r="G246" s="185"/>
      <c r="H246" s="185"/>
      <c r="I246" s="185"/>
      <c r="J246" s="185"/>
      <c r="K246" s="185"/>
    </row>
    <row r="247" spans="1:11">
      <c r="A247" s="185"/>
      <c r="B247" s="185"/>
      <c r="C247" s="185"/>
      <c r="D247" s="185"/>
      <c r="E247" s="185"/>
      <c r="F247" s="185"/>
      <c r="G247" s="185"/>
      <c r="H247" s="185"/>
      <c r="I247" s="185"/>
      <c r="J247" s="185"/>
      <c r="K247" s="185"/>
    </row>
    <row r="248" spans="1:11">
      <c r="A248" s="185"/>
      <c r="B248" s="185"/>
      <c r="C248" s="185"/>
      <c r="D248" s="185"/>
      <c r="E248" s="185"/>
      <c r="F248" s="185"/>
      <c r="G248" s="185"/>
      <c r="H248" s="185"/>
      <c r="I248" s="185"/>
      <c r="J248" s="185"/>
      <c r="K248" s="185"/>
    </row>
    <row r="249" spans="1:11">
      <c r="A249" s="185"/>
      <c r="B249" s="185"/>
      <c r="C249" s="185"/>
      <c r="D249" s="185"/>
      <c r="E249" s="185"/>
      <c r="F249" s="185"/>
      <c r="G249" s="185"/>
      <c r="H249" s="185"/>
      <c r="I249" s="185"/>
      <c r="J249" s="185"/>
      <c r="K249" s="185"/>
    </row>
    <row r="250" spans="1:11">
      <c r="A250" s="185"/>
      <c r="B250" s="185"/>
      <c r="C250" s="185"/>
      <c r="D250" s="185"/>
      <c r="E250" s="185"/>
      <c r="F250" s="185"/>
      <c r="G250" s="185"/>
      <c r="H250" s="185"/>
      <c r="I250" s="185"/>
      <c r="J250" s="185"/>
      <c r="K250" s="185"/>
    </row>
    <row r="251" spans="1:11">
      <c r="A251" s="185"/>
      <c r="B251" s="185"/>
      <c r="C251" s="185"/>
      <c r="D251" s="185"/>
      <c r="E251" s="185"/>
      <c r="F251" s="185"/>
      <c r="G251" s="185"/>
      <c r="H251" s="185"/>
      <c r="I251" s="185"/>
      <c r="J251" s="185"/>
      <c r="K251" s="185"/>
    </row>
    <row r="252" spans="1:11">
      <c r="A252" s="185"/>
      <c r="B252" s="185"/>
      <c r="C252" s="185"/>
      <c r="D252" s="185"/>
      <c r="E252" s="185"/>
      <c r="F252" s="185"/>
      <c r="G252" s="185"/>
      <c r="H252" s="185"/>
      <c r="I252" s="185"/>
      <c r="J252" s="185"/>
      <c r="K252" s="185"/>
    </row>
    <row r="253" spans="1:11">
      <c r="A253" s="185"/>
      <c r="B253" s="185"/>
      <c r="C253" s="185"/>
      <c r="D253" s="185"/>
      <c r="E253" s="185"/>
      <c r="F253" s="185"/>
      <c r="G253" s="185"/>
      <c r="H253" s="185"/>
      <c r="I253" s="185"/>
      <c r="J253" s="185"/>
      <c r="K253" s="185"/>
    </row>
    <row r="254" spans="1:11">
      <c r="A254" s="185"/>
      <c r="B254" s="185"/>
      <c r="C254" s="185"/>
      <c r="D254" s="185"/>
      <c r="E254" s="185"/>
      <c r="F254" s="185"/>
      <c r="G254" s="185"/>
      <c r="H254" s="185"/>
      <c r="I254" s="185"/>
      <c r="J254" s="185"/>
      <c r="K254" s="185"/>
    </row>
    <row r="255" spans="1:11">
      <c r="A255" s="185"/>
      <c r="B255" s="185"/>
      <c r="C255" s="185"/>
      <c r="D255" s="185"/>
      <c r="E255" s="185"/>
      <c r="F255" s="185"/>
      <c r="G255" s="185"/>
      <c r="H255" s="185"/>
      <c r="I255" s="185"/>
      <c r="J255" s="185"/>
      <c r="K255" s="185"/>
    </row>
    <row r="256" spans="1:11">
      <c r="A256" s="185"/>
      <c r="B256" s="185"/>
      <c r="C256" s="185"/>
      <c r="D256" s="185"/>
      <c r="E256" s="185"/>
      <c r="F256" s="185"/>
      <c r="G256" s="185"/>
      <c r="H256" s="185"/>
      <c r="I256" s="185"/>
      <c r="J256" s="185"/>
      <c r="K256" s="185"/>
    </row>
    <row r="257" spans="1:11">
      <c r="A257" s="185"/>
      <c r="B257" s="185"/>
      <c r="C257" s="185"/>
      <c r="D257" s="185"/>
      <c r="E257" s="185"/>
      <c r="F257" s="185"/>
      <c r="G257" s="185"/>
      <c r="H257" s="185"/>
      <c r="I257" s="185"/>
      <c r="J257" s="185"/>
      <c r="K257" s="185"/>
    </row>
    <row r="258" spans="1:11">
      <c r="A258" s="185"/>
      <c r="B258" s="185"/>
      <c r="C258" s="185"/>
      <c r="D258" s="185"/>
      <c r="E258" s="185"/>
      <c r="F258" s="185"/>
      <c r="G258" s="185"/>
      <c r="H258" s="185"/>
      <c r="I258" s="185"/>
      <c r="J258" s="185"/>
      <c r="K258" s="185"/>
    </row>
    <row r="259" spans="1:11">
      <c r="A259" s="185"/>
      <c r="B259" s="185"/>
      <c r="C259" s="185"/>
      <c r="D259" s="185"/>
      <c r="E259" s="185"/>
      <c r="F259" s="185"/>
      <c r="G259" s="185"/>
      <c r="H259" s="185"/>
      <c r="I259" s="185"/>
      <c r="J259" s="185"/>
      <c r="K259" s="185"/>
    </row>
    <row r="260" spans="1:11">
      <c r="A260" s="185"/>
      <c r="B260" s="185"/>
      <c r="C260" s="185"/>
      <c r="D260" s="185"/>
      <c r="E260" s="185"/>
      <c r="F260" s="185"/>
      <c r="G260" s="185"/>
      <c r="H260" s="185"/>
      <c r="I260" s="185"/>
      <c r="J260" s="185"/>
      <c r="K260" s="185"/>
    </row>
    <row r="261" spans="1:11">
      <c r="A261" s="185"/>
      <c r="B261" s="185"/>
      <c r="C261" s="185"/>
      <c r="D261" s="185"/>
      <c r="E261" s="185"/>
      <c r="F261" s="185"/>
      <c r="G261" s="185"/>
      <c r="H261" s="185"/>
      <c r="I261" s="185"/>
      <c r="J261" s="185"/>
      <c r="K261" s="185"/>
    </row>
    <row r="262" spans="1:11">
      <c r="A262" s="185"/>
      <c r="B262" s="185"/>
      <c r="C262" s="185"/>
      <c r="D262" s="185"/>
      <c r="E262" s="185"/>
      <c r="F262" s="185"/>
      <c r="G262" s="185"/>
      <c r="H262" s="185"/>
      <c r="I262" s="185"/>
      <c r="J262" s="185"/>
      <c r="K262" s="185"/>
    </row>
    <row r="263" spans="1:11">
      <c r="A263" s="185"/>
      <c r="B263" s="185"/>
      <c r="C263" s="185"/>
      <c r="D263" s="185"/>
      <c r="E263" s="185"/>
      <c r="F263" s="185"/>
      <c r="G263" s="185"/>
      <c r="H263" s="185"/>
      <c r="I263" s="185"/>
      <c r="J263" s="185"/>
      <c r="K263" s="185"/>
    </row>
  </sheetData>
  <customSheetViews>
    <customSheetView guid="{60A1409A-66AA-463E-93B8-ECD35AF44482}" scale="75" colorId="22" fitToPage="1">
      <selection activeCell="N19" sqref="N19"/>
      <pageMargins left="0.9" right="0.4" top="0.65" bottom="0.3" header="0.5" footer="0.5"/>
      <pageSetup scale="67" orientation="landscape" r:id="rId1"/>
      <headerFooter alignWithMargins="0"/>
    </customSheetView>
    <customSheetView guid="{DF531E20-5321-459E-ADC3-AB7A1AE91EEB}" scale="75" colorId="22" showPageBreaks="1" fitToPage="1" printArea="1">
      <selection activeCell="N19" sqref="N19"/>
      <pageMargins left="0.9" right="0.4" top="0.65" bottom="0.3" header="0.5" footer="0.5"/>
      <pageSetup scale="67" orientation="landscape" r:id="rId2"/>
      <headerFooter alignWithMargins="0"/>
    </customSheetView>
    <customSheetView guid="{D9BAA3C6-1D9B-487C-B947-51E67F089DA8}" scale="75" colorId="22" fitToPage="1">
      <selection activeCell="M17" sqref="M17:S21"/>
      <pageMargins left="0.9" right="0.4" top="0.65" bottom="0.3" header="0.5" footer="0.5"/>
      <pageSetup scale="67" orientation="landscape" r:id="rId3"/>
      <headerFooter alignWithMargins="0"/>
    </customSheetView>
    <customSheetView guid="{FE043F0F-666D-484B-8A7C-7EC2529158CA}" scale="75" colorId="22" showPageBreaks="1" fitToPage="1" printArea="1">
      <selection activeCell="O41" sqref="O41"/>
      <pageMargins left="0.9" right="0.4" top="0.65" bottom="0.3" header="0.5" footer="0.5"/>
      <pageSetup scale="67" orientation="landscape" r:id="rId4"/>
      <headerFooter alignWithMargins="0"/>
    </customSheetView>
  </customSheetViews>
  <phoneticPr fontId="0" type="noConversion"/>
  <pageMargins left="0.9" right="0.4" top="0.65" bottom="0.3" header="0.5" footer="0.5"/>
  <pageSetup scale="67" orientation="landscape" r:id="rId5"/>
  <headerFooter alignWithMargins="0"/>
  <customProperties>
    <customPr name="_pios_id" r:id="rId6"/>
  </customProperties>
</worksheet>
</file>

<file path=xl/worksheets/sheet82.xml><?xml version="1.0" encoding="utf-8"?>
<worksheet xmlns="http://schemas.openxmlformats.org/spreadsheetml/2006/main" xmlns:r="http://schemas.openxmlformats.org/officeDocument/2006/relationships">
  <sheetPr transitionEvaluation="1" codeName="Sheet80"/>
  <dimension ref="A1:L104"/>
  <sheetViews>
    <sheetView defaultGridColor="0" colorId="22" zoomScale="87" zoomScaleNormal="87" zoomScaleSheetLayoutView="87" workbookViewId="0"/>
  </sheetViews>
  <sheetFormatPr defaultColWidth="9.77734375" defaultRowHeight="15"/>
  <cols>
    <col min="1" max="1" width="4.77734375" customWidth="1"/>
    <col min="2" max="2" width="25.77734375" customWidth="1"/>
    <col min="3" max="3" width="13.77734375" customWidth="1"/>
    <col min="8" max="8" width="17.77734375" customWidth="1"/>
    <col min="9" max="12" width="10.77734375" customWidth="1"/>
  </cols>
  <sheetData>
    <row r="1" spans="1:12" ht="15.75" thickBot="1">
      <c r="A1" s="1067" t="str">
        <f>+'Data sheet'!A57</f>
        <v>Annual Report of New York American Water Company, Inc.  (f/k/a Aqua New York of Sea Cliff)                                                                 Year Ended  December 31, 2013</v>
      </c>
    </row>
    <row r="2" spans="1:12">
      <c r="A2" s="53"/>
      <c r="B2" s="54"/>
      <c r="C2" s="54"/>
      <c r="D2" s="54"/>
      <c r="E2" s="54"/>
      <c r="F2" s="54"/>
      <c r="G2" s="54"/>
      <c r="H2" s="54"/>
      <c r="I2" s="54"/>
      <c r="J2" s="54"/>
      <c r="K2" s="54"/>
      <c r="L2" s="55"/>
    </row>
    <row r="3" spans="1:12" ht="15.75">
      <c r="A3" s="671" t="s">
        <v>2390</v>
      </c>
      <c r="B3" s="672"/>
      <c r="C3" s="672"/>
      <c r="D3" s="672"/>
      <c r="E3" s="672"/>
      <c r="F3" s="672"/>
      <c r="G3" s="672"/>
      <c r="H3" s="672"/>
      <c r="I3" s="672"/>
      <c r="J3" s="672"/>
      <c r="K3" s="672"/>
      <c r="L3" s="673"/>
    </row>
    <row r="4" spans="1:12">
      <c r="A4" s="56"/>
      <c r="B4" s="11"/>
      <c r="C4" s="11"/>
      <c r="D4" s="11"/>
      <c r="E4" s="11"/>
      <c r="F4" s="11"/>
      <c r="G4" s="11"/>
      <c r="H4" s="11"/>
      <c r="I4" s="11"/>
      <c r="J4" s="11"/>
      <c r="K4" s="11"/>
      <c r="L4" s="292"/>
    </row>
    <row r="5" spans="1:12">
      <c r="A5" s="56"/>
      <c r="B5" s="11"/>
      <c r="C5" s="11"/>
      <c r="D5" s="11"/>
      <c r="E5" s="11"/>
      <c r="F5" s="11"/>
      <c r="G5" s="11"/>
      <c r="H5" s="11"/>
      <c r="I5" s="11"/>
      <c r="J5" s="11"/>
      <c r="K5" s="11"/>
      <c r="L5" s="292"/>
    </row>
    <row r="6" spans="1:12">
      <c r="A6" s="56"/>
      <c r="B6" s="11" t="s">
        <v>2391</v>
      </c>
      <c r="C6" s="11"/>
      <c r="D6" s="11"/>
      <c r="E6" s="11"/>
      <c r="F6" s="11"/>
      <c r="G6" s="11" t="s">
        <v>3750</v>
      </c>
      <c r="H6" s="11"/>
      <c r="I6" s="11"/>
      <c r="J6" s="11"/>
      <c r="K6" s="11"/>
      <c r="L6" s="292"/>
    </row>
    <row r="7" spans="1:12">
      <c r="A7" s="56"/>
      <c r="B7" s="11" t="s">
        <v>3751</v>
      </c>
      <c r="C7" s="11"/>
      <c r="D7" s="11"/>
      <c r="E7" s="11"/>
      <c r="F7" s="11"/>
      <c r="G7" s="11" t="s">
        <v>3752</v>
      </c>
      <c r="H7" s="11"/>
      <c r="I7" s="11"/>
      <c r="J7" s="11"/>
      <c r="K7" s="11"/>
      <c r="L7" s="292"/>
    </row>
    <row r="8" spans="1:12">
      <c r="A8" s="56"/>
      <c r="B8" s="11"/>
      <c r="C8" s="11"/>
      <c r="D8" s="11"/>
      <c r="E8" s="11"/>
      <c r="F8" s="11"/>
      <c r="G8" s="11" t="s">
        <v>1471</v>
      </c>
      <c r="H8" s="11"/>
      <c r="I8" s="11"/>
      <c r="J8" s="11"/>
      <c r="K8" s="11"/>
      <c r="L8" s="292"/>
    </row>
    <row r="9" spans="1:12">
      <c r="A9" s="56"/>
      <c r="B9" s="11" t="s">
        <v>2104</v>
      </c>
      <c r="C9" s="11"/>
      <c r="D9" s="11"/>
      <c r="E9" s="11"/>
      <c r="F9" s="11"/>
      <c r="G9" s="11"/>
      <c r="H9" s="11"/>
      <c r="I9" s="11"/>
      <c r="J9" s="11"/>
      <c r="K9" s="11"/>
      <c r="L9" s="292"/>
    </row>
    <row r="10" spans="1:12">
      <c r="A10" s="56"/>
      <c r="B10" s="11" t="s">
        <v>3490</v>
      </c>
      <c r="C10" s="11"/>
      <c r="D10" s="11"/>
      <c r="E10" s="11"/>
      <c r="F10" s="11"/>
      <c r="G10" s="11"/>
      <c r="H10" s="11"/>
      <c r="I10" s="11"/>
      <c r="J10" s="11"/>
      <c r="K10" s="11"/>
      <c r="L10" s="292"/>
    </row>
    <row r="11" spans="1:12">
      <c r="A11" s="98"/>
      <c r="B11" s="254"/>
      <c r="C11" s="254"/>
      <c r="D11" s="254"/>
      <c r="E11" s="254"/>
      <c r="F11" s="254"/>
      <c r="G11" s="254"/>
      <c r="H11" s="254"/>
      <c r="I11" s="254"/>
      <c r="J11" s="254"/>
      <c r="K11" s="254"/>
      <c r="L11" s="255"/>
    </row>
    <row r="12" spans="1:12">
      <c r="A12" s="56"/>
      <c r="B12" s="465"/>
      <c r="C12" s="588" t="s">
        <v>3491</v>
      </c>
      <c r="D12" s="509" t="s">
        <v>839</v>
      </c>
      <c r="E12" s="96"/>
      <c r="F12" s="509" t="s">
        <v>840</v>
      </c>
      <c r="G12" s="96"/>
      <c r="H12" s="586" t="s">
        <v>2486</v>
      </c>
      <c r="I12" s="96" t="s">
        <v>841</v>
      </c>
      <c r="J12" s="96"/>
      <c r="K12" s="96"/>
      <c r="L12" s="97"/>
    </row>
    <row r="13" spans="1:12">
      <c r="A13" s="674" t="s">
        <v>2263</v>
      </c>
      <c r="B13" s="586" t="s">
        <v>2479</v>
      </c>
      <c r="C13" s="588" t="s">
        <v>842</v>
      </c>
      <c r="D13" s="585" t="s">
        <v>1221</v>
      </c>
      <c r="E13" s="464"/>
      <c r="F13" s="585" t="s">
        <v>1221</v>
      </c>
      <c r="G13" s="464"/>
      <c r="H13" s="586" t="s">
        <v>1477</v>
      </c>
      <c r="I13" s="96" t="s">
        <v>843</v>
      </c>
      <c r="J13" s="96"/>
      <c r="K13" s="509" t="s">
        <v>844</v>
      </c>
      <c r="L13" s="97"/>
    </row>
    <row r="14" spans="1:12">
      <c r="A14" s="674" t="s">
        <v>2286</v>
      </c>
      <c r="B14" s="586" t="s">
        <v>1815</v>
      </c>
      <c r="C14" s="588" t="s">
        <v>845</v>
      </c>
      <c r="D14" s="585" t="s">
        <v>846</v>
      </c>
      <c r="E14" s="585" t="s">
        <v>1602</v>
      </c>
      <c r="F14" s="585" t="s">
        <v>846</v>
      </c>
      <c r="G14" s="585" t="s">
        <v>1602</v>
      </c>
      <c r="H14" s="586" t="s">
        <v>847</v>
      </c>
      <c r="I14" s="588" t="s">
        <v>848</v>
      </c>
      <c r="J14" s="585" t="s">
        <v>849</v>
      </c>
      <c r="K14" s="585" t="s">
        <v>848</v>
      </c>
      <c r="L14" s="675" t="s">
        <v>849</v>
      </c>
    </row>
    <row r="15" spans="1:12">
      <c r="A15" s="56"/>
      <c r="B15" s="465"/>
      <c r="C15" s="588" t="s">
        <v>724</v>
      </c>
      <c r="D15" s="585" t="s">
        <v>850</v>
      </c>
      <c r="E15" s="585" t="s">
        <v>724</v>
      </c>
      <c r="F15" s="585" t="s">
        <v>850</v>
      </c>
      <c r="G15" s="585" t="s">
        <v>724</v>
      </c>
      <c r="H15" s="586" t="s">
        <v>724</v>
      </c>
      <c r="I15" s="588" t="s">
        <v>1876</v>
      </c>
      <c r="J15" s="585" t="s">
        <v>851</v>
      </c>
      <c r="K15" s="585" t="s">
        <v>1876</v>
      </c>
      <c r="L15" s="675" t="s">
        <v>851</v>
      </c>
    </row>
    <row r="16" spans="1:12">
      <c r="A16" s="98"/>
      <c r="B16" s="587" t="s">
        <v>3377</v>
      </c>
      <c r="C16" s="676" t="s">
        <v>3378</v>
      </c>
      <c r="D16" s="850" t="s">
        <v>3379</v>
      </c>
      <c r="E16" s="850" t="s">
        <v>3380</v>
      </c>
      <c r="F16" s="850" t="s">
        <v>189</v>
      </c>
      <c r="G16" s="850" t="s">
        <v>190</v>
      </c>
      <c r="H16" s="587" t="s">
        <v>191</v>
      </c>
      <c r="I16" s="676" t="s">
        <v>192</v>
      </c>
      <c r="J16" s="850" t="s">
        <v>193</v>
      </c>
      <c r="K16" s="850" t="s">
        <v>3679</v>
      </c>
      <c r="L16" s="670" t="s">
        <v>3680</v>
      </c>
    </row>
    <row r="17" spans="1:12">
      <c r="A17" s="674">
        <v>1</v>
      </c>
      <c r="B17" s="649" t="s">
        <v>852</v>
      </c>
      <c r="C17" s="764"/>
      <c r="D17" s="552"/>
      <c r="E17" s="552"/>
      <c r="F17" s="552"/>
      <c r="G17" s="552"/>
      <c r="H17" s="678"/>
      <c r="I17" s="764"/>
      <c r="J17" s="552"/>
      <c r="K17" s="552"/>
      <c r="L17" s="766"/>
    </row>
    <row r="18" spans="1:12">
      <c r="A18" s="674">
        <v>2</v>
      </c>
      <c r="B18" s="465"/>
      <c r="C18" s="11"/>
      <c r="D18" s="551"/>
      <c r="E18" s="464"/>
      <c r="F18" s="551"/>
      <c r="G18" s="464"/>
      <c r="H18" s="465"/>
      <c r="I18" s="112"/>
      <c r="J18" s="572"/>
      <c r="K18" s="572"/>
      <c r="L18" s="511"/>
    </row>
    <row r="19" spans="1:12">
      <c r="A19" s="674">
        <v>3</v>
      </c>
      <c r="B19" s="465" t="s">
        <v>775</v>
      </c>
      <c r="C19" s="1300" t="s">
        <v>776</v>
      </c>
      <c r="D19" s="1277">
        <v>2</v>
      </c>
      <c r="E19" s="1281">
        <v>2.5</v>
      </c>
      <c r="F19" s="1277">
        <v>1</v>
      </c>
      <c r="G19" s="1281">
        <v>4.375</v>
      </c>
      <c r="H19" s="1264" t="s">
        <v>777</v>
      </c>
      <c r="I19" s="1343">
        <v>129</v>
      </c>
      <c r="J19" s="1277"/>
      <c r="K19" s="1277">
        <v>129</v>
      </c>
      <c r="L19" s="510"/>
    </row>
    <row r="20" spans="1:12">
      <c r="A20" s="674">
        <v>4</v>
      </c>
      <c r="B20" s="465" t="s">
        <v>2763</v>
      </c>
      <c r="C20" s="1300" t="s">
        <v>776</v>
      </c>
      <c r="D20" s="1277">
        <v>2</v>
      </c>
      <c r="E20" s="1281">
        <v>2.5</v>
      </c>
      <c r="F20" s="1277">
        <v>1</v>
      </c>
      <c r="G20" s="1911">
        <v>4.5</v>
      </c>
      <c r="H20" s="1264" t="s">
        <v>777</v>
      </c>
      <c r="I20" s="1343">
        <v>239</v>
      </c>
      <c r="J20" s="1277"/>
      <c r="K20" s="1277">
        <v>239</v>
      </c>
      <c r="L20" s="510"/>
    </row>
    <row r="21" spans="1:12">
      <c r="A21" s="674">
        <v>5</v>
      </c>
      <c r="B21" s="465" t="s">
        <v>3732</v>
      </c>
      <c r="C21" s="1300">
        <v>4</v>
      </c>
      <c r="D21" s="1277">
        <v>2</v>
      </c>
      <c r="E21" s="1281">
        <v>2.5</v>
      </c>
      <c r="F21" s="1277">
        <v>1</v>
      </c>
      <c r="G21" s="1911">
        <v>4.5</v>
      </c>
      <c r="H21" s="1264" t="s">
        <v>777</v>
      </c>
      <c r="I21" s="1343">
        <v>8</v>
      </c>
      <c r="J21" s="1277"/>
      <c r="K21" s="1277">
        <v>8</v>
      </c>
      <c r="L21" s="510"/>
    </row>
    <row r="22" spans="1:12">
      <c r="A22" s="674">
        <v>6</v>
      </c>
      <c r="B22" s="465"/>
      <c r="C22" s="11"/>
      <c r="D22" s="551"/>
      <c r="E22" s="464"/>
      <c r="F22" s="551"/>
      <c r="G22" s="464"/>
      <c r="H22" s="586"/>
      <c r="I22" s="117"/>
      <c r="J22" s="551"/>
      <c r="K22" s="551"/>
      <c r="L22" s="510"/>
    </row>
    <row r="23" spans="1:12">
      <c r="A23" s="674">
        <v>7</v>
      </c>
      <c r="B23" s="465"/>
      <c r="C23" s="11"/>
      <c r="D23" s="551"/>
      <c r="E23" s="464"/>
      <c r="F23" s="551"/>
      <c r="G23" s="464"/>
      <c r="H23" s="465"/>
      <c r="I23" s="117"/>
      <c r="J23" s="551"/>
      <c r="K23" s="551"/>
      <c r="L23" s="510"/>
    </row>
    <row r="24" spans="1:12">
      <c r="A24" s="674">
        <v>8</v>
      </c>
      <c r="B24" s="465"/>
      <c r="C24" s="11"/>
      <c r="D24" s="551"/>
      <c r="E24" s="464"/>
      <c r="F24" s="551"/>
      <c r="G24" s="464"/>
      <c r="H24" s="465"/>
      <c r="I24" s="117"/>
      <c r="J24" s="551"/>
      <c r="K24" s="551"/>
      <c r="L24" s="510"/>
    </row>
    <row r="25" spans="1:12">
      <c r="A25" s="674">
        <v>9</v>
      </c>
      <c r="B25" s="465"/>
      <c r="C25" s="11"/>
      <c r="D25" s="551"/>
      <c r="E25" s="464"/>
      <c r="F25" s="551"/>
      <c r="G25" s="464"/>
      <c r="H25" s="465"/>
      <c r="I25" s="117"/>
      <c r="J25" s="551"/>
      <c r="K25" s="551"/>
      <c r="L25" s="510"/>
    </row>
    <row r="26" spans="1:12">
      <c r="A26" s="674">
        <v>10</v>
      </c>
      <c r="B26" s="465"/>
      <c r="C26" s="11"/>
      <c r="D26" s="551"/>
      <c r="E26" s="464"/>
      <c r="F26" s="551"/>
      <c r="G26" s="464"/>
      <c r="H26" s="465"/>
      <c r="I26" s="117"/>
      <c r="J26" s="551"/>
      <c r="K26" s="551"/>
      <c r="L26" s="510"/>
    </row>
    <row r="27" spans="1:12">
      <c r="A27" s="674">
        <v>11</v>
      </c>
      <c r="B27" s="465"/>
      <c r="C27" s="11"/>
      <c r="D27" s="551"/>
      <c r="E27" s="464"/>
      <c r="F27" s="551"/>
      <c r="G27" s="464"/>
      <c r="H27" s="465"/>
      <c r="I27" s="117"/>
      <c r="J27" s="551"/>
      <c r="K27" s="551"/>
      <c r="L27" s="510"/>
    </row>
    <row r="28" spans="1:12">
      <c r="A28" s="674">
        <v>12</v>
      </c>
      <c r="B28" s="465"/>
      <c r="C28" s="11"/>
      <c r="D28" s="551"/>
      <c r="E28" s="464"/>
      <c r="F28" s="551"/>
      <c r="G28" s="464"/>
      <c r="H28" s="465"/>
      <c r="I28" s="117"/>
      <c r="J28" s="551"/>
      <c r="K28" s="551"/>
      <c r="L28" s="510"/>
    </row>
    <row r="29" spans="1:12">
      <c r="A29" s="674">
        <v>13</v>
      </c>
      <c r="B29" s="465"/>
      <c r="C29" s="11"/>
      <c r="D29" s="551"/>
      <c r="E29" s="464"/>
      <c r="F29" s="551"/>
      <c r="G29" s="464"/>
      <c r="H29" s="465"/>
      <c r="I29" s="117"/>
      <c r="J29" s="551"/>
      <c r="K29" s="551"/>
      <c r="L29" s="510"/>
    </row>
    <row r="30" spans="1:12">
      <c r="A30" s="674">
        <v>14</v>
      </c>
      <c r="B30" s="465"/>
      <c r="C30" s="11"/>
      <c r="D30" s="551"/>
      <c r="E30" s="464"/>
      <c r="F30" s="551"/>
      <c r="G30" s="464"/>
      <c r="H30" s="465"/>
      <c r="I30" s="117"/>
      <c r="J30" s="551"/>
      <c r="K30" s="551"/>
      <c r="L30" s="510"/>
    </row>
    <row r="31" spans="1:12">
      <c r="A31" s="674">
        <v>15</v>
      </c>
      <c r="B31" s="465"/>
      <c r="C31" s="11"/>
      <c r="D31" s="551"/>
      <c r="E31" s="464"/>
      <c r="F31" s="551"/>
      <c r="G31" s="464"/>
      <c r="H31" s="465"/>
      <c r="I31" s="117"/>
      <c r="J31" s="551"/>
      <c r="K31" s="551"/>
      <c r="L31" s="510"/>
    </row>
    <row r="32" spans="1:12">
      <c r="A32" s="674">
        <v>16</v>
      </c>
      <c r="B32" s="465"/>
      <c r="C32" s="11"/>
      <c r="D32" s="551"/>
      <c r="E32" s="464"/>
      <c r="F32" s="551"/>
      <c r="G32" s="464"/>
      <c r="H32" s="465"/>
      <c r="I32" s="117"/>
      <c r="J32" s="551"/>
      <c r="K32" s="551"/>
      <c r="L32" s="510"/>
    </row>
    <row r="33" spans="1:12">
      <c r="A33" s="674">
        <v>17</v>
      </c>
      <c r="B33" s="465"/>
      <c r="C33" s="11"/>
      <c r="D33" s="551"/>
      <c r="E33" s="464"/>
      <c r="F33" s="551"/>
      <c r="G33" s="464"/>
      <c r="H33" s="465"/>
      <c r="I33" s="117"/>
      <c r="J33" s="551"/>
      <c r="K33" s="551"/>
      <c r="L33" s="510"/>
    </row>
    <row r="34" spans="1:12">
      <c r="A34" s="674">
        <v>18</v>
      </c>
      <c r="B34" s="465"/>
      <c r="C34" s="11"/>
      <c r="D34" s="551"/>
      <c r="E34" s="464"/>
      <c r="F34" s="551"/>
      <c r="G34" s="464"/>
      <c r="H34" s="465"/>
      <c r="I34" s="117"/>
      <c r="J34" s="551"/>
      <c r="K34" s="551"/>
      <c r="L34" s="510"/>
    </row>
    <row r="35" spans="1:12">
      <c r="A35" s="674">
        <v>19</v>
      </c>
      <c r="B35" s="465"/>
      <c r="C35" s="11"/>
      <c r="D35" s="551"/>
      <c r="E35" s="464"/>
      <c r="F35" s="551"/>
      <c r="G35" s="464"/>
      <c r="H35" s="465"/>
      <c r="I35" s="117"/>
      <c r="J35" s="551"/>
      <c r="K35" s="551"/>
      <c r="L35" s="510"/>
    </row>
    <row r="36" spans="1:12">
      <c r="A36" s="674">
        <v>20</v>
      </c>
      <c r="B36" s="465"/>
      <c r="C36" s="11"/>
      <c r="D36" s="551"/>
      <c r="E36" s="464"/>
      <c r="F36" s="551"/>
      <c r="G36" s="464"/>
      <c r="H36" s="465"/>
      <c r="I36" s="117"/>
      <c r="J36" s="551"/>
      <c r="K36" s="551"/>
      <c r="L36" s="510"/>
    </row>
    <row r="37" spans="1:12">
      <c r="A37" s="674">
        <v>21</v>
      </c>
      <c r="B37" s="465"/>
      <c r="C37" s="11"/>
      <c r="D37" s="551"/>
      <c r="E37" s="464"/>
      <c r="F37" s="551"/>
      <c r="G37" s="464"/>
      <c r="H37" s="465"/>
      <c r="I37" s="117"/>
      <c r="J37" s="551"/>
      <c r="K37" s="551"/>
      <c r="L37" s="510"/>
    </row>
    <row r="38" spans="1:12">
      <c r="A38" s="674">
        <v>22</v>
      </c>
      <c r="B38" s="465"/>
      <c r="C38" s="11"/>
      <c r="D38" s="551"/>
      <c r="E38" s="464"/>
      <c r="F38" s="551"/>
      <c r="G38" s="464"/>
      <c r="H38" s="465"/>
      <c r="I38" s="117"/>
      <c r="J38" s="551"/>
      <c r="K38" s="551"/>
      <c r="L38" s="510"/>
    </row>
    <row r="39" spans="1:12">
      <c r="A39" s="674">
        <v>23</v>
      </c>
      <c r="B39" s="465"/>
      <c r="C39" s="11"/>
      <c r="D39" s="551"/>
      <c r="E39" s="464"/>
      <c r="F39" s="551"/>
      <c r="G39" s="464"/>
      <c r="H39" s="465"/>
      <c r="I39" s="117"/>
      <c r="J39" s="551"/>
      <c r="K39" s="551"/>
      <c r="L39" s="510"/>
    </row>
    <row r="40" spans="1:12">
      <c r="A40" s="674">
        <v>24</v>
      </c>
      <c r="B40" s="465"/>
      <c r="C40" s="11"/>
      <c r="D40" s="551"/>
      <c r="E40" s="464"/>
      <c r="F40" s="551"/>
      <c r="G40" s="464"/>
      <c r="H40" s="465"/>
      <c r="I40" s="117"/>
      <c r="J40" s="551"/>
      <c r="K40" s="551"/>
      <c r="L40" s="510"/>
    </row>
    <row r="41" spans="1:12">
      <c r="A41" s="674">
        <v>25</v>
      </c>
      <c r="B41" s="465"/>
      <c r="C41" s="11"/>
      <c r="D41" s="551"/>
      <c r="E41" s="464"/>
      <c r="F41" s="551"/>
      <c r="G41" s="464"/>
      <c r="H41" s="465"/>
      <c r="I41" s="117"/>
      <c r="J41" s="551"/>
      <c r="K41" s="551"/>
      <c r="L41" s="510"/>
    </row>
    <row r="42" spans="1:12">
      <c r="A42" s="674">
        <v>26</v>
      </c>
      <c r="B42" s="465"/>
      <c r="C42" s="11"/>
      <c r="D42" s="551"/>
      <c r="E42" s="464"/>
      <c r="F42" s="551"/>
      <c r="G42" s="464"/>
      <c r="H42" s="465"/>
      <c r="I42" s="117"/>
      <c r="J42" s="551"/>
      <c r="K42" s="551"/>
      <c r="L42" s="510"/>
    </row>
    <row r="43" spans="1:12">
      <c r="A43" s="674">
        <v>27</v>
      </c>
      <c r="B43" s="465"/>
      <c r="C43" s="11"/>
      <c r="D43" s="551"/>
      <c r="E43" s="464"/>
      <c r="F43" s="551"/>
      <c r="G43" s="464"/>
      <c r="H43" s="465"/>
      <c r="I43" s="117"/>
      <c r="J43" s="551"/>
      <c r="K43" s="551"/>
      <c r="L43" s="510"/>
    </row>
    <row r="44" spans="1:12">
      <c r="A44" s="674">
        <v>28</v>
      </c>
      <c r="B44" s="465"/>
      <c r="C44" s="11"/>
      <c r="D44" s="551"/>
      <c r="E44" s="464"/>
      <c r="F44" s="551"/>
      <c r="G44" s="464"/>
      <c r="H44" s="465"/>
      <c r="I44" s="117"/>
      <c r="J44" s="551"/>
      <c r="K44" s="551"/>
      <c r="L44" s="510"/>
    </row>
    <row r="45" spans="1:12">
      <c r="A45" s="674">
        <v>29</v>
      </c>
      <c r="B45" s="465"/>
      <c r="C45" s="11"/>
      <c r="D45" s="551"/>
      <c r="E45" s="464"/>
      <c r="F45" s="551"/>
      <c r="G45" s="464"/>
      <c r="H45" s="465"/>
      <c r="I45" s="117"/>
      <c r="J45" s="551"/>
      <c r="K45" s="551"/>
      <c r="L45" s="510"/>
    </row>
    <row r="46" spans="1:12">
      <c r="A46" s="674">
        <v>30</v>
      </c>
      <c r="B46" s="465"/>
      <c r="C46" s="11"/>
      <c r="D46" s="551"/>
      <c r="E46" s="464"/>
      <c r="F46" s="551"/>
      <c r="G46" s="464"/>
      <c r="H46" s="465"/>
      <c r="I46" s="117"/>
      <c r="J46" s="551"/>
      <c r="K46" s="551"/>
      <c r="L46" s="510"/>
    </row>
    <row r="47" spans="1:12">
      <c r="A47" s="674">
        <v>31</v>
      </c>
      <c r="B47" s="465"/>
      <c r="C47" s="11"/>
      <c r="D47" s="551"/>
      <c r="E47" s="464"/>
      <c r="F47" s="551"/>
      <c r="G47" s="464"/>
      <c r="H47" s="465"/>
      <c r="I47" s="117"/>
      <c r="J47" s="551"/>
      <c r="K47" s="551"/>
      <c r="L47" s="510"/>
    </row>
    <row r="48" spans="1:12">
      <c r="A48" s="674">
        <v>32</v>
      </c>
      <c r="B48" s="465"/>
      <c r="C48" s="11"/>
      <c r="D48" s="551"/>
      <c r="E48" s="464"/>
      <c r="F48" s="551"/>
      <c r="G48" s="464"/>
      <c r="H48" s="465"/>
      <c r="I48" s="117"/>
      <c r="J48" s="551"/>
      <c r="K48" s="551"/>
      <c r="L48" s="510"/>
    </row>
    <row r="49" spans="1:12">
      <c r="A49" s="674">
        <v>33</v>
      </c>
      <c r="B49" s="465"/>
      <c r="C49" s="11"/>
      <c r="D49" s="551"/>
      <c r="E49" s="464"/>
      <c r="F49" s="551"/>
      <c r="G49" s="464"/>
      <c r="H49" s="465"/>
      <c r="I49" s="117"/>
      <c r="J49" s="551"/>
      <c r="K49" s="551"/>
      <c r="L49" s="510"/>
    </row>
    <row r="50" spans="1:12" ht="15.75" thickBot="1">
      <c r="A50" s="682">
        <v>34</v>
      </c>
      <c r="B50" s="657"/>
      <c r="C50" s="100"/>
      <c r="D50" s="767"/>
      <c r="E50" s="768"/>
      <c r="F50" s="767"/>
      <c r="G50" s="768"/>
      <c r="H50" s="794" t="s">
        <v>2326</v>
      </c>
      <c r="I50" s="1644">
        <f>SUM(I18:I49)</f>
        <v>376</v>
      </c>
      <c r="J50" s="1645">
        <f>SUM(J18:J49)</f>
        <v>0</v>
      </c>
      <c r="K50" s="1646">
        <f>SUM(K18:K49)</f>
        <v>376</v>
      </c>
      <c r="L50" s="1647">
        <f>SUM(L18:L49)</f>
        <v>0</v>
      </c>
    </row>
    <row r="51" spans="1:12">
      <c r="A51" t="s">
        <v>110</v>
      </c>
    </row>
    <row r="52" spans="1:12">
      <c r="A52" s="93" t="s">
        <v>853</v>
      </c>
      <c r="B52" s="93"/>
      <c r="C52" s="93"/>
      <c r="D52" s="93"/>
      <c r="E52" s="93"/>
      <c r="F52" s="93"/>
      <c r="G52" s="93"/>
      <c r="H52" s="93"/>
      <c r="I52" s="93"/>
      <c r="J52" s="93"/>
      <c r="K52" s="93"/>
      <c r="L52" s="93"/>
    </row>
    <row r="53" spans="1:12" ht="15.75" thickBot="1">
      <c r="A53" s="1067" t="str">
        <f>+'Data sheet'!A57</f>
        <v>Annual Report of New York American Water Company, Inc.  (f/k/a Aqua New York of Sea Cliff)                                                                 Year Ended  December 31, 2013</v>
      </c>
    </row>
    <row r="54" spans="1:12">
      <c r="A54" s="53"/>
      <c r="B54" s="54"/>
      <c r="C54" s="54"/>
      <c r="D54" s="54"/>
      <c r="E54" s="54"/>
      <c r="F54" s="54"/>
      <c r="G54" s="54"/>
      <c r="H54" s="54"/>
      <c r="I54" s="54"/>
      <c r="J54" s="54"/>
      <c r="K54" s="54"/>
      <c r="L54" s="55"/>
    </row>
    <row r="55" spans="1:12" ht="15.75">
      <c r="A55" s="671" t="s">
        <v>854</v>
      </c>
      <c r="B55" s="672"/>
      <c r="C55" s="672"/>
      <c r="D55" s="672"/>
      <c r="E55" s="672"/>
      <c r="F55" s="672"/>
      <c r="G55" s="672"/>
      <c r="H55" s="672"/>
      <c r="I55" s="672"/>
      <c r="J55" s="672"/>
      <c r="K55" s="672"/>
      <c r="L55" s="673"/>
    </row>
    <row r="56" spans="1:12">
      <c r="A56" s="56"/>
      <c r="B56" s="11"/>
      <c r="C56" s="11"/>
      <c r="D56" s="11"/>
      <c r="E56" s="11"/>
      <c r="F56" s="11"/>
      <c r="G56" s="11"/>
      <c r="H56" s="11"/>
      <c r="I56" s="11"/>
      <c r="J56" s="11"/>
      <c r="K56" s="11"/>
      <c r="L56" s="292"/>
    </row>
    <row r="57" spans="1:12">
      <c r="A57" s="56"/>
      <c r="B57" s="11"/>
      <c r="C57" s="11"/>
      <c r="D57" s="11"/>
      <c r="E57" s="11"/>
      <c r="F57" s="11"/>
      <c r="G57" s="11"/>
      <c r="H57" s="11"/>
      <c r="I57" s="11"/>
      <c r="J57" s="11"/>
      <c r="K57" s="11"/>
      <c r="L57" s="292"/>
    </row>
    <row r="58" spans="1:12">
      <c r="A58" s="56"/>
      <c r="B58" s="11" t="s">
        <v>2391</v>
      </c>
      <c r="C58" s="11"/>
      <c r="D58" s="11"/>
      <c r="E58" s="11"/>
      <c r="F58" s="11"/>
      <c r="G58" s="11" t="s">
        <v>3750</v>
      </c>
      <c r="H58" s="11"/>
      <c r="I58" s="11"/>
      <c r="J58" s="11"/>
      <c r="K58" s="11"/>
      <c r="L58" s="292"/>
    </row>
    <row r="59" spans="1:12">
      <c r="A59" s="56"/>
      <c r="B59" s="11" t="s">
        <v>3751</v>
      </c>
      <c r="C59" s="11"/>
      <c r="D59" s="11"/>
      <c r="E59" s="11"/>
      <c r="F59" s="11"/>
      <c r="G59" s="11" t="s">
        <v>3752</v>
      </c>
      <c r="H59" s="11"/>
      <c r="I59" s="11"/>
      <c r="J59" s="11"/>
      <c r="K59" s="11"/>
      <c r="L59" s="292"/>
    </row>
    <row r="60" spans="1:12">
      <c r="A60" s="56"/>
      <c r="B60" s="11"/>
      <c r="C60" s="11"/>
      <c r="D60" s="11"/>
      <c r="E60" s="11"/>
      <c r="F60" s="11"/>
      <c r="G60" s="11" t="s">
        <v>1471</v>
      </c>
      <c r="H60" s="11"/>
      <c r="I60" s="11"/>
      <c r="J60" s="11"/>
      <c r="K60" s="11"/>
      <c r="L60" s="292"/>
    </row>
    <row r="61" spans="1:12">
      <c r="A61" s="56"/>
      <c r="B61" s="11" t="s">
        <v>2104</v>
      </c>
      <c r="C61" s="11"/>
      <c r="D61" s="11"/>
      <c r="E61" s="11"/>
      <c r="F61" s="11"/>
      <c r="G61" s="11"/>
      <c r="H61" s="11"/>
      <c r="I61" s="11"/>
      <c r="J61" s="11"/>
      <c r="K61" s="11"/>
      <c r="L61" s="292"/>
    </row>
    <row r="62" spans="1:12">
      <c r="A62" s="56"/>
      <c r="B62" s="11" t="s">
        <v>3490</v>
      </c>
      <c r="C62" s="11"/>
      <c r="D62" s="11"/>
      <c r="E62" s="11"/>
      <c r="F62" s="11"/>
      <c r="G62" s="11"/>
      <c r="H62" s="11"/>
      <c r="I62" s="11"/>
      <c r="J62" s="11"/>
      <c r="K62" s="11"/>
      <c r="L62" s="292"/>
    </row>
    <row r="63" spans="1:12">
      <c r="A63" s="98"/>
      <c r="B63" s="254"/>
      <c r="C63" s="254"/>
      <c r="D63" s="254"/>
      <c r="E63" s="254"/>
      <c r="F63" s="254"/>
      <c r="G63" s="254"/>
      <c r="H63" s="254"/>
      <c r="I63" s="254"/>
      <c r="J63" s="254"/>
      <c r="K63" s="254"/>
      <c r="L63" s="255"/>
    </row>
    <row r="64" spans="1:12">
      <c r="A64" s="56"/>
      <c r="B64" s="465"/>
      <c r="C64" s="588" t="s">
        <v>3491</v>
      </c>
      <c r="D64" s="509" t="s">
        <v>839</v>
      </c>
      <c r="E64" s="96"/>
      <c r="F64" s="509" t="s">
        <v>840</v>
      </c>
      <c r="G64" s="96"/>
      <c r="H64" s="586" t="s">
        <v>2486</v>
      </c>
      <c r="I64" s="96" t="s">
        <v>841</v>
      </c>
      <c r="J64" s="96"/>
      <c r="K64" s="96"/>
      <c r="L64" s="97"/>
    </row>
    <row r="65" spans="1:12">
      <c r="A65" s="674" t="s">
        <v>2263</v>
      </c>
      <c r="B65" s="586" t="s">
        <v>2479</v>
      </c>
      <c r="C65" s="588" t="s">
        <v>842</v>
      </c>
      <c r="D65" s="585" t="s">
        <v>1221</v>
      </c>
      <c r="E65" s="464"/>
      <c r="F65" s="585" t="s">
        <v>1221</v>
      </c>
      <c r="G65" s="464"/>
      <c r="H65" s="586" t="s">
        <v>1477</v>
      </c>
      <c r="I65" s="96" t="s">
        <v>843</v>
      </c>
      <c r="J65" s="96"/>
      <c r="K65" s="509" t="s">
        <v>844</v>
      </c>
      <c r="L65" s="97"/>
    </row>
    <row r="66" spans="1:12">
      <c r="A66" s="674" t="s">
        <v>2286</v>
      </c>
      <c r="B66" s="586" t="s">
        <v>1815</v>
      </c>
      <c r="C66" s="588" t="s">
        <v>845</v>
      </c>
      <c r="D66" s="585" t="s">
        <v>846</v>
      </c>
      <c r="E66" s="585" t="s">
        <v>1602</v>
      </c>
      <c r="F66" s="585" t="s">
        <v>846</v>
      </c>
      <c r="G66" s="585" t="s">
        <v>1602</v>
      </c>
      <c r="H66" s="586" t="s">
        <v>847</v>
      </c>
      <c r="I66" s="588" t="s">
        <v>848</v>
      </c>
      <c r="J66" s="585" t="s">
        <v>849</v>
      </c>
      <c r="K66" s="585" t="s">
        <v>848</v>
      </c>
      <c r="L66" s="675" t="s">
        <v>849</v>
      </c>
    </row>
    <row r="67" spans="1:12">
      <c r="A67" s="56"/>
      <c r="B67" s="465"/>
      <c r="C67" s="588" t="s">
        <v>724</v>
      </c>
      <c r="D67" s="585" t="s">
        <v>850</v>
      </c>
      <c r="E67" s="585" t="s">
        <v>724</v>
      </c>
      <c r="F67" s="585" t="s">
        <v>850</v>
      </c>
      <c r="G67" s="585" t="s">
        <v>724</v>
      </c>
      <c r="H67" s="586" t="s">
        <v>724</v>
      </c>
      <c r="I67" s="588" t="s">
        <v>1876</v>
      </c>
      <c r="J67" s="585" t="s">
        <v>851</v>
      </c>
      <c r="K67" s="585" t="s">
        <v>1876</v>
      </c>
      <c r="L67" s="675" t="s">
        <v>851</v>
      </c>
    </row>
    <row r="68" spans="1:12">
      <c r="A68" s="98"/>
      <c r="B68" s="587" t="s">
        <v>3377</v>
      </c>
      <c r="C68" s="676" t="s">
        <v>3378</v>
      </c>
      <c r="D68" s="850" t="s">
        <v>3379</v>
      </c>
      <c r="E68" s="850" t="s">
        <v>3380</v>
      </c>
      <c r="F68" s="850" t="s">
        <v>189</v>
      </c>
      <c r="G68" s="850" t="s">
        <v>190</v>
      </c>
      <c r="H68" s="587" t="s">
        <v>191</v>
      </c>
      <c r="I68" s="676" t="s">
        <v>192</v>
      </c>
      <c r="J68" s="850" t="s">
        <v>193</v>
      </c>
      <c r="K68" s="850" t="s">
        <v>3679</v>
      </c>
      <c r="L68" s="670" t="s">
        <v>3680</v>
      </c>
    </row>
    <row r="69" spans="1:12">
      <c r="A69" s="674">
        <v>1</v>
      </c>
      <c r="B69" s="649" t="s">
        <v>347</v>
      </c>
      <c r="C69" s="764"/>
      <c r="D69" s="552"/>
      <c r="E69" s="552"/>
      <c r="F69" s="552"/>
      <c r="G69" s="552"/>
      <c r="H69" s="678"/>
      <c r="I69" s="764"/>
      <c r="J69" s="552"/>
      <c r="K69" s="552"/>
      <c r="L69" s="766"/>
    </row>
    <row r="70" spans="1:12">
      <c r="A70" s="674">
        <v>2</v>
      </c>
      <c r="B70" s="465"/>
      <c r="C70" s="11"/>
      <c r="D70" s="551"/>
      <c r="E70" s="464"/>
      <c r="F70" s="551"/>
      <c r="G70" s="464"/>
      <c r="H70" s="465"/>
      <c r="I70" s="112"/>
      <c r="J70" s="572"/>
      <c r="K70" s="572"/>
      <c r="L70" s="511"/>
    </row>
    <row r="71" spans="1:12">
      <c r="A71" s="674">
        <v>3</v>
      </c>
      <c r="B71" s="70" t="s">
        <v>3949</v>
      </c>
      <c r="C71" s="1913">
        <v>4</v>
      </c>
      <c r="D71" s="551">
        <v>2</v>
      </c>
      <c r="E71" s="464">
        <v>2.5</v>
      </c>
      <c r="F71" s="551">
        <v>1</v>
      </c>
      <c r="G71" s="464">
        <v>4.5</v>
      </c>
      <c r="H71" s="1062" t="s">
        <v>777</v>
      </c>
      <c r="I71" s="1343">
        <v>18</v>
      </c>
      <c r="J71" s="1277">
        <v>2</v>
      </c>
      <c r="K71" s="1277">
        <v>18</v>
      </c>
      <c r="L71" s="667">
        <v>2</v>
      </c>
    </row>
    <row r="72" spans="1:12">
      <c r="A72" s="674">
        <v>4</v>
      </c>
      <c r="B72" s="70" t="s">
        <v>3950</v>
      </c>
      <c r="C72" s="1913">
        <v>4</v>
      </c>
      <c r="D72" s="551">
        <v>2</v>
      </c>
      <c r="E72" s="464">
        <v>2.5</v>
      </c>
      <c r="F72" s="551">
        <v>1</v>
      </c>
      <c r="G72" s="464">
        <v>4.5</v>
      </c>
      <c r="H72" s="1062" t="s">
        <v>777</v>
      </c>
      <c r="I72" s="1343">
        <v>5</v>
      </c>
      <c r="J72" s="1277"/>
      <c r="K72" s="1277">
        <v>5</v>
      </c>
      <c r="L72" s="667"/>
    </row>
    <row r="73" spans="1:12">
      <c r="A73" s="674">
        <v>5</v>
      </c>
      <c r="B73" s="1912"/>
      <c r="C73" s="1913"/>
      <c r="D73" s="551"/>
      <c r="E73" s="464"/>
      <c r="F73" s="551"/>
      <c r="G73" s="464"/>
      <c r="H73" s="586"/>
      <c r="I73" s="117"/>
      <c r="J73" s="551"/>
      <c r="K73" s="551"/>
      <c r="L73" s="510"/>
    </row>
    <row r="74" spans="1:12">
      <c r="A74" s="674">
        <v>6</v>
      </c>
      <c r="B74" s="465"/>
      <c r="C74" s="11"/>
      <c r="D74" s="551"/>
      <c r="E74" s="464"/>
      <c r="F74" s="551"/>
      <c r="G74" s="464"/>
      <c r="H74" s="465"/>
      <c r="I74" s="117"/>
      <c r="J74" s="551"/>
      <c r="K74" s="551"/>
      <c r="L74" s="510"/>
    </row>
    <row r="75" spans="1:12">
      <c r="A75" s="674">
        <v>7</v>
      </c>
      <c r="B75" s="465"/>
      <c r="C75" s="11"/>
      <c r="D75" s="551"/>
      <c r="E75" s="464"/>
      <c r="F75" s="551"/>
      <c r="G75" s="464"/>
      <c r="H75" s="465"/>
      <c r="I75" s="117"/>
      <c r="J75" s="551"/>
      <c r="K75" s="551"/>
      <c r="L75" s="510"/>
    </row>
    <row r="76" spans="1:12">
      <c r="A76" s="674">
        <v>8</v>
      </c>
      <c r="B76" s="465"/>
      <c r="C76" s="11"/>
      <c r="D76" s="551"/>
      <c r="E76" s="464"/>
      <c r="F76" s="551"/>
      <c r="G76" s="464"/>
      <c r="H76" s="465"/>
      <c r="I76" s="117"/>
      <c r="J76" s="551"/>
      <c r="K76" s="551"/>
      <c r="L76" s="510"/>
    </row>
    <row r="77" spans="1:12">
      <c r="A77" s="674">
        <v>9</v>
      </c>
      <c r="B77" s="465"/>
      <c r="C77" s="11"/>
      <c r="D77" s="551"/>
      <c r="E77" s="464"/>
      <c r="F77" s="551"/>
      <c r="G77" s="464"/>
      <c r="H77" s="465"/>
      <c r="I77" s="117"/>
      <c r="J77" s="551"/>
      <c r="K77" s="551"/>
      <c r="L77" s="510"/>
    </row>
    <row r="78" spans="1:12">
      <c r="A78" s="674">
        <v>10</v>
      </c>
      <c r="B78" s="465"/>
      <c r="C78" s="11"/>
      <c r="D78" s="551"/>
      <c r="E78" s="464"/>
      <c r="F78" s="551"/>
      <c r="G78" s="464"/>
      <c r="H78" s="465"/>
      <c r="I78" s="117"/>
      <c r="J78" s="551"/>
      <c r="K78" s="551"/>
      <c r="L78" s="510"/>
    </row>
    <row r="79" spans="1:12">
      <c r="A79" s="674">
        <v>11</v>
      </c>
      <c r="B79" s="465"/>
      <c r="C79" s="11"/>
      <c r="D79" s="551"/>
      <c r="E79" s="464"/>
      <c r="F79" s="551"/>
      <c r="G79" s="464"/>
      <c r="H79" s="465"/>
      <c r="I79" s="117"/>
      <c r="J79" s="551"/>
      <c r="K79" s="551"/>
      <c r="L79" s="510"/>
    </row>
    <row r="80" spans="1:12">
      <c r="A80" s="674">
        <v>12</v>
      </c>
      <c r="B80" s="465"/>
      <c r="C80" s="11"/>
      <c r="D80" s="551"/>
      <c r="E80" s="464"/>
      <c r="F80" s="551"/>
      <c r="G80" s="464"/>
      <c r="H80" s="465"/>
      <c r="I80" s="117"/>
      <c r="J80" s="551"/>
      <c r="K80" s="551"/>
      <c r="L80" s="510"/>
    </row>
    <row r="81" spans="1:12">
      <c r="A81" s="674">
        <v>13</v>
      </c>
      <c r="B81" s="465"/>
      <c r="C81" s="11"/>
      <c r="D81" s="551"/>
      <c r="E81" s="464"/>
      <c r="F81" s="551"/>
      <c r="G81" s="464"/>
      <c r="H81" s="465"/>
      <c r="I81" s="117"/>
      <c r="J81" s="551"/>
      <c r="K81" s="551"/>
      <c r="L81" s="510"/>
    </row>
    <row r="82" spans="1:12">
      <c r="A82" s="674">
        <v>14</v>
      </c>
      <c r="B82" s="465"/>
      <c r="C82" s="11"/>
      <c r="D82" s="551"/>
      <c r="E82" s="464"/>
      <c r="F82" s="551"/>
      <c r="G82" s="464"/>
      <c r="H82" s="465"/>
      <c r="I82" s="117"/>
      <c r="J82" s="551"/>
      <c r="K82" s="551"/>
      <c r="L82" s="510"/>
    </row>
    <row r="83" spans="1:12">
      <c r="A83" s="674">
        <v>15</v>
      </c>
      <c r="B83" s="465"/>
      <c r="C83" s="11"/>
      <c r="D83" s="551"/>
      <c r="E83" s="464"/>
      <c r="F83" s="551"/>
      <c r="G83" s="464"/>
      <c r="H83" s="465"/>
      <c r="I83" s="117"/>
      <c r="J83" s="551"/>
      <c r="K83" s="551"/>
      <c r="L83" s="510"/>
    </row>
    <row r="84" spans="1:12">
      <c r="A84" s="674">
        <v>16</v>
      </c>
      <c r="B84" s="465"/>
      <c r="C84" s="11"/>
      <c r="D84" s="551"/>
      <c r="E84" s="464"/>
      <c r="F84" s="551"/>
      <c r="G84" s="464"/>
      <c r="H84" s="465"/>
      <c r="I84" s="117"/>
      <c r="J84" s="551"/>
      <c r="K84" s="551"/>
      <c r="L84" s="510"/>
    </row>
    <row r="85" spans="1:12">
      <c r="A85" s="674">
        <v>17</v>
      </c>
      <c r="B85" s="465"/>
      <c r="C85" s="11"/>
      <c r="D85" s="551"/>
      <c r="E85" s="464"/>
      <c r="F85" s="551"/>
      <c r="G85" s="464"/>
      <c r="H85" s="465"/>
      <c r="I85" s="117"/>
      <c r="J85" s="551"/>
      <c r="K85" s="551"/>
      <c r="L85" s="510"/>
    </row>
    <row r="86" spans="1:12">
      <c r="A86" s="674">
        <v>18</v>
      </c>
      <c r="B86" s="465"/>
      <c r="C86" s="11"/>
      <c r="D86" s="551"/>
      <c r="E86" s="464"/>
      <c r="F86" s="551"/>
      <c r="G86" s="464"/>
      <c r="H86" s="465"/>
      <c r="I86" s="117"/>
      <c r="J86" s="551"/>
      <c r="K86" s="551"/>
      <c r="L86" s="510"/>
    </row>
    <row r="87" spans="1:12">
      <c r="A87" s="674">
        <v>19</v>
      </c>
      <c r="B87" s="465"/>
      <c r="C87" s="11"/>
      <c r="D87" s="551"/>
      <c r="E87" s="464"/>
      <c r="F87" s="551"/>
      <c r="G87" s="464"/>
      <c r="H87" s="465"/>
      <c r="I87" s="117"/>
      <c r="J87" s="551"/>
      <c r="K87" s="551"/>
      <c r="L87" s="510"/>
    </row>
    <row r="88" spans="1:12">
      <c r="A88" s="674">
        <v>20</v>
      </c>
      <c r="B88" s="465"/>
      <c r="C88" s="11"/>
      <c r="D88" s="551"/>
      <c r="E88" s="464"/>
      <c r="F88" s="551"/>
      <c r="G88" s="464"/>
      <c r="H88" s="465"/>
      <c r="I88" s="117"/>
      <c r="J88" s="551"/>
      <c r="K88" s="551"/>
      <c r="L88" s="510"/>
    </row>
    <row r="89" spans="1:12">
      <c r="A89" s="674">
        <v>21</v>
      </c>
      <c r="B89" s="465"/>
      <c r="C89" s="11"/>
      <c r="D89" s="551"/>
      <c r="E89" s="464"/>
      <c r="F89" s="551"/>
      <c r="G89" s="464"/>
      <c r="H89" s="465"/>
      <c r="I89" s="117"/>
      <c r="J89" s="551"/>
      <c r="K89" s="551"/>
      <c r="L89" s="510"/>
    </row>
    <row r="90" spans="1:12">
      <c r="A90" s="674">
        <v>22</v>
      </c>
      <c r="B90" s="465"/>
      <c r="C90" s="11"/>
      <c r="D90" s="551"/>
      <c r="E90" s="464"/>
      <c r="F90" s="551"/>
      <c r="G90" s="464"/>
      <c r="H90" s="465"/>
      <c r="I90" s="117"/>
      <c r="J90" s="551"/>
      <c r="K90" s="551"/>
      <c r="L90" s="510"/>
    </row>
    <row r="91" spans="1:12">
      <c r="A91" s="674">
        <v>23</v>
      </c>
      <c r="B91" s="465"/>
      <c r="C91" s="11"/>
      <c r="D91" s="551"/>
      <c r="E91" s="464"/>
      <c r="F91" s="551"/>
      <c r="G91" s="464"/>
      <c r="H91" s="465"/>
      <c r="I91" s="117"/>
      <c r="J91" s="551"/>
      <c r="K91" s="551"/>
      <c r="L91" s="510"/>
    </row>
    <row r="92" spans="1:12">
      <c r="A92" s="674">
        <v>24</v>
      </c>
      <c r="B92" s="465"/>
      <c r="C92" s="11"/>
      <c r="D92" s="551"/>
      <c r="E92" s="464"/>
      <c r="F92" s="551"/>
      <c r="G92" s="464"/>
      <c r="H92" s="465"/>
      <c r="I92" s="117"/>
      <c r="J92" s="551"/>
      <c r="K92" s="551"/>
      <c r="L92" s="510"/>
    </row>
    <row r="93" spans="1:12">
      <c r="A93" s="674">
        <v>25</v>
      </c>
      <c r="B93" s="465"/>
      <c r="C93" s="11"/>
      <c r="D93" s="551"/>
      <c r="E93" s="464"/>
      <c r="F93" s="551"/>
      <c r="G93" s="464"/>
      <c r="H93" s="465"/>
      <c r="I93" s="117"/>
      <c r="J93" s="551"/>
      <c r="K93" s="551"/>
      <c r="L93" s="510"/>
    </row>
    <row r="94" spans="1:12">
      <c r="A94" s="674">
        <v>26</v>
      </c>
      <c r="B94" s="465"/>
      <c r="C94" s="11"/>
      <c r="D94" s="551"/>
      <c r="E94" s="464"/>
      <c r="F94" s="551"/>
      <c r="G94" s="464"/>
      <c r="H94" s="465"/>
      <c r="I94" s="117"/>
      <c r="J94" s="551"/>
      <c r="K94" s="551"/>
      <c r="L94" s="510"/>
    </row>
    <row r="95" spans="1:12">
      <c r="A95" s="674">
        <v>27</v>
      </c>
      <c r="B95" s="465"/>
      <c r="C95" s="11"/>
      <c r="D95" s="551"/>
      <c r="E95" s="464"/>
      <c r="F95" s="551"/>
      <c r="G95" s="464"/>
      <c r="H95" s="465"/>
      <c r="I95" s="117"/>
      <c r="J95" s="551"/>
      <c r="K95" s="551"/>
      <c r="L95" s="510"/>
    </row>
    <row r="96" spans="1:12">
      <c r="A96" s="674">
        <v>28</v>
      </c>
      <c r="B96" s="465"/>
      <c r="C96" s="11"/>
      <c r="D96" s="551"/>
      <c r="E96" s="464"/>
      <c r="F96" s="551"/>
      <c r="G96" s="464"/>
      <c r="H96" s="465"/>
      <c r="I96" s="117"/>
      <c r="J96" s="551"/>
      <c r="K96" s="551"/>
      <c r="L96" s="510"/>
    </row>
    <row r="97" spans="1:12">
      <c r="A97" s="674">
        <v>29</v>
      </c>
      <c r="B97" s="465"/>
      <c r="C97" s="11"/>
      <c r="D97" s="551"/>
      <c r="E97" s="464"/>
      <c r="F97" s="551"/>
      <c r="G97" s="464"/>
      <c r="H97" s="465"/>
      <c r="I97" s="117"/>
      <c r="J97" s="551"/>
      <c r="K97" s="551"/>
      <c r="L97" s="510"/>
    </row>
    <row r="98" spans="1:12">
      <c r="A98" s="674">
        <v>30</v>
      </c>
      <c r="B98" s="465"/>
      <c r="C98" s="11"/>
      <c r="D98" s="551"/>
      <c r="E98" s="464"/>
      <c r="F98" s="551"/>
      <c r="G98" s="464"/>
      <c r="H98" s="465"/>
      <c r="I98" s="117"/>
      <c r="J98" s="551"/>
      <c r="K98" s="551"/>
      <c r="L98" s="510"/>
    </row>
    <row r="99" spans="1:12">
      <c r="A99" s="674">
        <v>31</v>
      </c>
      <c r="B99" s="465"/>
      <c r="C99" s="11"/>
      <c r="D99" s="551"/>
      <c r="E99" s="464"/>
      <c r="F99" s="551"/>
      <c r="G99" s="464"/>
      <c r="H99" s="465"/>
      <c r="I99" s="117"/>
      <c r="J99" s="551"/>
      <c r="K99" s="551"/>
      <c r="L99" s="510"/>
    </row>
    <row r="100" spans="1:12">
      <c r="A100" s="674">
        <v>32</v>
      </c>
      <c r="B100" s="465"/>
      <c r="C100" s="11"/>
      <c r="D100" s="551"/>
      <c r="E100" s="464"/>
      <c r="F100" s="551"/>
      <c r="G100" s="464"/>
      <c r="H100" s="465"/>
      <c r="I100" s="117"/>
      <c r="J100" s="551"/>
      <c r="K100" s="551"/>
      <c r="L100" s="510"/>
    </row>
    <row r="101" spans="1:12">
      <c r="A101" s="674">
        <v>33</v>
      </c>
      <c r="B101" s="465"/>
      <c r="C101" s="11"/>
      <c r="D101" s="551"/>
      <c r="E101" s="464"/>
      <c r="F101" s="551"/>
      <c r="G101" s="464"/>
      <c r="H101" s="465"/>
      <c r="I101" s="117"/>
      <c r="J101" s="551"/>
      <c r="K101" s="551"/>
      <c r="L101" s="510"/>
    </row>
    <row r="102" spans="1:12" ht="15.75" thickBot="1">
      <c r="A102" s="682">
        <v>34</v>
      </c>
      <c r="B102" s="657"/>
      <c r="C102" s="100"/>
      <c r="D102" s="767"/>
      <c r="E102" s="768"/>
      <c r="F102" s="767"/>
      <c r="G102" s="768"/>
      <c r="H102" s="794" t="s">
        <v>2326</v>
      </c>
      <c r="I102" s="1646">
        <f>SUM(I70:I101)</f>
        <v>23</v>
      </c>
      <c r="J102" s="1645">
        <f>SUM(J70:J101)</f>
        <v>2</v>
      </c>
      <c r="K102" s="1646">
        <f>SUM(K70:K101)</f>
        <v>23</v>
      </c>
      <c r="L102" s="1647">
        <f>SUM(L70:L101)</f>
        <v>2</v>
      </c>
    </row>
    <row r="103" spans="1:12">
      <c r="K103" s="186" t="s">
        <v>110</v>
      </c>
    </row>
    <row r="104" spans="1:12">
      <c r="A104" s="93" t="s">
        <v>348</v>
      </c>
      <c r="B104" s="93"/>
      <c r="C104" s="93"/>
      <c r="D104" s="93"/>
      <c r="E104" s="93"/>
      <c r="F104" s="93"/>
      <c r="G104" s="93"/>
      <c r="H104" s="93"/>
      <c r="I104" s="93"/>
      <c r="J104" s="93"/>
      <c r="K104" s="93"/>
      <c r="L104" s="93"/>
    </row>
  </sheetData>
  <customSheetViews>
    <customSheetView guid="{60A1409A-66AA-463E-93B8-ECD35AF44482}" scale="87" colorId="22">
      <selection activeCell="L27" sqref="L27"/>
      <rowBreaks count="1" manualBreakCount="1">
        <brk id="52" max="16383" man="1"/>
      </rowBreaks>
      <pageMargins left="0.9" right="0.4" top="0.57999999999999996" bottom="0.35" header="0.34" footer="0.54"/>
      <pageSetup scale="69" fitToHeight="2" orientation="landscape" r:id="rId1"/>
      <headerFooter alignWithMargins="0"/>
    </customSheetView>
    <customSheetView guid="{DF531E20-5321-459E-ADC3-AB7A1AE91EEB}" scale="87" colorId="22" showPageBreaks="1" printArea="1">
      <selection activeCell="L27" sqref="L27"/>
      <rowBreaks count="1" manualBreakCount="1">
        <brk id="52" max="16383" man="1"/>
      </rowBreaks>
      <pageMargins left="0.9" right="0.4" top="0.57999999999999996" bottom="0.35" header="0.34" footer="0.54"/>
      <pageSetup scale="69" fitToHeight="2" orientation="landscape" r:id="rId2"/>
      <headerFooter alignWithMargins="0"/>
    </customSheetView>
    <customSheetView guid="{D9BAA3C6-1D9B-487C-B947-51E67F089DA8}" scale="87" colorId="22">
      <selection activeCell="D25" sqref="D25"/>
      <rowBreaks count="1" manualBreakCount="1">
        <brk id="52" max="16383" man="1"/>
      </rowBreaks>
      <pageMargins left="0.9" right="0.4" top="0.57999999999999996" bottom="0.35" header="0.34" footer="0.54"/>
      <pageSetup scale="69" fitToHeight="2" orientation="landscape" r:id="rId3"/>
      <headerFooter alignWithMargins="0"/>
    </customSheetView>
    <customSheetView guid="{FE043F0F-666D-484B-8A7C-7EC2529158CA}" scale="87" colorId="22" showPageBreaks="1" printArea="1">
      <selection activeCell="D25" sqref="D25"/>
      <rowBreaks count="1" manualBreakCount="1">
        <brk id="52" max="16383" man="1"/>
      </rowBreaks>
      <pageMargins left="0.9" right="0.4" top="0.57999999999999996" bottom="0.35" header="0.34" footer="0.54"/>
      <pageSetup scale="69" fitToHeight="2" orientation="landscape" r:id="rId4"/>
      <headerFooter alignWithMargins="0"/>
    </customSheetView>
  </customSheetViews>
  <phoneticPr fontId="0" type="noConversion"/>
  <pageMargins left="0.9" right="0.4" top="0.57999999999999996" bottom="0.35" header="0.34" footer="0.54"/>
  <pageSetup scale="69" fitToHeight="2" orientation="landscape" r:id="rId5"/>
  <headerFooter alignWithMargins="0"/>
  <rowBreaks count="1" manualBreakCount="1">
    <brk id="52" max="16383" man="1"/>
  </rowBreaks>
  <customProperties>
    <customPr name="_pios_id" r:id="rId6"/>
  </customProperties>
</worksheet>
</file>

<file path=xl/worksheets/sheet83.xml><?xml version="1.0" encoding="utf-8"?>
<worksheet xmlns="http://schemas.openxmlformats.org/spreadsheetml/2006/main" xmlns:r="http://schemas.openxmlformats.org/officeDocument/2006/relationships">
  <sheetPr transitionEvaluation="1" codeName="Sheet81"/>
  <dimension ref="A1:C444"/>
  <sheetViews>
    <sheetView defaultGridColor="0" colorId="22" zoomScale="87" zoomScaleNormal="87" workbookViewId="0"/>
  </sheetViews>
  <sheetFormatPr defaultColWidth="9.77734375" defaultRowHeight="15"/>
  <cols>
    <col min="1" max="1" width="65.21875" bestFit="1" customWidth="1"/>
    <col min="2" max="2" width="30.77734375" customWidth="1"/>
    <col min="3" max="3" width="15.77734375" customWidth="1"/>
  </cols>
  <sheetData>
    <row r="1" spans="1:3" ht="15.75">
      <c r="A1" s="2643" t="s">
        <v>2726</v>
      </c>
      <c r="B1" s="2643"/>
      <c r="C1" s="2643"/>
    </row>
    <row r="2" spans="1:3" ht="15.75">
      <c r="A2" s="57"/>
      <c r="B2" s="57"/>
      <c r="C2" s="57"/>
    </row>
    <row r="3" spans="1:3" ht="15.75">
      <c r="A3" s="57" t="s">
        <v>425</v>
      </c>
      <c r="B3" s="93"/>
      <c r="C3" s="57"/>
    </row>
    <row r="4" spans="1:3" ht="15.75">
      <c r="A4" s="57" t="s">
        <v>2727</v>
      </c>
      <c r="B4" s="93"/>
      <c r="C4" s="57"/>
    </row>
    <row r="5" spans="1:3" ht="15.75">
      <c r="A5" s="57" t="s">
        <v>2728</v>
      </c>
      <c r="B5" s="93"/>
      <c r="C5" s="57"/>
    </row>
    <row r="6" spans="1:3" ht="15.75">
      <c r="A6" s="380"/>
      <c r="B6" s="11"/>
      <c r="C6" s="380"/>
    </row>
    <row r="7" spans="1:3" ht="20.25">
      <c r="A7" s="769" t="str">
        <f>'Data sheet'!D27</f>
        <v>New York American Water Company, Inc.  (f/k/a Aqua New York of Sea Cliff)</v>
      </c>
      <c r="B7" s="93"/>
      <c r="C7" s="57"/>
    </row>
    <row r="8" spans="1:3">
      <c r="A8" s="11"/>
      <c r="B8" s="770"/>
      <c r="C8" s="770"/>
    </row>
    <row r="9" spans="1:3" ht="18">
      <c r="A9" s="744" t="s">
        <v>2729</v>
      </c>
      <c r="B9" s="771"/>
      <c r="C9" s="771"/>
    </row>
    <row r="10" spans="1:3" ht="15.75">
      <c r="A10" s="772"/>
      <c r="B10" s="770"/>
      <c r="C10" s="770"/>
    </row>
    <row r="12" spans="1:3" ht="15.75">
      <c r="A12" s="773"/>
      <c r="B12" s="774" t="s">
        <v>2730</v>
      </c>
    </row>
    <row r="13" spans="1:3" ht="15.75">
      <c r="A13" s="11"/>
      <c r="B13" s="774" t="s">
        <v>2731</v>
      </c>
      <c r="C13" s="773"/>
    </row>
    <row r="14" spans="1:3" ht="15.75">
      <c r="A14" s="11"/>
      <c r="B14" s="774"/>
      <c r="C14" s="1812">
        <f>'Data sheet'!$D$33</f>
        <v>41729</v>
      </c>
    </row>
    <row r="15" spans="1:3" ht="15.75">
      <c r="A15" s="774" t="s">
        <v>1093</v>
      </c>
      <c r="B15" s="773"/>
    </row>
    <row r="16" spans="1:3">
      <c r="A16" s="11" t="s">
        <v>2732</v>
      </c>
      <c r="B16" s="11" t="s">
        <v>2733</v>
      </c>
      <c r="C16" s="112">
        <f>'114115'!F11</f>
        <v>9720101.0469337553</v>
      </c>
    </row>
    <row r="17" spans="1:3">
      <c r="A17" s="11"/>
      <c r="B17" s="11"/>
      <c r="C17" s="117"/>
    </row>
    <row r="18" spans="1:3" ht="15.75">
      <c r="A18" s="774" t="s">
        <v>1380</v>
      </c>
      <c r="B18" s="11"/>
      <c r="C18" s="117"/>
    </row>
    <row r="19" spans="1:3">
      <c r="A19" s="11" t="s">
        <v>2734</v>
      </c>
      <c r="B19" s="11" t="s">
        <v>2735</v>
      </c>
      <c r="C19" s="117">
        <f>'114115'!F13-'114115'!F14</f>
        <v>0</v>
      </c>
    </row>
    <row r="20" spans="1:3">
      <c r="A20" s="11" t="s">
        <v>2736</v>
      </c>
      <c r="B20" s="11" t="s">
        <v>1349</v>
      </c>
      <c r="C20" s="117">
        <f>SUM('114115'!F15:F17)</f>
        <v>1611940.38</v>
      </c>
    </row>
    <row r="21" spans="1:3">
      <c r="A21" s="11" t="s">
        <v>571</v>
      </c>
      <c r="B21" s="11" t="s">
        <v>572</v>
      </c>
      <c r="C21" s="117">
        <f>SUM('114115'!F18:F20)</f>
        <v>0</v>
      </c>
    </row>
    <row r="22" spans="1:3">
      <c r="A22" s="11" t="s">
        <v>1927</v>
      </c>
      <c r="B22" s="11" t="s">
        <v>1928</v>
      </c>
      <c r="C22" s="117">
        <f>SUM(C19:C21)</f>
        <v>1611940.38</v>
      </c>
    </row>
    <row r="23" spans="1:3">
      <c r="A23" s="11"/>
      <c r="B23" s="11"/>
      <c r="C23" s="117"/>
    </row>
    <row r="24" spans="1:3" ht="15.75">
      <c r="A24" s="774" t="s">
        <v>1390</v>
      </c>
      <c r="B24" s="11"/>
      <c r="C24" s="117"/>
    </row>
    <row r="25" spans="1:3">
      <c r="A25" s="11" t="s">
        <v>1929</v>
      </c>
      <c r="B25" s="11" t="s">
        <v>1930</v>
      </c>
      <c r="C25" s="1887">
        <f>SUM('114115'!F23:F28)</f>
        <v>8324.0621443819127</v>
      </c>
    </row>
    <row r="26" spans="1:3">
      <c r="A26" s="11" t="s">
        <v>2792</v>
      </c>
      <c r="B26" s="11" t="s">
        <v>2793</v>
      </c>
      <c r="C26" s="1887">
        <f>SUM('114115'!F29:F31)-'114115'!F32</f>
        <v>404953.34932854644</v>
      </c>
    </row>
    <row r="27" spans="1:3">
      <c r="A27" s="11" t="s">
        <v>1227</v>
      </c>
      <c r="B27" s="11" t="s">
        <v>2794</v>
      </c>
      <c r="C27" s="1887">
        <f>SUM('114115'!F33:F34)</f>
        <v>630.42514263535804</v>
      </c>
    </row>
    <row r="28" spans="1:3">
      <c r="A28" s="11" t="s">
        <v>2795</v>
      </c>
      <c r="B28" s="11" t="s">
        <v>2796</v>
      </c>
      <c r="C28" s="1887">
        <f>'114115'!F35</f>
        <v>28475.61</v>
      </c>
    </row>
    <row r="29" spans="1:3">
      <c r="A29" s="11" t="s">
        <v>1232</v>
      </c>
      <c r="B29" s="11" t="s">
        <v>2797</v>
      </c>
      <c r="C29" s="1887">
        <f>'114115'!F36</f>
        <v>100343.77999999998</v>
      </c>
    </row>
    <row r="30" spans="1:3">
      <c r="A30" s="11" t="s">
        <v>2798</v>
      </c>
      <c r="B30" s="11" t="s">
        <v>906</v>
      </c>
      <c r="C30" s="1887">
        <f>'114115'!F39</f>
        <v>410503.33999999997</v>
      </c>
    </row>
    <row r="31" spans="1:3">
      <c r="A31" s="11" t="s">
        <v>907</v>
      </c>
      <c r="B31" s="11" t="s">
        <v>855</v>
      </c>
      <c r="C31" s="1887">
        <f>SUM('114115'!F37,'114115'!F38,'114115'!F40)</f>
        <v>2556.1211294391628</v>
      </c>
    </row>
    <row r="32" spans="1:3">
      <c r="A32" s="11" t="s">
        <v>856</v>
      </c>
      <c r="B32" s="11" t="s">
        <v>1928</v>
      </c>
      <c r="C32" s="1887">
        <f>SUM(C25:C31)</f>
        <v>955786.68774500291</v>
      </c>
    </row>
    <row r="33" spans="1:3">
      <c r="A33" s="11"/>
      <c r="B33" s="11"/>
      <c r="C33" s="1887"/>
    </row>
    <row r="34" spans="1:3" ht="15.75">
      <c r="A34" s="774" t="s">
        <v>1918</v>
      </c>
      <c r="B34" s="11"/>
      <c r="C34" s="1887"/>
    </row>
    <row r="35" spans="1:3">
      <c r="A35" s="11" t="s">
        <v>857</v>
      </c>
      <c r="B35" s="11" t="s">
        <v>858</v>
      </c>
      <c r="C35" s="1887">
        <f>'114115'!F43</f>
        <v>0</v>
      </c>
    </row>
    <row r="36" spans="1:3">
      <c r="A36" s="11" t="s">
        <v>2973</v>
      </c>
      <c r="B36" s="11" t="s">
        <v>2974</v>
      </c>
      <c r="C36" s="1887">
        <f>SUM('114115'!F44:F50)</f>
        <v>1097173.494010852</v>
      </c>
    </row>
    <row r="37" spans="1:3">
      <c r="A37" s="11" t="s">
        <v>1237</v>
      </c>
      <c r="B37" s="11" t="s">
        <v>2975</v>
      </c>
      <c r="C37" s="1887">
        <f>'114115'!F51</f>
        <v>0</v>
      </c>
    </row>
    <row r="38" spans="1:3">
      <c r="A38" s="11" t="s">
        <v>2976</v>
      </c>
      <c r="B38" s="11" t="s">
        <v>1928</v>
      </c>
      <c r="C38" s="1887">
        <f>SUM(C35:C37)</f>
        <v>1097173.494010852</v>
      </c>
    </row>
    <row r="39" spans="1:3">
      <c r="A39" s="11"/>
      <c r="B39" s="11"/>
      <c r="C39" s="1887"/>
    </row>
    <row r="40" spans="1:3" ht="15.75">
      <c r="A40" s="773" t="s">
        <v>1036</v>
      </c>
      <c r="B40" t="s">
        <v>1928</v>
      </c>
      <c r="C40" s="2644">
        <f>C16+C22+C32+C38</f>
        <v>13385001.60868961</v>
      </c>
    </row>
    <row r="41" spans="1:3" ht="15.75">
      <c r="A41" s="773"/>
      <c r="B41" s="773"/>
      <c r="C41" s="1888"/>
    </row>
    <row r="42" spans="1:3">
      <c r="A42" s="11"/>
      <c r="B42" s="11"/>
      <c r="C42" s="1887"/>
    </row>
    <row r="43" spans="1:3" ht="15.75">
      <c r="A43" s="774" t="s">
        <v>3872</v>
      </c>
      <c r="B43" s="11"/>
      <c r="C43" s="1887"/>
    </row>
    <row r="44" spans="1:3">
      <c r="A44" s="11" t="s">
        <v>3165</v>
      </c>
      <c r="B44" s="11" t="s">
        <v>3166</v>
      </c>
      <c r="C44" s="1887">
        <f>'114115'!F66</f>
        <v>0</v>
      </c>
    </row>
    <row r="45" spans="1:3">
      <c r="A45" s="11" t="s">
        <v>1364</v>
      </c>
      <c r="B45" s="11" t="s">
        <v>1365</v>
      </c>
      <c r="C45" s="1887">
        <f>'114115'!F67</f>
        <v>0</v>
      </c>
    </row>
    <row r="46" spans="1:3">
      <c r="A46" s="11" t="s">
        <v>1366</v>
      </c>
      <c r="B46" s="11" t="s">
        <v>1367</v>
      </c>
      <c r="C46" s="1887">
        <f>SUM('114115'!F68:F72)-SUM('114115'!F73:F74)</f>
        <v>4358394.6699215304</v>
      </c>
    </row>
    <row r="47" spans="1:3">
      <c r="A47" s="11" t="s">
        <v>1368</v>
      </c>
      <c r="B47" s="11" t="s">
        <v>1369</v>
      </c>
      <c r="C47" s="1887">
        <f>'114115'!F75</f>
        <v>158418.37000000221</v>
      </c>
    </row>
    <row r="48" spans="1:3">
      <c r="A48" s="11" t="s">
        <v>1370</v>
      </c>
      <c r="B48" s="11" t="s">
        <v>1371</v>
      </c>
      <c r="C48" s="1887">
        <f>-'114115'!F76</f>
        <v>0</v>
      </c>
    </row>
    <row r="49" spans="1:3">
      <c r="A49" s="566" t="s">
        <v>1372</v>
      </c>
      <c r="B49" s="11" t="s">
        <v>1928</v>
      </c>
      <c r="C49" s="1887">
        <f>SUM(C44:C48)</f>
        <v>4516813.0399215324</v>
      </c>
    </row>
    <row r="50" spans="1:3">
      <c r="A50" s="11"/>
      <c r="B50" s="11"/>
      <c r="C50" s="117"/>
    </row>
    <row r="51" spans="1:3" ht="15.75">
      <c r="A51" s="774" t="s">
        <v>1550</v>
      </c>
      <c r="B51" s="11"/>
      <c r="C51" s="117"/>
    </row>
    <row r="52" spans="1:3">
      <c r="A52" s="775" t="s">
        <v>3930</v>
      </c>
      <c r="B52" s="11" t="s">
        <v>1373</v>
      </c>
      <c r="C52" s="117">
        <f>'114115'!F85</f>
        <v>558332.49</v>
      </c>
    </row>
    <row r="53" spans="1:3">
      <c r="A53" s="11"/>
      <c r="B53" s="11"/>
      <c r="C53" s="117"/>
    </row>
    <row r="54" spans="1:3" ht="15.75">
      <c r="A54" s="774" t="s">
        <v>3749</v>
      </c>
      <c r="B54" s="11"/>
      <c r="C54" s="117"/>
    </row>
    <row r="55" spans="1:3">
      <c r="A55" s="11" t="s">
        <v>3927</v>
      </c>
      <c r="B55" s="11" t="s">
        <v>1374</v>
      </c>
      <c r="C55" s="1887">
        <f>'114115'!F94</f>
        <v>0</v>
      </c>
    </row>
    <row r="56" spans="1:3">
      <c r="A56" s="11" t="s">
        <v>1375</v>
      </c>
      <c r="B56" s="11" t="s">
        <v>1376</v>
      </c>
      <c r="C56" s="1887">
        <f>'114115'!F95</f>
        <v>159520.95644867071</v>
      </c>
    </row>
    <row r="57" spans="1:3">
      <c r="A57" s="11" t="s">
        <v>1094</v>
      </c>
      <c r="B57" s="11" t="s">
        <v>1095</v>
      </c>
      <c r="C57" s="1887">
        <f>SUM('114115'!F96:F97)</f>
        <v>5044904.9034273513</v>
      </c>
    </row>
    <row r="58" spans="1:3">
      <c r="A58" s="11" t="s">
        <v>1096</v>
      </c>
      <c r="B58" s="11" t="s">
        <v>1097</v>
      </c>
      <c r="C58" s="1887">
        <f>'114115'!F98</f>
        <v>0</v>
      </c>
    </row>
    <row r="59" spans="1:3">
      <c r="A59" s="11" t="s">
        <v>1840</v>
      </c>
      <c r="B59" s="11" t="s">
        <v>1098</v>
      </c>
      <c r="C59" s="1887">
        <f>'114115'!F99</f>
        <v>-359733.69986712269</v>
      </c>
    </row>
    <row r="60" spans="1:3">
      <c r="A60" s="11" t="s">
        <v>1099</v>
      </c>
      <c r="B60" s="11" t="s">
        <v>1100</v>
      </c>
      <c r="C60" s="1887">
        <f>'114115'!F100</f>
        <v>21035.77</v>
      </c>
    </row>
    <row r="61" spans="1:3">
      <c r="A61" s="11" t="s">
        <v>3638</v>
      </c>
      <c r="B61" s="11" t="s">
        <v>3639</v>
      </c>
      <c r="C61" s="1887">
        <f>'114115'!F102</f>
        <v>0</v>
      </c>
    </row>
    <row r="62" spans="1:3">
      <c r="A62" s="11" t="s">
        <v>3640</v>
      </c>
      <c r="B62" s="11" t="s">
        <v>3641</v>
      </c>
      <c r="C62" s="1887">
        <f>'114115'!F101+SUM('114115'!F103:F106)</f>
        <v>38756.298715311481</v>
      </c>
    </row>
    <row r="63" spans="1:3">
      <c r="A63" s="566" t="s">
        <v>3642</v>
      </c>
      <c r="B63" t="s">
        <v>1928</v>
      </c>
      <c r="C63" s="1888">
        <f>SUM(C55:C62)</f>
        <v>4904484.2287242096</v>
      </c>
    </row>
    <row r="64" spans="1:3" ht="15.75">
      <c r="A64" s="11"/>
      <c r="B64" s="773"/>
      <c r="C64" s="1888"/>
    </row>
    <row r="65" spans="1:3" ht="15.75">
      <c r="A65" s="774" t="s">
        <v>2655</v>
      </c>
      <c r="B65" s="11"/>
      <c r="C65" s="1887"/>
    </row>
    <row r="66" spans="1:3">
      <c r="A66" s="11" t="s">
        <v>2176</v>
      </c>
      <c r="B66" s="11" t="s">
        <v>2177</v>
      </c>
      <c r="C66" s="1887">
        <f>'114115'!F109</f>
        <v>19931.099999999999</v>
      </c>
    </row>
    <row r="67" spans="1:3">
      <c r="A67" s="11" t="s">
        <v>393</v>
      </c>
      <c r="B67" s="11" t="s">
        <v>3915</v>
      </c>
      <c r="C67" s="1887">
        <f>'114115'!F110</f>
        <v>1004622.06</v>
      </c>
    </row>
    <row r="68" spans="1:3">
      <c r="A68" s="11" t="s">
        <v>3729</v>
      </c>
      <c r="B68" s="11" t="s">
        <v>3916</v>
      </c>
      <c r="C68" s="1887">
        <f>'114115'!F111</f>
        <v>0</v>
      </c>
    </row>
    <row r="69" spans="1:3">
      <c r="A69" s="11" t="s">
        <v>1237</v>
      </c>
      <c r="B69" s="11" t="s">
        <v>3023</v>
      </c>
      <c r="C69" s="1887">
        <f>'114115'!F114</f>
        <v>2378993.4876158852</v>
      </c>
    </row>
    <row r="70" spans="1:3">
      <c r="A70" s="566" t="s">
        <v>46</v>
      </c>
      <c r="B70" s="11" t="s">
        <v>1928</v>
      </c>
      <c r="C70" s="1887">
        <f>SUM(C66:C69)</f>
        <v>3403546.6476158854</v>
      </c>
    </row>
    <row r="71" spans="1:3">
      <c r="A71" s="11"/>
      <c r="B71" s="11"/>
      <c r="C71" s="1887"/>
    </row>
    <row r="72" spans="1:3" ht="15.75">
      <c r="A72" s="774" t="s">
        <v>984</v>
      </c>
      <c r="B72" s="11"/>
      <c r="C72" s="117"/>
    </row>
    <row r="73" spans="1:3">
      <c r="A73" s="775" t="s">
        <v>47</v>
      </c>
      <c r="B73" s="11" t="s">
        <v>48</v>
      </c>
      <c r="C73" s="117">
        <f>'114115'!F92</f>
        <v>1825.2024279827547</v>
      </c>
    </row>
    <row r="74" spans="1:3">
      <c r="A74" s="11"/>
      <c r="B74" s="11"/>
      <c r="C74" s="117"/>
    </row>
    <row r="75" spans="1:3" ht="15.75">
      <c r="A75" s="773" t="s">
        <v>49</v>
      </c>
      <c r="B75" s="566" t="s">
        <v>50</v>
      </c>
      <c r="C75" s="776">
        <f>C49+C52+C63+C70+C73</f>
        <v>13385001.608689612</v>
      </c>
    </row>
    <row r="76" spans="1:3" ht="15.75">
      <c r="A76" s="11"/>
      <c r="B76" s="773"/>
      <c r="C76" s="773"/>
    </row>
    <row r="78" spans="1:3" ht="18">
      <c r="A78" s="744" t="s">
        <v>3668</v>
      </c>
      <c r="B78" s="744"/>
      <c r="C78" s="744"/>
    </row>
    <row r="79" spans="1:3" ht="18">
      <c r="A79" s="744" t="s">
        <v>3669</v>
      </c>
      <c r="B79" s="744"/>
      <c r="C79" s="744"/>
    </row>
    <row r="82" spans="1:3" ht="15.75">
      <c r="A82" s="11"/>
      <c r="B82" s="774" t="s">
        <v>2730</v>
      </c>
    </row>
    <row r="83" spans="1:3" ht="15.75">
      <c r="A83" s="11"/>
      <c r="B83" s="774" t="s">
        <v>2731</v>
      </c>
      <c r="C83" s="1812">
        <f>'Data sheet'!$D$33</f>
        <v>41729</v>
      </c>
    </row>
    <row r="84" spans="1:3" ht="15.75">
      <c r="A84" s="774" t="s">
        <v>3394</v>
      </c>
      <c r="B84" s="773"/>
      <c r="C84" s="773"/>
    </row>
    <row r="85" spans="1:3">
      <c r="A85" s="11" t="s">
        <v>2319</v>
      </c>
      <c r="B85" s="11" t="s">
        <v>3670</v>
      </c>
      <c r="C85" s="112">
        <f>'116119'!I23</f>
        <v>3422676.0999999996</v>
      </c>
    </row>
    <row r="86" spans="1:3">
      <c r="A86" t="s">
        <v>3671</v>
      </c>
    </row>
    <row r="87" spans="1:3">
      <c r="A87" s="11" t="s">
        <v>3672</v>
      </c>
      <c r="B87" s="11" t="s">
        <v>1123</v>
      </c>
      <c r="C87" s="117">
        <f>'116119'!I25</f>
        <v>843982.0499999997</v>
      </c>
    </row>
    <row r="88" spans="1:3">
      <c r="A88" s="11" t="s">
        <v>1124</v>
      </c>
      <c r="B88" s="11" t="s">
        <v>1125</v>
      </c>
      <c r="C88" s="117">
        <f>'116119'!I26</f>
        <v>97977.430000000008</v>
      </c>
    </row>
    <row r="89" spans="1:3">
      <c r="A89" s="11" t="s">
        <v>1126</v>
      </c>
      <c r="B89" s="11" t="s">
        <v>1127</v>
      </c>
      <c r="C89" s="117">
        <f>SUM('116119'!I27:I33)-SUM('116119'!I34)</f>
        <v>226882.84999999998</v>
      </c>
    </row>
    <row r="90" spans="1:3">
      <c r="A90" s="11" t="s">
        <v>1128</v>
      </c>
      <c r="B90" s="11" t="s">
        <v>1129</v>
      </c>
      <c r="C90" s="117">
        <f>'116119'!I35</f>
        <v>1539380.93</v>
      </c>
    </row>
    <row r="91" spans="1:3">
      <c r="A91" s="11" t="s">
        <v>1130</v>
      </c>
      <c r="B91" s="11" t="s">
        <v>146</v>
      </c>
      <c r="C91" s="117">
        <f>SUM('116119'!I36:I38)+SUM('116119'!I40,'116119'!I41)-'116119'!I39</f>
        <v>294261.52</v>
      </c>
    </row>
    <row r="92" spans="1:3">
      <c r="A92" s="11"/>
      <c r="B92" s="11" t="s">
        <v>967</v>
      </c>
      <c r="C92" s="117"/>
    </row>
    <row r="93" spans="1:3">
      <c r="A93" s="11" t="s">
        <v>3578</v>
      </c>
      <c r="B93" s="11" t="s">
        <v>1928</v>
      </c>
      <c r="C93" s="117">
        <f>SUM(C87:C92)</f>
        <v>3002484.78</v>
      </c>
    </row>
    <row r="94" spans="1:3">
      <c r="A94" s="11" t="s">
        <v>3579</v>
      </c>
      <c r="B94" s="11" t="s">
        <v>1928</v>
      </c>
      <c r="C94" s="117">
        <f>C85-C93</f>
        <v>420191.31999999983</v>
      </c>
    </row>
    <row r="95" spans="1:3">
      <c r="A95" s="11"/>
      <c r="B95" s="11"/>
      <c r="C95" s="117"/>
    </row>
    <row r="96" spans="1:3">
      <c r="A96" s="11" t="s">
        <v>3580</v>
      </c>
      <c r="B96" s="11" t="s">
        <v>683</v>
      </c>
      <c r="C96" s="117">
        <f>SUM('116119'!K46,'116119'!M46)</f>
        <v>0</v>
      </c>
    </row>
    <row r="97" spans="1:3">
      <c r="A97" s="11"/>
      <c r="B97" s="11"/>
      <c r="C97" s="117"/>
    </row>
    <row r="98" spans="1:3" ht="15.75">
      <c r="A98" s="773" t="s">
        <v>684</v>
      </c>
      <c r="B98" s="11" t="s">
        <v>1928</v>
      </c>
      <c r="C98" s="117">
        <f>C94+C96</f>
        <v>420191.31999999983</v>
      </c>
    </row>
    <row r="99" spans="1:3">
      <c r="A99" s="11"/>
      <c r="B99" s="11"/>
      <c r="C99" s="117"/>
    </row>
    <row r="100" spans="1:3" ht="15.75">
      <c r="A100" s="774" t="s">
        <v>685</v>
      </c>
      <c r="B100" s="11"/>
      <c r="C100" s="117"/>
    </row>
    <row r="101" spans="1:3">
      <c r="A101" s="11" t="s">
        <v>686</v>
      </c>
      <c r="B101" s="11" t="s">
        <v>687</v>
      </c>
      <c r="C101" s="117">
        <f>'116119'!G77</f>
        <v>51.68</v>
      </c>
    </row>
    <row r="102" spans="1:3">
      <c r="A102" s="11" t="s">
        <v>688</v>
      </c>
      <c r="B102" s="11" t="s">
        <v>1037</v>
      </c>
      <c r="C102" s="117">
        <f>'116119'!G78</f>
        <v>23257.79</v>
      </c>
    </row>
    <row r="103" spans="1:3">
      <c r="A103" s="11" t="s">
        <v>1038</v>
      </c>
      <c r="B103" s="11" t="s">
        <v>1039</v>
      </c>
      <c r="C103" s="117">
        <f>'116119'!G79</f>
        <v>0</v>
      </c>
    </row>
    <row r="104" spans="1:3">
      <c r="A104" s="11" t="s">
        <v>1040</v>
      </c>
      <c r="B104" s="11" t="s">
        <v>1041</v>
      </c>
      <c r="C104" s="117">
        <f>SUM('116119'!G71,'116119'!G73,'116119'!G75,'116119'!G76,'116119'!G80)-SUM('116119'!G72,'116119'!G74)</f>
        <v>0</v>
      </c>
    </row>
    <row r="105" spans="1:3">
      <c r="A105" s="11" t="s">
        <v>489</v>
      </c>
      <c r="B105" s="11" t="s">
        <v>1928</v>
      </c>
      <c r="C105" s="117">
        <f>SUM(C101:C104)</f>
        <v>23309.47</v>
      </c>
    </row>
    <row r="107" spans="1:3">
      <c r="A107" s="11" t="s">
        <v>547</v>
      </c>
      <c r="B107" s="11" t="s">
        <v>2772</v>
      </c>
      <c r="C107" s="117">
        <f>'116119'!G86</f>
        <v>0</v>
      </c>
    </row>
    <row r="108" spans="1:3" ht="15.75">
      <c r="A108" s="11"/>
      <c r="B108" s="773"/>
    </row>
    <row r="109" spans="1:3">
      <c r="A109" s="11" t="s">
        <v>1318</v>
      </c>
      <c r="B109" s="11" t="s">
        <v>1656</v>
      </c>
      <c r="C109" s="117">
        <f>'116119'!G95</f>
        <v>-6.48</v>
      </c>
    </row>
    <row r="111" spans="1:3" ht="15.75">
      <c r="A111" s="773" t="s">
        <v>1657</v>
      </c>
      <c r="B111" s="11" t="s">
        <v>1928</v>
      </c>
      <c r="C111" s="117">
        <f>C98+C105-C107-C109</f>
        <v>443507.26999999979</v>
      </c>
    </row>
    <row r="112" spans="1:3">
      <c r="A112" s="11"/>
      <c r="B112" s="11"/>
      <c r="C112" s="117"/>
    </row>
    <row r="113" spans="1:3" ht="15.75">
      <c r="A113" s="774" t="s">
        <v>2779</v>
      </c>
      <c r="B113" s="11"/>
      <c r="C113" s="117"/>
    </row>
    <row r="114" spans="1:3">
      <c r="A114" s="11" t="s">
        <v>2780</v>
      </c>
      <c r="B114" s="11" t="s">
        <v>2781</v>
      </c>
      <c r="C114" s="117">
        <f>SUM('116119'!G98:G100)-SUM('116119'!G101:G102)</f>
        <v>21036</v>
      </c>
    </row>
    <row r="115" spans="1:3">
      <c r="A115" s="11" t="s">
        <v>10</v>
      </c>
      <c r="B115" s="11" t="s">
        <v>639</v>
      </c>
      <c r="C115" s="117">
        <f>'116119'!G103</f>
        <v>-0.18</v>
      </c>
    </row>
    <row r="116" spans="1:3">
      <c r="A116" s="11" t="s">
        <v>640</v>
      </c>
      <c r="B116" s="11" t="s">
        <v>641</v>
      </c>
      <c r="C116" s="117">
        <f>'116119'!G104-'116119'!G105</f>
        <v>20480.330000000002</v>
      </c>
    </row>
    <row r="117" spans="1:3">
      <c r="A117" s="566" t="s">
        <v>642</v>
      </c>
      <c r="B117" s="11" t="s">
        <v>1928</v>
      </c>
      <c r="C117" s="117">
        <f>SUM(C114:C116)</f>
        <v>41516.15</v>
      </c>
    </row>
    <row r="118" spans="1:3">
      <c r="A118" s="11"/>
      <c r="B118" s="11"/>
      <c r="C118" s="117"/>
    </row>
    <row r="119" spans="1:3">
      <c r="A119" s="566" t="s">
        <v>295</v>
      </c>
      <c r="B119" s="11" t="s">
        <v>1928</v>
      </c>
      <c r="C119" s="117">
        <f>C111-C117</f>
        <v>401991.11999999976</v>
      </c>
    </row>
    <row r="120" spans="1:3">
      <c r="A120" s="11"/>
      <c r="B120" s="11"/>
      <c r="C120" s="117"/>
    </row>
    <row r="121" spans="1:3">
      <c r="A121" s="566" t="s">
        <v>2535</v>
      </c>
      <c r="B121" s="11" t="s">
        <v>296</v>
      </c>
      <c r="C121" s="117">
        <f>'116119'!G113</f>
        <v>0</v>
      </c>
    </row>
    <row r="122" spans="1:3">
      <c r="A122" s="11"/>
      <c r="B122" s="11"/>
      <c r="C122" s="117"/>
    </row>
    <row r="123" spans="1:3" ht="15.75">
      <c r="A123" s="773" t="s">
        <v>1609</v>
      </c>
      <c r="B123" s="11" t="s">
        <v>1928</v>
      </c>
      <c r="C123" s="112">
        <f>C119-C121</f>
        <v>401991.11999999976</v>
      </c>
    </row>
    <row r="124" spans="1:3" ht="15.75" thickBot="1">
      <c r="A124" s="100"/>
      <c r="B124" s="100"/>
      <c r="C124" s="100"/>
    </row>
    <row r="126" spans="1:3" ht="15.75">
      <c r="A126" s="774" t="s">
        <v>297</v>
      </c>
      <c r="B126" s="11"/>
      <c r="C126" s="117"/>
    </row>
    <row r="127" spans="1:3" ht="15.75">
      <c r="A127" s="773"/>
      <c r="B127" s="11"/>
      <c r="C127" s="117"/>
    </row>
    <row r="128" spans="1:3">
      <c r="A128" s="11" t="s">
        <v>788</v>
      </c>
      <c r="B128" s="11" t="s">
        <v>789</v>
      </c>
      <c r="C128" s="112">
        <f>'120121'!G23</f>
        <v>23408</v>
      </c>
    </row>
    <row r="130" spans="1:3">
      <c r="A130" t="s">
        <v>790</v>
      </c>
      <c r="B130" t="s">
        <v>791</v>
      </c>
      <c r="C130">
        <f>'120121'!G38</f>
        <v>401991</v>
      </c>
    </row>
    <row r="131" spans="1:3">
      <c r="A131" s="11" t="s">
        <v>792</v>
      </c>
      <c r="B131" s="11" t="s">
        <v>793</v>
      </c>
      <c r="C131" s="117">
        <f>-'120121'!G44</f>
        <v>0</v>
      </c>
    </row>
    <row r="132" spans="1:3">
      <c r="A132" s="11" t="s">
        <v>794</v>
      </c>
      <c r="B132" s="11" t="s">
        <v>795</v>
      </c>
      <c r="C132" s="117">
        <f>-'120121'!G51</f>
        <v>0</v>
      </c>
    </row>
    <row r="133" spans="1:3">
      <c r="A133" s="11" t="s">
        <v>796</v>
      </c>
      <c r="B133" s="566" t="s">
        <v>797</v>
      </c>
      <c r="C133" s="117">
        <f>-'120121'!G58</f>
        <v>266981</v>
      </c>
    </row>
    <row r="134" spans="1:3">
      <c r="A134" s="11" t="s">
        <v>2055</v>
      </c>
      <c r="B134" s="566" t="s">
        <v>354</v>
      </c>
      <c r="C134" s="117">
        <f>-'120121'!G31+'120121'!G37-'120121'!G59</f>
        <v>0</v>
      </c>
    </row>
    <row r="135" spans="1:3">
      <c r="A135" s="11" t="s">
        <v>355</v>
      </c>
      <c r="B135" s="11" t="s">
        <v>1928</v>
      </c>
      <c r="C135" s="117">
        <f>C130-C131-C132-C133+C134</f>
        <v>135010</v>
      </c>
    </row>
    <row r="136" spans="1:3" ht="18">
      <c r="A136" s="11"/>
      <c r="B136" s="744"/>
      <c r="C136" s="744"/>
    </row>
    <row r="137" spans="1:3">
      <c r="A137" s="566" t="s">
        <v>356</v>
      </c>
      <c r="B137" s="11" t="s">
        <v>1928</v>
      </c>
      <c r="C137" s="1896">
        <f>C128+C135</f>
        <v>158418</v>
      </c>
    </row>
    <row r="138" spans="1:3">
      <c r="A138" s="60"/>
      <c r="B138" s="60"/>
    </row>
    <row r="139" spans="1:3">
      <c r="A139" s="60" t="s">
        <v>357</v>
      </c>
      <c r="B139" s="558" t="s">
        <v>358</v>
      </c>
      <c r="C139" s="117">
        <f>'120121'!G80</f>
        <v>0</v>
      </c>
    </row>
    <row r="140" spans="1:3">
      <c r="A140" s="60"/>
      <c r="B140" s="60"/>
    </row>
    <row r="141" spans="1:3" ht="15.75">
      <c r="A141" s="773" t="s">
        <v>359</v>
      </c>
      <c r="B141" s="11" t="s">
        <v>1928</v>
      </c>
      <c r="C141" s="112">
        <f>C137+C139</f>
        <v>158418</v>
      </c>
    </row>
    <row r="142" spans="1:3" ht="15.75">
      <c r="A142" s="11"/>
      <c r="B142" s="774"/>
      <c r="C142" s="774"/>
    </row>
    <row r="143" spans="1:3" ht="15.75">
      <c r="A143" s="773"/>
      <c r="B143" s="773"/>
      <c r="C143" s="773"/>
    </row>
    <row r="144" spans="1:3" ht="18">
      <c r="A144" s="744" t="s">
        <v>360</v>
      </c>
      <c r="B144" s="744"/>
      <c r="C144" s="744"/>
    </row>
    <row r="145" spans="1:3" ht="18">
      <c r="A145" s="744"/>
      <c r="B145" s="744"/>
      <c r="C145" s="744"/>
    </row>
    <row r="146" spans="1:3" ht="18">
      <c r="A146" s="744"/>
      <c r="B146" s="744"/>
      <c r="C146" s="744"/>
    </row>
    <row r="147" spans="1:3" ht="18">
      <c r="A147" s="744"/>
      <c r="B147" s="744"/>
      <c r="C147" s="744"/>
    </row>
    <row r="148" spans="1:3" ht="15.75">
      <c r="A148" s="11"/>
      <c r="B148" s="774" t="s">
        <v>2730</v>
      </c>
    </row>
    <row r="149" spans="1:3" ht="15.75">
      <c r="A149" s="11"/>
      <c r="B149" s="774" t="s">
        <v>2731</v>
      </c>
      <c r="C149" s="1812">
        <f>'Data sheet'!$D$33</f>
        <v>41729</v>
      </c>
    </row>
    <row r="150" spans="1:3" ht="15.75">
      <c r="A150" s="773" t="s">
        <v>361</v>
      </c>
      <c r="B150" s="773"/>
      <c r="C150" s="773"/>
    </row>
    <row r="151" spans="1:3">
      <c r="A151" s="777" t="s">
        <v>1609</v>
      </c>
      <c r="B151" s="11" t="s">
        <v>362</v>
      </c>
      <c r="C151" s="112">
        <f>'122123'!E18</f>
        <v>401991.11999999982</v>
      </c>
    </row>
    <row r="152" spans="1:3">
      <c r="A152" s="777" t="s">
        <v>363</v>
      </c>
      <c r="B152" s="11"/>
      <c r="C152" s="117"/>
    </row>
    <row r="153" spans="1:3">
      <c r="A153" s="777" t="s">
        <v>364</v>
      </c>
      <c r="B153" s="11"/>
      <c r="C153" s="117"/>
    </row>
    <row r="154" spans="1:3">
      <c r="A154" s="777" t="s">
        <v>365</v>
      </c>
      <c r="B154" s="11" t="s">
        <v>366</v>
      </c>
      <c r="C154" s="117">
        <f>SUM('122123'!E20:E23)</f>
        <v>241275.84999999998</v>
      </c>
    </row>
    <row r="155" spans="1:3">
      <c r="A155" s="777" t="s">
        <v>367</v>
      </c>
      <c r="B155" s="11" t="s">
        <v>368</v>
      </c>
      <c r="C155" s="117">
        <f>SUM('122123'!E24:E27)</f>
        <v>28135.809999999998</v>
      </c>
    </row>
    <row r="156" spans="1:3">
      <c r="A156" s="777" t="s">
        <v>3107</v>
      </c>
      <c r="B156" s="11" t="s">
        <v>1259</v>
      </c>
      <c r="C156" s="117">
        <f>SUM('122123'!E28:E29)</f>
        <v>-600793</v>
      </c>
    </row>
    <row r="157" spans="1:3">
      <c r="A157" s="777" t="s">
        <v>1260</v>
      </c>
      <c r="B157" s="11" t="s">
        <v>1261</v>
      </c>
      <c r="C157" s="117">
        <f>'122123'!E30</f>
        <v>-226910</v>
      </c>
    </row>
    <row r="158" spans="1:3">
      <c r="A158" s="1889" t="s">
        <v>2825</v>
      </c>
      <c r="B158" s="11" t="s">
        <v>2823</v>
      </c>
      <c r="C158" s="117">
        <f>'122123'!E31</f>
        <v>0</v>
      </c>
    </row>
    <row r="159" spans="1:3">
      <c r="A159" s="1889" t="s">
        <v>2826</v>
      </c>
      <c r="B159" s="11" t="s">
        <v>2824</v>
      </c>
      <c r="C159" s="117">
        <f>'122123'!E32</f>
        <v>0</v>
      </c>
    </row>
    <row r="160" spans="1:3">
      <c r="A160" s="777" t="s">
        <v>1262</v>
      </c>
      <c r="B160" s="11" t="s">
        <v>1263</v>
      </c>
      <c r="C160" s="117">
        <f>'122123'!E33</f>
        <v>0</v>
      </c>
    </row>
    <row r="161" spans="1:3">
      <c r="A161" s="777" t="s">
        <v>1264</v>
      </c>
      <c r="B161" s="11" t="s">
        <v>1265</v>
      </c>
      <c r="C161" s="117">
        <f>+'122123'!E33</f>
        <v>0</v>
      </c>
    </row>
    <row r="162" spans="1:3">
      <c r="A162" s="777" t="s">
        <v>1266</v>
      </c>
      <c r="B162" s="11" t="s">
        <v>1267</v>
      </c>
      <c r="C162" s="117">
        <f>'122123'!E34</f>
        <v>-102954</v>
      </c>
    </row>
    <row r="163" spans="1:3">
      <c r="A163" s="777"/>
      <c r="B163" s="11" t="s">
        <v>1268</v>
      </c>
      <c r="C163" s="117">
        <f>'122123'!E36</f>
        <v>0</v>
      </c>
    </row>
    <row r="164" spans="1:3">
      <c r="A164" s="11"/>
      <c r="B164" s="11" t="s">
        <v>1269</v>
      </c>
      <c r="C164" s="117">
        <f>SUM('122123'!E37:E37)</f>
        <v>0</v>
      </c>
    </row>
    <row r="165" spans="1:3">
      <c r="A165" s="777" t="s">
        <v>1270</v>
      </c>
      <c r="B165" s="11" t="s">
        <v>1928</v>
      </c>
      <c r="C165" s="748">
        <f>SUM(C151:C164)</f>
        <v>-259254.2200000002</v>
      </c>
    </row>
    <row r="166" spans="1:3">
      <c r="A166" s="11"/>
      <c r="B166" s="11"/>
      <c r="C166" s="117"/>
    </row>
    <row r="167" spans="1:3" ht="15.75">
      <c r="A167" s="774" t="s">
        <v>1271</v>
      </c>
      <c r="B167" s="11"/>
      <c r="C167" s="117"/>
    </row>
    <row r="168" spans="1:3">
      <c r="A168" s="777" t="s">
        <v>1272</v>
      </c>
      <c r="B168" s="11" t="s">
        <v>1695</v>
      </c>
      <c r="C168" s="117">
        <f>'122123'!E50</f>
        <v>-496093</v>
      </c>
    </row>
    <row r="169" spans="1:3">
      <c r="A169" s="777" t="s">
        <v>1696</v>
      </c>
      <c r="B169" s="11" t="s">
        <v>1697</v>
      </c>
      <c r="C169" s="117">
        <f>SUM('122123'!E51:E53)</f>
        <v>0</v>
      </c>
    </row>
    <row r="170" spans="1:3">
      <c r="A170" s="777" t="s">
        <v>1698</v>
      </c>
      <c r="B170" s="11" t="s">
        <v>1699</v>
      </c>
      <c r="C170" s="117">
        <f>'122123'!E55</f>
        <v>101106</v>
      </c>
    </row>
    <row r="171" spans="1:3">
      <c r="A171" s="777" t="s">
        <v>1700</v>
      </c>
      <c r="B171" s="11" t="s">
        <v>1701</v>
      </c>
      <c r="C171" s="117">
        <f>'122123'!E56</f>
        <v>-1203214</v>
      </c>
    </row>
    <row r="172" spans="1:3">
      <c r="A172" s="777" t="s">
        <v>1702</v>
      </c>
      <c r="B172" s="11"/>
      <c r="C172" s="117"/>
    </row>
    <row r="173" spans="1:3">
      <c r="A173" s="777" t="s">
        <v>1703</v>
      </c>
      <c r="B173" s="11" t="s">
        <v>2406</v>
      </c>
      <c r="C173" s="117"/>
    </row>
    <row r="174" spans="1:3">
      <c r="A174" s="777" t="s">
        <v>2407</v>
      </c>
      <c r="B174" s="11" t="s">
        <v>1082</v>
      </c>
      <c r="C174" s="117">
        <f>SUM('122123'!E57:E58)</f>
        <v>0</v>
      </c>
    </row>
    <row r="175" spans="1:3">
      <c r="A175" s="777" t="s">
        <v>1083</v>
      </c>
      <c r="B175" s="11" t="s">
        <v>1084</v>
      </c>
      <c r="C175" s="117">
        <f>SUM('122123'!E59:E60)</f>
        <v>0</v>
      </c>
    </row>
    <row r="176" spans="1:3">
      <c r="A176" s="777" t="s">
        <v>1085</v>
      </c>
      <c r="B176" s="11" t="s">
        <v>1086</v>
      </c>
      <c r="C176" s="117">
        <f>SUM('122123'!E80:E82)</f>
        <v>0</v>
      </c>
    </row>
    <row r="177" spans="1:3">
      <c r="A177" s="777" t="s">
        <v>1087</v>
      </c>
      <c r="B177" s="11" t="s">
        <v>1088</v>
      </c>
      <c r="C177" s="117">
        <f>SUM('122123'!E83:E85)</f>
        <v>0</v>
      </c>
    </row>
    <row r="178" spans="1:3">
      <c r="A178" s="777"/>
      <c r="B178" s="11" t="s">
        <v>1089</v>
      </c>
      <c r="C178" s="117">
        <f>SUM('122123'!E86:E88)</f>
        <v>0</v>
      </c>
    </row>
    <row r="179" spans="1:3">
      <c r="A179" s="777"/>
      <c r="B179" s="11"/>
      <c r="C179" s="117"/>
    </row>
    <row r="180" spans="1:3">
      <c r="A180" s="777" t="s">
        <v>2237</v>
      </c>
      <c r="B180" s="11" t="s">
        <v>1928</v>
      </c>
      <c r="C180" s="748">
        <f>SUM(C168:C178)</f>
        <v>-1598201</v>
      </c>
    </row>
    <row r="181" spans="1:3">
      <c r="A181" s="777"/>
      <c r="B181" s="11"/>
      <c r="C181" s="117"/>
    </row>
    <row r="182" spans="1:3" ht="15.75">
      <c r="A182" s="774" t="s">
        <v>2238</v>
      </c>
      <c r="B182" s="11"/>
      <c r="C182" s="117"/>
    </row>
    <row r="183" spans="1:3">
      <c r="A183" s="777" t="s">
        <v>2239</v>
      </c>
      <c r="B183" s="11"/>
      <c r="C183" s="117"/>
    </row>
    <row r="184" spans="1:3">
      <c r="A184" s="777" t="s">
        <v>2240</v>
      </c>
      <c r="B184" s="11" t="s">
        <v>2241</v>
      </c>
      <c r="C184" s="117">
        <f>'122123'!E94+SUM('122123'!E97:E98)+'122123'!E106+'122123'!E109+'122123'!E110</f>
        <v>0</v>
      </c>
    </row>
    <row r="185" spans="1:3">
      <c r="A185" s="777" t="s">
        <v>2242</v>
      </c>
      <c r="B185" s="11" t="s">
        <v>2243</v>
      </c>
      <c r="C185" s="117">
        <f>'122123'!E96+'122123'!E108</f>
        <v>0</v>
      </c>
    </row>
    <row r="186" spans="1:3">
      <c r="A186" s="777" t="s">
        <v>2244</v>
      </c>
      <c r="B186" s="11" t="s">
        <v>2245</v>
      </c>
      <c r="C186" s="117">
        <f>'122123'!E95+'122123'!E107</f>
        <v>558332</v>
      </c>
    </row>
    <row r="187" spans="1:3">
      <c r="A187" s="777" t="s">
        <v>2246</v>
      </c>
      <c r="B187" s="11" t="s">
        <v>2247</v>
      </c>
      <c r="C187" s="117">
        <f>'122123'!E99+'122123'!E111</f>
        <v>1500000</v>
      </c>
    </row>
    <row r="188" spans="1:3">
      <c r="A188" s="777" t="s">
        <v>2248</v>
      </c>
      <c r="B188" s="11" t="s">
        <v>2249</v>
      </c>
      <c r="C188" s="117">
        <f>'122123'!E113+'122123'!E115</f>
        <v>-266981</v>
      </c>
    </row>
    <row r="189" spans="1:3">
      <c r="A189" s="777" t="s">
        <v>2250</v>
      </c>
      <c r="B189" s="11" t="s">
        <v>2251</v>
      </c>
      <c r="C189" s="117">
        <f>SUM('122123'!E100:E102)+'122123'!E112</f>
        <v>0</v>
      </c>
    </row>
    <row r="190" spans="1:3">
      <c r="A190" s="777"/>
      <c r="B190" s="11"/>
      <c r="C190" s="117"/>
    </row>
    <row r="191" spans="1:3">
      <c r="A191" s="777"/>
      <c r="B191" s="11"/>
      <c r="C191" s="117"/>
    </row>
    <row r="192" spans="1:3">
      <c r="A192" s="777" t="s">
        <v>1581</v>
      </c>
      <c r="B192" s="11" t="s">
        <v>1928</v>
      </c>
      <c r="C192" s="748">
        <f>SUM(C184:C191)</f>
        <v>1791351</v>
      </c>
    </row>
    <row r="193" spans="1:3">
      <c r="A193" s="777"/>
      <c r="B193" s="11"/>
      <c r="C193" s="117"/>
    </row>
    <row r="194" spans="1:3">
      <c r="A194" s="777" t="s">
        <v>1582</v>
      </c>
      <c r="B194" s="11" t="s">
        <v>1928</v>
      </c>
      <c r="C194" s="117">
        <f>C165+C180+C192</f>
        <v>-66104.220000000205</v>
      </c>
    </row>
    <row r="195" spans="1:3">
      <c r="A195" s="777"/>
      <c r="B195" s="11"/>
      <c r="C195" s="117"/>
    </row>
    <row r="196" spans="1:3">
      <c r="A196" s="777" t="s">
        <v>1583</v>
      </c>
      <c r="B196" s="11" t="s">
        <v>1584</v>
      </c>
      <c r="C196" s="117">
        <f>'122123'!E122</f>
        <v>74428</v>
      </c>
    </row>
    <row r="197" spans="1:3">
      <c r="A197" s="777"/>
      <c r="B197" s="11"/>
      <c r="C197" s="117"/>
    </row>
    <row r="198" spans="1:3" ht="15.75">
      <c r="A198" s="778" t="s">
        <v>1585</v>
      </c>
      <c r="B198" s="11" t="s">
        <v>1928</v>
      </c>
      <c r="C198" s="112">
        <f>C194+C196</f>
        <v>8323.7799999997951</v>
      </c>
    </row>
    <row r="201" spans="1:3" ht="18">
      <c r="A201" s="744" t="s">
        <v>2898</v>
      </c>
      <c r="B201" s="93"/>
      <c r="C201" s="93"/>
    </row>
    <row r="205" spans="1:3" ht="15.75">
      <c r="A205" s="11"/>
      <c r="B205" s="774" t="s">
        <v>2730</v>
      </c>
    </row>
    <row r="206" spans="1:3" ht="15.75">
      <c r="A206" s="11"/>
      <c r="B206" s="774" t="s">
        <v>2731</v>
      </c>
      <c r="C206" s="1812">
        <f>'Data sheet'!$D$33</f>
        <v>41729</v>
      </c>
    </row>
    <row r="207" spans="1:3" ht="15.75">
      <c r="A207" s="774" t="s">
        <v>2899</v>
      </c>
      <c r="B207" s="773"/>
      <c r="C207" s="773"/>
    </row>
    <row r="208" spans="1:3">
      <c r="A208" s="11" t="s">
        <v>2577</v>
      </c>
      <c r="B208" s="11" t="s">
        <v>2900</v>
      </c>
      <c r="C208" s="112">
        <f>'300'!D$22</f>
        <v>2632597</v>
      </c>
    </row>
    <row r="209" spans="1:3">
      <c r="A209" s="11" t="s">
        <v>2901</v>
      </c>
      <c r="B209" s="11" t="s">
        <v>2902</v>
      </c>
      <c r="C209" s="117">
        <f>SUM('300'!D$23:D$24)</f>
        <v>223131</v>
      </c>
    </row>
    <row r="210" spans="1:3">
      <c r="A210" s="11" t="s">
        <v>2903</v>
      </c>
      <c r="B210" s="11" t="s">
        <v>2904</v>
      </c>
      <c r="C210" s="117">
        <f>SUM('300'!D$25:D$26)</f>
        <v>299559</v>
      </c>
    </row>
    <row r="211" spans="1:3">
      <c r="A211" s="11" t="s">
        <v>3030</v>
      </c>
      <c r="B211" s="11" t="s">
        <v>2905</v>
      </c>
      <c r="C211" s="117">
        <f>'300'!D$29</f>
        <v>0</v>
      </c>
    </row>
    <row r="212" spans="1:3">
      <c r="A212" s="11" t="s">
        <v>3914</v>
      </c>
      <c r="B212" s="11" t="s">
        <v>3194</v>
      </c>
      <c r="C212" s="117">
        <f>SUM('300'!D$27:D$28)+'300'!D$30</f>
        <v>0</v>
      </c>
    </row>
    <row r="213" spans="1:3">
      <c r="A213" s="11" t="s">
        <v>3096</v>
      </c>
      <c r="B213" s="11" t="s">
        <v>111</v>
      </c>
      <c r="C213" s="117">
        <f>'300'!D39</f>
        <v>267388</v>
      </c>
    </row>
    <row r="214" spans="1:3">
      <c r="A214" s="11" t="s">
        <v>112</v>
      </c>
      <c r="B214" s="566" t="s">
        <v>1928</v>
      </c>
      <c r="C214" s="112">
        <f>SUM(C208:C213)</f>
        <v>3422675</v>
      </c>
    </row>
    <row r="215" spans="1:3" ht="18">
      <c r="A215" s="752"/>
      <c r="B215" s="773"/>
      <c r="C215" s="117"/>
    </row>
    <row r="216" spans="1:3" ht="15.75">
      <c r="A216" s="774" t="s">
        <v>113</v>
      </c>
      <c r="B216" s="773"/>
      <c r="C216" s="117"/>
    </row>
    <row r="217" spans="1:3">
      <c r="A217" s="11" t="s">
        <v>2577</v>
      </c>
      <c r="B217" s="11" t="s">
        <v>114</v>
      </c>
      <c r="C217" s="117">
        <f>'300'!F$22</f>
        <v>369634</v>
      </c>
    </row>
    <row r="218" spans="1:3">
      <c r="A218" s="11" t="s">
        <v>2901</v>
      </c>
      <c r="B218" s="11" t="s">
        <v>115</v>
      </c>
      <c r="C218" s="117">
        <f>SUM('300'!F$23:F$24)</f>
        <v>165702</v>
      </c>
    </row>
    <row r="219" spans="1:3">
      <c r="A219" s="11" t="s">
        <v>2903</v>
      </c>
      <c r="B219" s="11" t="s">
        <v>116</v>
      </c>
      <c r="C219" s="117">
        <f>SUM('300'!F$25:F$26)</f>
        <v>0</v>
      </c>
    </row>
    <row r="220" spans="1:3">
      <c r="A220" s="11" t="s">
        <v>3030</v>
      </c>
      <c r="B220" s="11" t="s">
        <v>117</v>
      </c>
      <c r="C220" s="117">
        <f>'300'!F$29</f>
        <v>0</v>
      </c>
    </row>
    <row r="221" spans="1:3">
      <c r="A221" s="11" t="s">
        <v>3914</v>
      </c>
      <c r="B221" s="11" t="s">
        <v>118</v>
      </c>
      <c r="C221" s="117">
        <f>SUM('300'!F$27:F$28)+'300'!F$30</f>
        <v>0</v>
      </c>
    </row>
    <row r="222" spans="1:3">
      <c r="A222" s="11" t="s">
        <v>1933</v>
      </c>
      <c r="B222" s="566" t="s">
        <v>1928</v>
      </c>
      <c r="C222" s="117">
        <f>SUM(C216:C221)</f>
        <v>535336</v>
      </c>
    </row>
    <row r="223" spans="1:3">
      <c r="A223" s="11"/>
      <c r="B223" s="566"/>
      <c r="C223" s="117"/>
    </row>
    <row r="224" spans="1:3" ht="15.75">
      <c r="A224" s="774" t="s">
        <v>1934</v>
      </c>
      <c r="B224" s="772"/>
      <c r="C224" s="617"/>
    </row>
    <row r="225" spans="1:3">
      <c r="A225" s="11" t="s">
        <v>2577</v>
      </c>
      <c r="B225" s="11" t="s">
        <v>1935</v>
      </c>
      <c r="C225" s="117">
        <f>'300'!H$22</f>
        <v>3941</v>
      </c>
    </row>
    <row r="226" spans="1:3">
      <c r="A226" s="11" t="s">
        <v>2901</v>
      </c>
      <c r="B226" s="11" t="s">
        <v>1936</v>
      </c>
      <c r="C226" s="117">
        <f>SUM('300'!H$23:H$24)</f>
        <v>355</v>
      </c>
    </row>
    <row r="227" spans="1:3">
      <c r="A227" s="11" t="s">
        <v>2903</v>
      </c>
      <c r="B227" s="11" t="s">
        <v>1937</v>
      </c>
      <c r="C227" s="117">
        <f>SUM('300'!H$25:H$26)</f>
        <v>48</v>
      </c>
    </row>
    <row r="228" spans="1:3">
      <c r="A228" s="11" t="s">
        <v>3030</v>
      </c>
      <c r="B228" s="11" t="s">
        <v>1938</v>
      </c>
      <c r="C228" s="117">
        <f>'300'!H$29</f>
        <v>0</v>
      </c>
    </row>
    <row r="229" spans="1:3">
      <c r="A229" s="11" t="s">
        <v>3914</v>
      </c>
      <c r="B229" s="11" t="s">
        <v>1939</v>
      </c>
      <c r="C229" s="117">
        <f>SUM('300'!H$27:H$28)+'300'!H$30</f>
        <v>0</v>
      </c>
    </row>
    <row r="230" spans="1:3">
      <c r="A230" s="11" t="s">
        <v>3182</v>
      </c>
      <c r="B230" s="566" t="s">
        <v>1928</v>
      </c>
      <c r="C230" s="117">
        <f>SUM(C224:C229)</f>
        <v>4344</v>
      </c>
    </row>
    <row r="231" spans="1:3">
      <c r="A231" s="11"/>
      <c r="B231" s="11"/>
      <c r="C231" s="117"/>
    </row>
    <row r="232" spans="1:3" ht="15.75">
      <c r="A232" s="57" t="s">
        <v>3183</v>
      </c>
      <c r="B232" s="57"/>
      <c r="C232" s="580"/>
    </row>
    <row r="233" spans="1:3">
      <c r="A233" s="11"/>
      <c r="B233" s="11"/>
      <c r="C233" s="117"/>
    </row>
    <row r="234" spans="1:3" ht="15.75">
      <c r="A234" s="774" t="s">
        <v>3184</v>
      </c>
    </row>
    <row r="235" spans="1:3">
      <c r="A235" s="11" t="s">
        <v>3185</v>
      </c>
      <c r="B235" s="11" t="s">
        <v>1928</v>
      </c>
      <c r="C235" s="499">
        <f>C208/C225</f>
        <v>668.00228368434409</v>
      </c>
    </row>
    <row r="236" spans="1:3">
      <c r="A236" s="11" t="s">
        <v>3350</v>
      </c>
      <c r="B236" s="11" t="s">
        <v>1928</v>
      </c>
      <c r="C236" s="117">
        <f>C217/C225</f>
        <v>93.791930981984265</v>
      </c>
    </row>
    <row r="237" spans="1:3">
      <c r="A237" s="11" t="s">
        <v>1189</v>
      </c>
      <c r="B237" s="11" t="s">
        <v>1928</v>
      </c>
      <c r="C237" s="170">
        <f>C208/C217</f>
        <v>7.1221722027735543</v>
      </c>
    </row>
    <row r="238" spans="1:3">
      <c r="A238" s="11"/>
      <c r="B238" s="11"/>
      <c r="C238" s="117"/>
    </row>
    <row r="239" spans="1:3" ht="15.75">
      <c r="A239" s="774" t="s">
        <v>82</v>
      </c>
      <c r="B239" s="11"/>
      <c r="C239" s="117"/>
    </row>
    <row r="240" spans="1:3">
      <c r="A240" s="11" t="s">
        <v>3185</v>
      </c>
      <c r="B240" s="11" t="s">
        <v>1928</v>
      </c>
      <c r="C240" s="499">
        <f>C209/C226</f>
        <v>628.53802816901407</v>
      </c>
    </row>
    <row r="241" spans="1:3">
      <c r="A241" s="11" t="s">
        <v>3350</v>
      </c>
      <c r="B241" s="11" t="s">
        <v>1928</v>
      </c>
      <c r="C241" s="117">
        <f>C218/C226</f>
        <v>466.7661971830986</v>
      </c>
    </row>
    <row r="242" spans="1:3">
      <c r="A242" s="11" t="s">
        <v>1189</v>
      </c>
      <c r="B242" s="11" t="s">
        <v>1928</v>
      </c>
      <c r="C242" s="170">
        <f>C209/C218</f>
        <v>1.3465800050693413</v>
      </c>
    </row>
    <row r="244" spans="1:3" ht="15.75">
      <c r="A244" s="57" t="s">
        <v>83</v>
      </c>
      <c r="B244" s="57"/>
      <c r="C244" s="57"/>
    </row>
    <row r="246" spans="1:3">
      <c r="A246" s="11" t="s">
        <v>3408</v>
      </c>
      <c r="B246" s="11" t="s">
        <v>84</v>
      </c>
      <c r="C246" s="112">
        <f>'307309'!D29</f>
        <v>10304.720000000001</v>
      </c>
    </row>
    <row r="247" spans="1:3">
      <c r="A247" s="11" t="s">
        <v>3409</v>
      </c>
      <c r="B247" s="11" t="s">
        <v>85</v>
      </c>
      <c r="C247" s="117">
        <f>'307309'!D49</f>
        <v>212371.65</v>
      </c>
    </row>
    <row r="248" spans="1:3">
      <c r="A248" s="11" t="s">
        <v>3410</v>
      </c>
      <c r="B248" s="11" t="s">
        <v>86</v>
      </c>
      <c r="C248" s="117">
        <f>'307309'!D79</f>
        <v>36947.379999999997</v>
      </c>
    </row>
    <row r="249" spans="1:3">
      <c r="A249" s="11" t="s">
        <v>3411</v>
      </c>
      <c r="B249" s="11" t="s">
        <v>87</v>
      </c>
      <c r="C249" s="117">
        <f>'307309'!D105</f>
        <v>121387.15</v>
      </c>
    </row>
    <row r="250" spans="1:3">
      <c r="A250" s="11" t="s">
        <v>88</v>
      </c>
      <c r="B250" s="11" t="s">
        <v>89</v>
      </c>
      <c r="C250" s="117">
        <f>'307309'!D116</f>
        <v>18315.989999999998</v>
      </c>
    </row>
    <row r="251" spans="1:3">
      <c r="A251" s="11" t="s">
        <v>90</v>
      </c>
      <c r="B251" s="11" t="s">
        <v>91</v>
      </c>
      <c r="C251" s="117">
        <f>'307309'!D136</f>
        <v>0</v>
      </c>
    </row>
    <row r="252" spans="1:3">
      <c r="A252" s="11" t="s">
        <v>92</v>
      </c>
      <c r="B252" s="11" t="s">
        <v>93</v>
      </c>
      <c r="C252" s="117">
        <f>'307309'!D158</f>
        <v>542632.09999999986</v>
      </c>
    </row>
    <row r="253" spans="1:3" ht="15.75">
      <c r="A253" s="773" t="s">
        <v>94</v>
      </c>
      <c r="B253" s="11" t="s">
        <v>1928</v>
      </c>
      <c r="C253" s="112">
        <f>SUM(C246:C252)</f>
        <v>941958.98999999987</v>
      </c>
    </row>
    <row r="254" spans="1:3" ht="15.75">
      <c r="A254" s="11"/>
      <c r="B254" s="773"/>
      <c r="C254" s="773"/>
    </row>
    <row r="256" spans="1:3" ht="18">
      <c r="A256" s="744" t="s">
        <v>95</v>
      </c>
      <c r="B256" s="93"/>
      <c r="C256" s="744"/>
    </row>
    <row r="257" spans="1:3" ht="18">
      <c r="A257" s="752"/>
      <c r="B257" s="752"/>
      <c r="C257" s="752"/>
    </row>
    <row r="260" spans="1:3" ht="15.75">
      <c r="A260" s="11"/>
      <c r="B260" s="774" t="s">
        <v>2730</v>
      </c>
    </row>
    <row r="261" spans="1:3" ht="18">
      <c r="A261" s="52"/>
      <c r="B261" s="774" t="s">
        <v>2731</v>
      </c>
      <c r="C261" s="1812">
        <f>'Data sheet'!$D$33</f>
        <v>41729</v>
      </c>
    </row>
    <row r="262" spans="1:3" ht="18">
      <c r="A262" s="52"/>
      <c r="B262" s="773"/>
      <c r="C262" s="773"/>
    </row>
    <row r="263" spans="1:3">
      <c r="A263" s="11" t="s">
        <v>2101</v>
      </c>
      <c r="B263" s="11" t="s">
        <v>1928</v>
      </c>
      <c r="C263" s="112">
        <f>C214</f>
        <v>3422675</v>
      </c>
    </row>
    <row r="264" spans="1:3">
      <c r="A264" s="11"/>
      <c r="B264" s="11"/>
      <c r="C264" s="112"/>
    </row>
    <row r="265" spans="1:3">
      <c r="A265" s="11" t="s">
        <v>96</v>
      </c>
      <c r="B265" s="11" t="s">
        <v>1928</v>
      </c>
      <c r="C265" s="117">
        <f>C222</f>
        <v>535336</v>
      </c>
    </row>
    <row r="266" spans="1:3">
      <c r="A266" s="11"/>
      <c r="B266" s="11"/>
      <c r="C266" s="117"/>
    </row>
    <row r="267" spans="1:3" ht="15.75">
      <c r="A267" s="772" t="s">
        <v>97</v>
      </c>
      <c r="B267" s="57"/>
      <c r="C267" s="57"/>
    </row>
    <row r="268" spans="1:3" ht="15.75">
      <c r="A268" s="11" t="s">
        <v>98</v>
      </c>
      <c r="B268" s="776"/>
    </row>
    <row r="269" spans="1:3">
      <c r="A269" s="11" t="s">
        <v>99</v>
      </c>
      <c r="B269" s="11" t="s">
        <v>1928</v>
      </c>
      <c r="C269" s="112">
        <f>C329</f>
        <v>178548.71</v>
      </c>
    </row>
    <row r="270" spans="1:3">
      <c r="A270" s="11"/>
      <c r="B270" s="11"/>
      <c r="C270" s="117"/>
    </row>
    <row r="271" spans="1:3">
      <c r="A271" s="11" t="s">
        <v>100</v>
      </c>
      <c r="B271" s="11" t="s">
        <v>1928</v>
      </c>
      <c r="C271" s="117">
        <f>C334</f>
        <v>292960.12</v>
      </c>
    </row>
    <row r="272" spans="1:3">
      <c r="A272" s="11"/>
      <c r="B272" s="11"/>
      <c r="C272" s="117"/>
    </row>
    <row r="273" spans="1:3">
      <c r="A273" s="11" t="s">
        <v>101</v>
      </c>
      <c r="B273" s="11" t="s">
        <v>1928</v>
      </c>
      <c r="C273" s="117">
        <f>C341</f>
        <v>470450.15999999992</v>
      </c>
    </row>
    <row r="274" spans="1:3">
      <c r="A274" s="11"/>
      <c r="B274" s="11"/>
      <c r="C274" s="117"/>
    </row>
    <row r="275" spans="1:3">
      <c r="A275" s="11" t="s">
        <v>102</v>
      </c>
      <c r="B275" s="11" t="s">
        <v>1928</v>
      </c>
      <c r="C275" s="117">
        <f>C346</f>
        <v>226882.84999999998</v>
      </c>
    </row>
    <row r="276" spans="1:3">
      <c r="A276" s="11"/>
      <c r="B276" s="11"/>
      <c r="C276" s="117"/>
    </row>
    <row r="277" spans="1:3">
      <c r="A277" s="11" t="s">
        <v>103</v>
      </c>
      <c r="B277" s="11" t="s">
        <v>1928</v>
      </c>
      <c r="C277" s="117">
        <f>C349</f>
        <v>294261.52</v>
      </c>
    </row>
    <row r="278" spans="1:3">
      <c r="A278" s="11"/>
      <c r="B278" s="11"/>
      <c r="C278" s="117"/>
    </row>
    <row r="279" spans="1:3">
      <c r="A279" s="11" t="s">
        <v>104</v>
      </c>
      <c r="B279" s="11" t="s">
        <v>1928</v>
      </c>
      <c r="C279" s="117">
        <f>C352</f>
        <v>1539380.93</v>
      </c>
    </row>
    <row r="280" spans="1:3">
      <c r="A280" s="11"/>
      <c r="B280" s="11" t="s">
        <v>2835</v>
      </c>
      <c r="C280" s="117"/>
    </row>
    <row r="281" spans="1:3">
      <c r="A281" s="11" t="s">
        <v>105</v>
      </c>
      <c r="B281" s="11" t="s">
        <v>1928</v>
      </c>
      <c r="C281" s="117">
        <f>C283-SUM(C269:C279)</f>
        <v>420190.70999999996</v>
      </c>
    </row>
    <row r="282" spans="1:3">
      <c r="B282" t="s">
        <v>2835</v>
      </c>
    </row>
    <row r="283" spans="1:3">
      <c r="A283" s="11" t="s">
        <v>106</v>
      </c>
      <c r="B283" s="566" t="s">
        <v>1928</v>
      </c>
      <c r="C283" s="112">
        <f>C263</f>
        <v>3422675</v>
      </c>
    </row>
    <row r="284" spans="1:3" ht="15.75">
      <c r="A284" s="11"/>
      <c r="B284" s="773"/>
      <c r="C284" s="117"/>
    </row>
    <row r="285" spans="1:3" ht="15.75">
      <c r="A285" s="772" t="s">
        <v>2131</v>
      </c>
      <c r="B285" s="93"/>
      <c r="C285" s="93"/>
    </row>
    <row r="286" spans="1:3" ht="15.75">
      <c r="A286" s="11" t="s">
        <v>98</v>
      </c>
      <c r="B286" s="57"/>
      <c r="C286" s="57"/>
    </row>
    <row r="287" spans="1:3">
      <c r="A287" s="11" t="s">
        <v>99</v>
      </c>
      <c r="B287" s="11" t="s">
        <v>1928</v>
      </c>
      <c r="C287" s="779">
        <f>(+C269/C$263)*100</f>
        <v>5.2166422461963231</v>
      </c>
    </row>
    <row r="288" spans="1:3">
      <c r="A288" s="11"/>
      <c r="B288" s="11"/>
      <c r="C288" s="779"/>
    </row>
    <row r="289" spans="1:3">
      <c r="A289" s="11" t="s">
        <v>100</v>
      </c>
      <c r="B289" s="11" t="s">
        <v>1928</v>
      </c>
      <c r="C289" s="779">
        <f>(+C271/C$263)*100</f>
        <v>8.5593905351808157</v>
      </c>
    </row>
    <row r="290" spans="1:3">
      <c r="A290" s="11"/>
      <c r="B290" s="11"/>
      <c r="C290" s="779"/>
    </row>
    <row r="291" spans="1:3">
      <c r="A291" s="11" t="s">
        <v>101</v>
      </c>
      <c r="B291" s="11" t="s">
        <v>1928</v>
      </c>
      <c r="C291" s="779">
        <f>(+C273/C$263)*100</f>
        <v>13.745101711380716</v>
      </c>
    </row>
    <row r="292" spans="1:3">
      <c r="A292" s="11"/>
      <c r="B292" s="11"/>
      <c r="C292" s="779"/>
    </row>
    <row r="293" spans="1:3">
      <c r="A293" s="11" t="s">
        <v>102</v>
      </c>
      <c r="B293" s="11" t="s">
        <v>1928</v>
      </c>
      <c r="C293" s="779">
        <f>(+C275/C$263)*100</f>
        <v>6.6288166419540255</v>
      </c>
    </row>
    <row r="294" spans="1:3">
      <c r="A294" s="11"/>
      <c r="B294" s="11"/>
      <c r="C294" s="779"/>
    </row>
    <row r="295" spans="1:3">
      <c r="A295" s="11" t="s">
        <v>103</v>
      </c>
      <c r="B295" s="11" t="s">
        <v>1928</v>
      </c>
      <c r="C295" s="779">
        <f>(+C277/C$263)*100</f>
        <v>8.5974134266326789</v>
      </c>
    </row>
    <row r="296" spans="1:3">
      <c r="A296" s="11"/>
      <c r="B296" s="11"/>
      <c r="C296" s="779"/>
    </row>
    <row r="297" spans="1:3">
      <c r="A297" s="11" t="s">
        <v>104</v>
      </c>
      <c r="B297" s="11" t="s">
        <v>1928</v>
      </c>
      <c r="C297" s="779">
        <f>(+C279/C$263)*100</f>
        <v>44.975959739092957</v>
      </c>
    </row>
    <row r="298" spans="1:3">
      <c r="A298" s="11"/>
      <c r="B298" s="11"/>
      <c r="C298" s="779"/>
    </row>
    <row r="299" spans="1:3">
      <c r="A299" s="11" t="s">
        <v>105</v>
      </c>
      <c r="B299" s="11" t="s">
        <v>1928</v>
      </c>
      <c r="C299" s="779">
        <f>(+C281/C$263)*100</f>
        <v>12.276675699562475</v>
      </c>
    </row>
    <row r="300" spans="1:3">
      <c r="A300" s="11"/>
      <c r="B300" s="11"/>
      <c r="C300" s="779"/>
    </row>
    <row r="301" spans="1:3">
      <c r="A301" s="11" t="s">
        <v>106</v>
      </c>
      <c r="B301" s="11" t="s">
        <v>1928</v>
      </c>
      <c r="C301" s="779">
        <f>SUM(C287:C300)</f>
        <v>100</v>
      </c>
    </row>
    <row r="302" spans="1:3" ht="15.75">
      <c r="A302" s="772"/>
      <c r="B302" s="566"/>
      <c r="C302" s="779"/>
    </row>
    <row r="303" spans="1:3" ht="15.75">
      <c r="A303" s="772" t="s">
        <v>2132</v>
      </c>
      <c r="B303" s="558"/>
      <c r="C303" s="780"/>
    </row>
    <row r="304" spans="1:3" ht="15.75">
      <c r="A304" s="11" t="s">
        <v>98</v>
      </c>
      <c r="B304" s="773"/>
    </row>
    <row r="305" spans="1:3">
      <c r="A305" s="11" t="s">
        <v>99</v>
      </c>
      <c r="B305" s="11" t="s">
        <v>1928</v>
      </c>
      <c r="C305" s="765">
        <f>(+C269/C$265)</f>
        <v>0.33352643946979094</v>
      </c>
    </row>
    <row r="306" spans="1:3">
      <c r="A306" s="11"/>
      <c r="B306" s="11"/>
      <c r="C306" s="765"/>
    </row>
    <row r="307" spans="1:3">
      <c r="A307" s="11" t="s">
        <v>100</v>
      </c>
      <c r="B307" s="11" t="s">
        <v>1928</v>
      </c>
      <c r="C307" s="765">
        <f>(+C271/C$265)</f>
        <v>0.54724531882780159</v>
      </c>
    </row>
    <row r="308" spans="1:3">
      <c r="A308" s="11"/>
      <c r="B308" s="11"/>
      <c r="C308" s="765"/>
    </row>
    <row r="309" spans="1:3">
      <c r="A309" s="11" t="s">
        <v>101</v>
      </c>
      <c r="B309" s="11" t="s">
        <v>1928</v>
      </c>
      <c r="C309" s="765">
        <f>(+C273/C$265)</f>
        <v>0.87879417786212755</v>
      </c>
    </row>
    <row r="310" spans="1:3">
      <c r="A310" s="11"/>
      <c r="B310" s="11"/>
      <c r="C310" s="765"/>
    </row>
    <row r="311" spans="1:3">
      <c r="A311" s="11" t="s">
        <v>102</v>
      </c>
      <c r="B311" s="11" t="s">
        <v>1928</v>
      </c>
      <c r="C311" s="765">
        <f>(+C275/C$265)</f>
        <v>0.42381392247112087</v>
      </c>
    </row>
    <row r="312" spans="1:3">
      <c r="A312" s="11"/>
      <c r="B312" s="11"/>
      <c r="C312" s="765"/>
    </row>
    <row r="313" spans="1:3">
      <c r="A313" s="11" t="s">
        <v>103</v>
      </c>
      <c r="B313" s="11" t="s">
        <v>1928</v>
      </c>
      <c r="C313" s="765">
        <f>(+C277/C$265)</f>
        <v>0.54967631543553963</v>
      </c>
    </row>
    <row r="314" spans="1:3">
      <c r="A314" s="11"/>
      <c r="B314" s="11"/>
      <c r="C314" s="765"/>
    </row>
    <row r="315" spans="1:3">
      <c r="A315" s="11" t="s">
        <v>104</v>
      </c>
      <c r="B315" s="11" t="s">
        <v>1928</v>
      </c>
      <c r="C315" s="765">
        <f>(+C279/C$265)</f>
        <v>2.8755415850979569</v>
      </c>
    </row>
    <row r="316" spans="1:3">
      <c r="A316" s="11"/>
      <c r="B316" s="11"/>
      <c r="C316" s="765"/>
    </row>
    <row r="317" spans="1:3">
      <c r="A317" s="11" t="s">
        <v>105</v>
      </c>
      <c r="B317" s="11" t="s">
        <v>1928</v>
      </c>
      <c r="C317" s="765">
        <f>(+C281/C$265)</f>
        <v>0.78491024328645931</v>
      </c>
    </row>
    <row r="318" spans="1:3">
      <c r="A318" s="11"/>
      <c r="B318" s="11"/>
      <c r="C318" s="765"/>
    </row>
    <row r="319" spans="1:3">
      <c r="A319" s="11" t="s">
        <v>106</v>
      </c>
      <c r="B319" s="11" t="s">
        <v>1928</v>
      </c>
      <c r="C319" s="765">
        <f>(+C283/C$265)</f>
        <v>6.3935080024507975</v>
      </c>
    </row>
    <row r="321" spans="1:3" ht="15.75" thickBot="1">
      <c r="A321" s="100"/>
      <c r="B321" s="100"/>
      <c r="C321" s="683"/>
    </row>
    <row r="322" spans="1:3" ht="15.75">
      <c r="A322" s="781" t="s">
        <v>2133</v>
      </c>
      <c r="B322" s="11"/>
      <c r="C322" s="117"/>
    </row>
    <row r="323" spans="1:3" ht="15.75">
      <c r="A323" s="781" t="s">
        <v>2134</v>
      </c>
      <c r="B323" s="11"/>
      <c r="C323" s="117"/>
    </row>
    <row r="324" spans="1:3">
      <c r="A324" s="11" t="s">
        <v>3081</v>
      </c>
      <c r="B324" s="11" t="s">
        <v>3082</v>
      </c>
      <c r="C324" s="117">
        <f>'307309'!D15</f>
        <v>0</v>
      </c>
    </row>
    <row r="325" spans="1:3">
      <c r="A325" s="11" t="s">
        <v>3083</v>
      </c>
      <c r="B325" s="11" t="s">
        <v>3084</v>
      </c>
      <c r="C325" s="117">
        <f>'307309'!D37</f>
        <v>160032.09</v>
      </c>
    </row>
    <row r="326" spans="1:3">
      <c r="A326" s="11" t="s">
        <v>3085</v>
      </c>
      <c r="B326" s="11" t="s">
        <v>3086</v>
      </c>
      <c r="C326" s="117">
        <f>'307309'!D56</f>
        <v>18516.62</v>
      </c>
    </row>
    <row r="327" spans="1:3">
      <c r="A327" s="11"/>
      <c r="B327" s="11"/>
      <c r="C327" s="117"/>
    </row>
    <row r="328" spans="1:3">
      <c r="A328" s="11"/>
      <c r="B328" s="11"/>
      <c r="C328" s="117"/>
    </row>
    <row r="329" spans="1:3">
      <c r="A329" s="11" t="s">
        <v>3087</v>
      </c>
      <c r="B329" s="11" t="s">
        <v>1928</v>
      </c>
      <c r="C329" s="117">
        <f>SUM(C324:C328)</f>
        <v>178548.71</v>
      </c>
    </row>
    <row r="330" spans="1:3">
      <c r="A330" s="11"/>
      <c r="B330" s="11"/>
      <c r="C330" s="117"/>
    </row>
    <row r="331" spans="1:3" ht="15.75">
      <c r="A331" s="781" t="s">
        <v>100</v>
      </c>
    </row>
    <row r="332" spans="1:3">
      <c r="A332" s="11" t="s">
        <v>3088</v>
      </c>
      <c r="B332" s="11" t="s">
        <v>3089</v>
      </c>
      <c r="C332" s="117">
        <f>'354'!F39</f>
        <v>218563.02</v>
      </c>
    </row>
    <row r="333" spans="1:3">
      <c r="A333" s="11" t="s">
        <v>3090</v>
      </c>
      <c r="B333" s="11" t="s">
        <v>3091</v>
      </c>
      <c r="C333" s="117">
        <f>'307309'!D146</f>
        <v>74397.100000000006</v>
      </c>
    </row>
    <row r="334" spans="1:3">
      <c r="A334" s="11" t="s">
        <v>3092</v>
      </c>
      <c r="B334" s="11" t="s">
        <v>1928</v>
      </c>
      <c r="C334" s="117">
        <f>SUM(C332:C333)</f>
        <v>292960.12</v>
      </c>
    </row>
    <row r="335" spans="1:3">
      <c r="A335" s="11"/>
      <c r="B335" s="11"/>
      <c r="C335" s="117"/>
    </row>
    <row r="336" spans="1:3" ht="15.75">
      <c r="A336" s="781" t="s">
        <v>379</v>
      </c>
      <c r="B336" s="11"/>
      <c r="C336" s="117"/>
    </row>
    <row r="337" spans="1:3">
      <c r="A337" s="11" t="s">
        <v>380</v>
      </c>
      <c r="B337" s="11" t="s">
        <v>1928</v>
      </c>
      <c r="C337" s="117">
        <f>C253</f>
        <v>941958.98999999987</v>
      </c>
    </row>
    <row r="338" spans="1:3">
      <c r="A338" s="11" t="s">
        <v>2038</v>
      </c>
      <c r="B338" s="11" t="s">
        <v>1928</v>
      </c>
      <c r="C338" s="117">
        <f>C329</f>
        <v>178548.71</v>
      </c>
    </row>
    <row r="339" spans="1:3">
      <c r="A339" s="11" t="s">
        <v>2039</v>
      </c>
      <c r="B339" t="s">
        <v>1928</v>
      </c>
      <c r="C339">
        <f>C334</f>
        <v>292960.12</v>
      </c>
    </row>
    <row r="340" spans="1:3">
      <c r="A340" s="11"/>
      <c r="B340" s="11"/>
      <c r="C340" s="117"/>
    </row>
    <row r="341" spans="1:3">
      <c r="A341" s="11" t="s">
        <v>2040</v>
      </c>
      <c r="B341" s="11" t="s">
        <v>1928</v>
      </c>
      <c r="C341" s="117">
        <f>C337-C338-C339-C340</f>
        <v>470450.15999999992</v>
      </c>
    </row>
    <row r="342" spans="1:3">
      <c r="A342" s="11"/>
      <c r="B342" s="11"/>
      <c r="C342" s="117"/>
    </row>
    <row r="343" spans="1:3" ht="15.75">
      <c r="A343" s="781" t="s">
        <v>2041</v>
      </c>
      <c r="B343" s="11"/>
      <c r="C343" s="117"/>
    </row>
    <row r="344" spans="1:3">
      <c r="A344" s="11" t="s">
        <v>2042</v>
      </c>
      <c r="B344" s="11" t="s">
        <v>1928</v>
      </c>
      <c r="C344" s="117">
        <f>C89</f>
        <v>226882.84999999998</v>
      </c>
    </row>
    <row r="345" spans="1:3">
      <c r="A345" s="11"/>
      <c r="B345" s="93"/>
      <c r="C345" s="93"/>
    </row>
    <row r="346" spans="1:3">
      <c r="A346" s="11" t="s">
        <v>64</v>
      </c>
      <c r="B346" s="11" t="s">
        <v>1928</v>
      </c>
      <c r="C346" s="117">
        <f>SUM(C344:C345)</f>
        <v>226882.84999999998</v>
      </c>
    </row>
    <row r="348" spans="1:3" ht="15.75">
      <c r="A348" s="782" t="s">
        <v>103</v>
      </c>
    </row>
    <row r="349" spans="1:3">
      <c r="A349" s="11" t="s">
        <v>65</v>
      </c>
      <c r="B349" s="11" t="s">
        <v>1928</v>
      </c>
      <c r="C349" s="117">
        <f>C91</f>
        <v>294261.52</v>
      </c>
    </row>
    <row r="351" spans="1:3" ht="15.75">
      <c r="A351" s="782" t="s">
        <v>104</v>
      </c>
    </row>
    <row r="352" spans="1:3">
      <c r="A352" s="11" t="s">
        <v>104</v>
      </c>
      <c r="B352" s="11" t="s">
        <v>1928</v>
      </c>
      <c r="C352" s="117">
        <f>C90</f>
        <v>1539380.93</v>
      </c>
    </row>
    <row r="354" spans="1:3" ht="18">
      <c r="A354" s="744" t="s">
        <v>66</v>
      </c>
      <c r="B354" s="93"/>
      <c r="C354" s="93"/>
    </row>
    <row r="356" spans="1:3" ht="15.75">
      <c r="A356" s="11"/>
      <c r="B356" s="11"/>
      <c r="C356" s="773"/>
    </row>
    <row r="357" spans="1:3" ht="15.75">
      <c r="A357" s="11"/>
      <c r="B357" s="774" t="s">
        <v>2730</v>
      </c>
    </row>
    <row r="358" spans="1:3" ht="15.75">
      <c r="A358" s="11"/>
      <c r="B358" s="774" t="s">
        <v>2731</v>
      </c>
      <c r="C358" s="1812">
        <f>'Data sheet'!$D$33</f>
        <v>41729</v>
      </c>
    </row>
    <row r="359" spans="1:3" ht="15.75">
      <c r="A359" s="774" t="s">
        <v>67</v>
      </c>
    </row>
    <row r="361" spans="1:3">
      <c r="A361" s="11" t="s">
        <v>68</v>
      </c>
      <c r="B361" s="11" t="s">
        <v>69</v>
      </c>
      <c r="C361" s="112">
        <f>'202205'!I24</f>
        <v>0</v>
      </c>
    </row>
    <row r="362" spans="1:3">
      <c r="A362" s="11" t="s">
        <v>3408</v>
      </c>
      <c r="B362" s="11" t="s">
        <v>70</v>
      </c>
      <c r="C362" s="117">
        <f>'202205'!I34</f>
        <v>236403.50999999998</v>
      </c>
    </row>
    <row r="363" spans="1:3">
      <c r="A363" s="11" t="s">
        <v>3409</v>
      </c>
      <c r="B363" s="11" t="s">
        <v>71</v>
      </c>
      <c r="C363" s="117">
        <f>'202205'!I45</f>
        <v>906676.87</v>
      </c>
    </row>
    <row r="364" spans="1:3">
      <c r="A364" s="11" t="s">
        <v>3410</v>
      </c>
      <c r="B364" s="11" t="s">
        <v>72</v>
      </c>
      <c r="C364" s="117">
        <f>'202205'!I50</f>
        <v>444762.17000000004</v>
      </c>
    </row>
    <row r="365" spans="1:3">
      <c r="A365" s="11" t="s">
        <v>3411</v>
      </c>
      <c r="B365" s="11" t="s">
        <v>73</v>
      </c>
      <c r="C365" s="117">
        <f>'202205'!I61</f>
        <v>10372894.48</v>
      </c>
    </row>
    <row r="366" spans="1:3">
      <c r="A366" s="11" t="s">
        <v>3412</v>
      </c>
      <c r="B366" s="11" t="s">
        <v>74</v>
      </c>
      <c r="C366" s="117">
        <f>'202205'!I83</f>
        <v>635890.25</v>
      </c>
    </row>
    <row r="367" spans="1:3">
      <c r="A367" s="11" t="s">
        <v>75</v>
      </c>
      <c r="B367" s="11" t="s">
        <v>76</v>
      </c>
      <c r="C367" s="117">
        <f>SUM('200201'!E13:E15)</f>
        <v>207918.21000000002</v>
      </c>
    </row>
    <row r="369" spans="1:3">
      <c r="A369" s="11" t="s">
        <v>77</v>
      </c>
      <c r="B369" s="11" t="s">
        <v>1928</v>
      </c>
      <c r="C369" s="117">
        <f>SUM(C361:C368)</f>
        <v>12804545.490000002</v>
      </c>
    </row>
    <row r="371" spans="1:3">
      <c r="A371" s="11" t="s">
        <v>78</v>
      </c>
      <c r="B371" s="11" t="s">
        <v>79</v>
      </c>
      <c r="C371" s="117">
        <f>'200201'!E17</f>
        <v>0</v>
      </c>
    </row>
    <row r="372" spans="1:3">
      <c r="A372" s="11" t="s">
        <v>80</v>
      </c>
      <c r="B372" s="11" t="s">
        <v>81</v>
      </c>
      <c r="C372" s="117">
        <f>'200201'!E19</f>
        <v>280489.09000000003</v>
      </c>
    </row>
    <row r="373" spans="1:3">
      <c r="A373" s="11" t="s">
        <v>997</v>
      </c>
      <c r="B373" s="11" t="s">
        <v>998</v>
      </c>
      <c r="C373" s="117">
        <f>'200201'!E18</f>
        <v>0</v>
      </c>
    </row>
    <row r="374" spans="1:3">
      <c r="A374" s="11" t="s">
        <v>1405</v>
      </c>
      <c r="B374" s="11" t="s">
        <v>1406</v>
      </c>
      <c r="C374" s="117">
        <f>SUM('200201'!E20,'200201'!E21)</f>
        <v>0</v>
      </c>
    </row>
    <row r="375" spans="1:3">
      <c r="A375" s="11" t="s">
        <v>1407</v>
      </c>
      <c r="B375" s="11"/>
      <c r="C375" s="117"/>
    </row>
    <row r="376" spans="1:3">
      <c r="A376" s="11" t="s">
        <v>1408</v>
      </c>
      <c r="B376" s="11" t="s">
        <v>1409</v>
      </c>
      <c r="C376" s="117">
        <f>'200201'!E22</f>
        <v>0</v>
      </c>
    </row>
    <row r="377" spans="1:3">
      <c r="A377" s="11"/>
      <c r="B377" s="11"/>
      <c r="C377" s="117"/>
    </row>
    <row r="378" spans="1:3" ht="15.75">
      <c r="A378" s="774" t="s">
        <v>1410</v>
      </c>
      <c r="B378" s="11" t="s">
        <v>1928</v>
      </c>
      <c r="C378" s="117">
        <f>SUM(C369:C376)</f>
        <v>13085034.580000002</v>
      </c>
    </row>
    <row r="379" spans="1:3">
      <c r="A379" s="11"/>
      <c r="B379" s="11"/>
      <c r="C379" s="117"/>
    </row>
    <row r="380" spans="1:3">
      <c r="A380" s="11" t="s">
        <v>3606</v>
      </c>
      <c r="B380" s="11" t="s">
        <v>3607</v>
      </c>
      <c r="C380" s="117">
        <f>'200201'!E24</f>
        <v>3157015.6</v>
      </c>
    </row>
    <row r="382" spans="1:3" ht="15.75">
      <c r="A382" s="774" t="s">
        <v>3608</v>
      </c>
      <c r="B382" s="11" t="s">
        <v>1928</v>
      </c>
      <c r="C382" s="112">
        <f>C378-C380</f>
        <v>9928018.9800000023</v>
      </c>
    </row>
    <row r="384" spans="1:3" ht="15.75">
      <c r="A384" s="772" t="s">
        <v>3609</v>
      </c>
      <c r="B384" s="93"/>
      <c r="C384" s="617"/>
    </row>
    <row r="385" spans="1:3">
      <c r="A385" s="11"/>
      <c r="B385" s="11"/>
      <c r="C385" s="117"/>
    </row>
    <row r="386" spans="1:3">
      <c r="A386" s="11" t="s">
        <v>3610</v>
      </c>
      <c r="B386" s="11" t="s">
        <v>1928</v>
      </c>
      <c r="C386" s="170">
        <f>C411/C413</f>
        <v>0.19488016337115008</v>
      </c>
    </row>
    <row r="388" spans="1:3">
      <c r="A388" s="11" t="s">
        <v>2195</v>
      </c>
      <c r="B388" s="11" t="s">
        <v>1928</v>
      </c>
      <c r="C388" s="112">
        <f>C415</f>
        <v>5075145.5299215326</v>
      </c>
    </row>
    <row r="390" spans="1:3">
      <c r="A390" s="503" t="s">
        <v>3611</v>
      </c>
    </row>
    <row r="391" spans="1:3">
      <c r="A391" s="11" t="s">
        <v>3612</v>
      </c>
      <c r="B391" s="11" t="s">
        <v>1928</v>
      </c>
      <c r="C391" s="783">
        <f>C417/C415</f>
        <v>0.11001309946842695</v>
      </c>
    </row>
    <row r="392" spans="1:3">
      <c r="A392" s="11" t="s">
        <v>2528</v>
      </c>
      <c r="B392" s="11" t="s">
        <v>1928</v>
      </c>
      <c r="C392" s="783">
        <f>C419/C415</f>
        <v>0</v>
      </c>
    </row>
    <row r="393" spans="1:3">
      <c r="A393" s="11" t="s">
        <v>2529</v>
      </c>
      <c r="B393" s="11" t="s">
        <v>1928</v>
      </c>
      <c r="C393" s="783">
        <f>C421/C415</f>
        <v>0.88998690053157303</v>
      </c>
    </row>
    <row r="394" spans="1:3">
      <c r="A394" s="11" t="s">
        <v>312</v>
      </c>
      <c r="B394" s="11" t="s">
        <v>1928</v>
      </c>
      <c r="C394" s="783">
        <f>C423/C415</f>
        <v>0</v>
      </c>
    </row>
    <row r="396" spans="1:3">
      <c r="A396" s="11" t="s">
        <v>313</v>
      </c>
      <c r="B396" s="11" t="s">
        <v>1928</v>
      </c>
      <c r="C396" s="648">
        <f>C425/C427</f>
        <v>17.770645640311056</v>
      </c>
    </row>
    <row r="398" spans="1:3">
      <c r="A398" s="11" t="s">
        <v>314</v>
      </c>
      <c r="B398" s="11" t="s">
        <v>1928</v>
      </c>
      <c r="C398" s="783">
        <f>C429/C431</f>
        <v>0.66414651149508019</v>
      </c>
    </row>
    <row r="399" spans="1:3">
      <c r="A399" s="11"/>
      <c r="B399" s="11"/>
      <c r="C399" s="783"/>
    </row>
    <row r="400" spans="1:3">
      <c r="A400" s="11" t="s">
        <v>315</v>
      </c>
      <c r="B400" s="11" t="s">
        <v>1928</v>
      </c>
      <c r="C400" s="783">
        <f>C431/((C421+D421)/2)</f>
        <v>0.177997679535119</v>
      </c>
    </row>
    <row r="401" spans="1:3">
      <c r="A401" s="11"/>
      <c r="B401" s="11"/>
      <c r="C401" s="783"/>
    </row>
    <row r="402" spans="1:3">
      <c r="A402" s="11" t="s">
        <v>316</v>
      </c>
      <c r="B402" s="11"/>
      <c r="C402" s="783"/>
    </row>
    <row r="403" spans="1:3">
      <c r="A403" s="11" t="s">
        <v>1831</v>
      </c>
      <c r="B403" s="11" t="s">
        <v>1928</v>
      </c>
      <c r="C403" s="783">
        <f>C433/C435*-1</f>
        <v>0.52259197368235433</v>
      </c>
    </row>
    <row r="404" spans="1:3">
      <c r="A404" s="11"/>
      <c r="B404" s="11"/>
      <c r="C404" s="783"/>
    </row>
    <row r="405" spans="1:3">
      <c r="A405" s="11" t="s">
        <v>1832</v>
      </c>
      <c r="B405" s="11" t="s">
        <v>1928</v>
      </c>
      <c r="C405" s="783">
        <f>C437/C439</f>
        <v>2.1435869220301287E-2</v>
      </c>
    </row>
    <row r="406" spans="1:3">
      <c r="A406" s="11"/>
      <c r="B406" s="11"/>
      <c r="C406" s="783"/>
    </row>
    <row r="407" spans="1:3">
      <c r="A407" s="11" t="s">
        <v>951</v>
      </c>
      <c r="B407" s="11" t="s">
        <v>1928</v>
      </c>
      <c r="C407" s="117">
        <f>C441</f>
        <v>3</v>
      </c>
    </row>
    <row r="408" spans="1:3">
      <c r="A408" s="11"/>
      <c r="B408" s="783"/>
      <c r="C408" s="783"/>
    </row>
    <row r="409" spans="1:3" ht="15.75">
      <c r="A409" s="11"/>
      <c r="B409" s="851" t="s">
        <v>1833</v>
      </c>
    </row>
    <row r="410" spans="1:3">
      <c r="A410" s="11"/>
      <c r="B410" s="503"/>
    </row>
    <row r="411" spans="1:3">
      <c r="A411" s="170" t="s">
        <v>1834</v>
      </c>
      <c r="B411" s="11" t="s">
        <v>1835</v>
      </c>
      <c r="C411" s="117">
        <f>C32</f>
        <v>955786.68774500291</v>
      </c>
    </row>
    <row r="412" spans="1:3">
      <c r="A412" s="11"/>
      <c r="B412" s="11"/>
      <c r="C412" s="117"/>
    </row>
    <row r="413" spans="1:3">
      <c r="A413" s="11" t="s">
        <v>1836</v>
      </c>
      <c r="B413" s="11" t="s">
        <v>3177</v>
      </c>
      <c r="C413" s="117">
        <f>C63</f>
        <v>4904484.2287242096</v>
      </c>
    </row>
    <row r="414" spans="1:3">
      <c r="A414" s="11"/>
      <c r="B414" s="11"/>
      <c r="C414" s="117"/>
    </row>
    <row r="415" spans="1:3">
      <c r="A415" s="11" t="s">
        <v>2195</v>
      </c>
      <c r="B415" s="11" t="s">
        <v>1928</v>
      </c>
      <c r="C415" s="117">
        <f>C417+C419+C421+C423</f>
        <v>5075145.5299215326</v>
      </c>
    </row>
    <row r="416" spans="1:3">
      <c r="A416" s="11"/>
      <c r="B416" s="11"/>
      <c r="C416" s="117"/>
    </row>
    <row r="417" spans="1:3">
      <c r="A417" s="11" t="s">
        <v>3930</v>
      </c>
      <c r="B417" s="11" t="s">
        <v>3178</v>
      </c>
      <c r="C417" s="117">
        <f>C52</f>
        <v>558332.49</v>
      </c>
    </row>
    <row r="418" spans="1:3">
      <c r="A418" s="11"/>
      <c r="B418" s="11"/>
      <c r="C418" s="117"/>
    </row>
    <row r="419" spans="1:3">
      <c r="A419" s="11" t="s">
        <v>2193</v>
      </c>
      <c r="B419" s="11" t="s">
        <v>3179</v>
      </c>
      <c r="C419" s="117">
        <f>C45</f>
        <v>0</v>
      </c>
    </row>
    <row r="420" spans="1:3">
      <c r="A420" s="11"/>
      <c r="B420" s="11"/>
      <c r="C420" s="117"/>
    </row>
    <row r="421" spans="1:3">
      <c r="A421" s="11" t="s">
        <v>3180</v>
      </c>
      <c r="B421" s="11" t="s">
        <v>3181</v>
      </c>
      <c r="C421" s="117">
        <f>C49-C45</f>
        <v>4516813.0399215324</v>
      </c>
    </row>
    <row r="422" spans="1:3">
      <c r="A422" s="11" t="s">
        <v>2799</v>
      </c>
      <c r="B422" s="11"/>
      <c r="C422" s="117"/>
    </row>
    <row r="423" spans="1:3">
      <c r="A423" s="11" t="s">
        <v>2800</v>
      </c>
      <c r="B423" s="11" t="s">
        <v>2801</v>
      </c>
      <c r="C423" s="117">
        <f>C55+C61</f>
        <v>0</v>
      </c>
    </row>
    <row r="424" spans="1:3">
      <c r="A424" s="11"/>
      <c r="B424" s="11"/>
      <c r="C424" s="117"/>
    </row>
    <row r="425" spans="1:3">
      <c r="A425" s="11" t="s">
        <v>2802</v>
      </c>
      <c r="B425" s="11" t="s">
        <v>2803</v>
      </c>
      <c r="C425" s="117">
        <f>C91+C98+C105-C109</f>
        <v>737768.7899999998</v>
      </c>
    </row>
    <row r="426" spans="1:3">
      <c r="A426" s="11"/>
      <c r="B426" s="11"/>
      <c r="C426" s="117"/>
    </row>
    <row r="427" spans="1:3">
      <c r="A427" s="11" t="s">
        <v>2804</v>
      </c>
      <c r="B427" s="11" t="s">
        <v>2805</v>
      </c>
      <c r="C427" s="117">
        <f>C117</f>
        <v>41516.15</v>
      </c>
    </row>
    <row r="428" spans="1:3">
      <c r="A428" s="11"/>
      <c r="B428" s="11"/>
      <c r="C428" s="784"/>
    </row>
    <row r="429" spans="1:3">
      <c r="A429" s="11" t="s">
        <v>2248</v>
      </c>
      <c r="B429" s="11" t="s">
        <v>3826</v>
      </c>
      <c r="C429" s="117">
        <f>-C188</f>
        <v>266981</v>
      </c>
    </row>
    <row r="430" spans="1:3">
      <c r="A430" s="11"/>
      <c r="B430" s="11"/>
      <c r="C430" s="784"/>
    </row>
    <row r="431" spans="1:3">
      <c r="A431" s="11" t="s">
        <v>1609</v>
      </c>
      <c r="B431" s="11" t="s">
        <v>3827</v>
      </c>
      <c r="C431" s="117">
        <f>C123-C132</f>
        <v>401991.11999999976</v>
      </c>
    </row>
    <row r="432" spans="1:3">
      <c r="A432" s="11" t="s">
        <v>3828</v>
      </c>
      <c r="B432" s="11"/>
      <c r="C432" s="784"/>
    </row>
    <row r="433" spans="1:3">
      <c r="A433" s="11" t="s">
        <v>3829</v>
      </c>
      <c r="B433" s="11" t="s">
        <v>3830</v>
      </c>
      <c r="C433" s="117">
        <f>C165</f>
        <v>-259254.2200000002</v>
      </c>
    </row>
    <row r="434" spans="1:3">
      <c r="A434" s="11"/>
      <c r="B434" s="11"/>
      <c r="C434" s="784"/>
    </row>
    <row r="435" spans="1:3">
      <c r="A435" s="11" t="s">
        <v>3831</v>
      </c>
      <c r="B435" s="11" t="s">
        <v>3832</v>
      </c>
      <c r="C435" s="784">
        <f>-C168</f>
        <v>496093</v>
      </c>
    </row>
    <row r="436" spans="1:3">
      <c r="A436" s="11"/>
      <c r="B436" s="11"/>
      <c r="C436" s="784"/>
    </row>
    <row r="437" spans="1:3">
      <c r="A437" s="11" t="s">
        <v>3833</v>
      </c>
      <c r="B437" s="11" t="s">
        <v>3834</v>
      </c>
      <c r="C437" s="117">
        <f>C372</f>
        <v>280489.09000000003</v>
      </c>
    </row>
    <row r="438" spans="1:3">
      <c r="A438" s="11"/>
      <c r="B438" s="11"/>
      <c r="C438" s="784"/>
    </row>
    <row r="439" spans="1:3">
      <c r="A439" s="11" t="s">
        <v>1410</v>
      </c>
      <c r="B439" s="11" t="s">
        <v>3835</v>
      </c>
      <c r="C439" s="117">
        <f>C378</f>
        <v>13085034.580000002</v>
      </c>
    </row>
    <row r="440" spans="1:3">
      <c r="A440" s="11"/>
      <c r="B440" s="11"/>
      <c r="C440" s="784"/>
    </row>
    <row r="441" spans="1:3">
      <c r="A441" s="11" t="s">
        <v>951</v>
      </c>
      <c r="B441" s="11" t="s">
        <v>3836</v>
      </c>
      <c r="C441" s="784">
        <f>'307309'!D174</f>
        <v>3</v>
      </c>
    </row>
    <row r="442" spans="1:3">
      <c r="A442" s="11"/>
      <c r="B442" s="11"/>
      <c r="C442" s="589"/>
    </row>
    <row r="443" spans="1:3">
      <c r="A443" s="11"/>
      <c r="B443" s="11"/>
      <c r="C443" s="589"/>
    </row>
    <row r="444" spans="1:3">
      <c r="A444" s="11"/>
      <c r="B444" s="11"/>
      <c r="C444" s="589"/>
    </row>
  </sheetData>
  <customSheetViews>
    <customSheetView guid="{60A1409A-66AA-463E-93B8-ECD35AF44482}" scale="87" colorId="22">
      <selection activeCell="C362" sqref="C362"/>
      <rowBreaks count="7" manualBreakCount="7">
        <brk id="75" max="16383" man="1"/>
        <brk id="141" max="16383" man="1"/>
        <brk id="198" max="16383" man="1"/>
        <brk id="253" max="16383" man="1"/>
        <brk id="319" max="16383" man="1"/>
        <brk id="352" max="16383" man="1"/>
        <brk id="407" max="16383" man="1"/>
      </rowBreaks>
      <pageMargins left="0.4" right="0.4" top="0.3" bottom="0.3" header="0.5" footer="0.5"/>
      <pageSetup scale="64" orientation="portrait" r:id="rId1"/>
      <headerFooter alignWithMargins="0"/>
    </customSheetView>
    <customSheetView guid="{DF531E20-5321-459E-ADC3-AB7A1AE91EEB}" scale="87" colorId="22" showPageBreaks="1" printArea="1">
      <selection activeCell="C362" sqref="C362"/>
      <rowBreaks count="7" manualBreakCount="7">
        <brk id="75" max="16383" man="1"/>
        <brk id="141" max="16383" man="1"/>
        <brk id="198" max="16383" man="1"/>
        <brk id="253" max="16383" man="1"/>
        <brk id="319" max="16383" man="1"/>
        <brk id="352" max="16383" man="1"/>
        <brk id="407" max="16383" man="1"/>
      </rowBreaks>
      <pageMargins left="0.4" right="0.4" top="0.3" bottom="0.3" header="0.5" footer="0.5"/>
      <pageSetup scale="64" orientation="portrait" r:id="rId2"/>
      <headerFooter alignWithMargins="0"/>
    </customSheetView>
    <customSheetView guid="{D9BAA3C6-1D9B-487C-B947-51E67F089DA8}" scale="87" colorId="22" topLeftCell="A145">
      <selection activeCell="D25" sqref="D25"/>
      <rowBreaks count="7" manualBreakCount="7">
        <brk id="75" max="16383" man="1"/>
        <brk id="141" max="16383" man="1"/>
        <brk id="198" max="16383" man="1"/>
        <brk id="253" max="16383" man="1"/>
        <brk id="319" max="16383" man="1"/>
        <brk id="352" max="16383" man="1"/>
        <brk id="407" max="16383" man="1"/>
      </rowBreaks>
      <pageMargins left="0.4" right="0.4" top="0.3" bottom="0.3" header="0.5" footer="0.5"/>
      <pageSetup scale="64" orientation="portrait" r:id="rId3"/>
      <headerFooter alignWithMargins="0"/>
    </customSheetView>
    <customSheetView guid="{FE043F0F-666D-484B-8A7C-7EC2529158CA}" scale="87" colorId="22" showPageBreaks="1" printArea="1">
      <selection activeCell="D25" sqref="D25"/>
      <rowBreaks count="7" manualBreakCount="7">
        <brk id="75" max="16383" man="1"/>
        <brk id="141" max="16383" man="1"/>
        <brk id="198" max="16383" man="1"/>
        <brk id="253" max="16383" man="1"/>
        <brk id="319" max="16383" man="1"/>
        <brk id="352" max="16383" man="1"/>
        <brk id="407" max="16383" man="1"/>
      </rowBreaks>
      <pageMargins left="0.4" right="0.4" top="0.3" bottom="0.3" header="0.5" footer="0.5"/>
      <pageSetup scale="64" orientation="portrait" r:id="rId4"/>
      <headerFooter alignWithMargins="0"/>
    </customSheetView>
  </customSheetViews>
  <phoneticPr fontId="0" type="noConversion"/>
  <pageMargins left="0.4" right="0.4" top="0.3" bottom="0.3" header="0.5" footer="0.5"/>
  <pageSetup scale="64" orientation="portrait" r:id="rId5"/>
  <headerFooter alignWithMargins="0"/>
  <rowBreaks count="7" manualBreakCount="7">
    <brk id="75" max="16383" man="1"/>
    <brk id="141" max="16383" man="1"/>
    <brk id="198" max="16383" man="1"/>
    <brk id="253" max="16383" man="1"/>
    <brk id="319" max="16383" man="1"/>
    <brk id="352" max="16383" man="1"/>
    <brk id="407" max="16383" man="1"/>
  </rowBreaks>
  <customProperties>
    <customPr name="_pios_id" r:id="rId6"/>
  </customProperties>
</worksheet>
</file>

<file path=xl/worksheets/sheet84.xml><?xml version="1.0" encoding="utf-8"?>
<worksheet xmlns="http://schemas.openxmlformats.org/spreadsheetml/2006/main" xmlns:r="http://schemas.openxmlformats.org/officeDocument/2006/relationships">
  <sheetPr transitionEvaluation="1" codeName="Sheet82">
    <pageSetUpPr autoPageBreaks="0" fitToPage="1"/>
  </sheetPr>
  <dimension ref="A1:C79"/>
  <sheetViews>
    <sheetView defaultGridColor="0" colorId="22" zoomScale="87" zoomScaleNormal="87" zoomScaleSheetLayoutView="75" workbookViewId="0">
      <selection activeCell="B20" sqref="B20"/>
    </sheetView>
  </sheetViews>
  <sheetFormatPr defaultColWidth="9.77734375" defaultRowHeight="15"/>
  <cols>
    <col min="1" max="1" width="6.77734375" customWidth="1"/>
    <col min="2" max="2" width="80.77734375" customWidth="1"/>
    <col min="3" max="3" width="35.77734375" customWidth="1"/>
  </cols>
  <sheetData>
    <row r="1" spans="1:3" ht="15.75" thickBot="1">
      <c r="A1" t="str">
        <f>'Data sheet'!A53</f>
        <v>Annual Report of New York American Water Company, Inc.  (f/k/a Aqua New York of Sea Cliff)                                          Year Ended  December 31, 2013</v>
      </c>
    </row>
    <row r="2" spans="1:3">
      <c r="A2" s="53"/>
      <c r="B2" s="54"/>
      <c r="C2" s="55"/>
    </row>
    <row r="3" spans="1:3">
      <c r="A3" s="56"/>
      <c r="B3" s="588" t="s">
        <v>3837</v>
      </c>
      <c r="C3" s="292"/>
    </row>
    <row r="4" spans="1:3">
      <c r="A4" s="56"/>
      <c r="B4" s="588"/>
      <c r="C4" s="292"/>
    </row>
    <row r="5" spans="1:3">
      <c r="A5" s="56"/>
      <c r="B5" s="946" t="s">
        <v>1273</v>
      </c>
      <c r="C5" s="292"/>
    </row>
    <row r="6" spans="1:3">
      <c r="A6" s="56"/>
      <c r="B6" s="946" t="s">
        <v>1274</v>
      </c>
      <c r="C6" s="292"/>
    </row>
    <row r="7" spans="1:3">
      <c r="A7" s="56"/>
      <c r="B7" s="946" t="s">
        <v>1275</v>
      </c>
      <c r="C7" s="292"/>
    </row>
    <row r="8" spans="1:3">
      <c r="A8" s="56"/>
      <c r="B8" s="946" t="s">
        <v>1276</v>
      </c>
      <c r="C8" s="292"/>
    </row>
    <row r="9" spans="1:3">
      <c r="A9" s="56"/>
      <c r="B9" s="785" t="s">
        <v>2613</v>
      </c>
      <c r="C9" s="292"/>
    </row>
    <row r="10" spans="1:3">
      <c r="A10" s="56"/>
      <c r="B10" s="785" t="s">
        <v>2614</v>
      </c>
      <c r="C10" s="292"/>
    </row>
    <row r="11" spans="1:3">
      <c r="A11" s="56"/>
      <c r="B11" s="786"/>
      <c r="C11" s="292"/>
    </row>
    <row r="12" spans="1:3">
      <c r="A12" s="56"/>
      <c r="B12" s="11"/>
      <c r="C12" s="292"/>
    </row>
    <row r="13" spans="1:3">
      <c r="A13" s="56"/>
      <c r="B13" s="1625" t="s">
        <v>3968</v>
      </c>
      <c r="C13" s="722"/>
    </row>
    <row r="14" spans="1:3">
      <c r="A14" s="56"/>
      <c r="B14" s="30" t="s">
        <v>2069</v>
      </c>
      <c r="C14" s="722"/>
    </row>
    <row r="15" spans="1:3">
      <c r="A15" s="56"/>
      <c r="B15" s="1625" t="s">
        <v>3969</v>
      </c>
      <c r="C15" s="722"/>
    </row>
    <row r="16" spans="1:3">
      <c r="A16" s="56"/>
      <c r="B16" s="30"/>
      <c r="C16" s="722"/>
    </row>
    <row r="17" spans="1:3">
      <c r="A17" s="56"/>
      <c r="B17" s="2723" t="s">
        <v>4255</v>
      </c>
      <c r="C17" s="722"/>
    </row>
    <row r="18" spans="1:3">
      <c r="A18" s="56"/>
      <c r="B18" s="1588"/>
      <c r="C18" s="722"/>
    </row>
    <row r="19" spans="1:3">
      <c r="A19" s="56"/>
      <c r="B19" s="2724" t="s">
        <v>4256</v>
      </c>
      <c r="C19" s="722"/>
    </row>
    <row r="20" spans="1:3">
      <c r="A20" s="56"/>
      <c r="B20" s="789" t="s">
        <v>2070</v>
      </c>
      <c r="C20" s="722"/>
    </row>
    <row r="21" spans="1:3">
      <c r="A21" s="56"/>
      <c r="B21" s="30"/>
      <c r="C21" s="722"/>
    </row>
    <row r="22" spans="1:3">
      <c r="A22" s="56"/>
      <c r="B22" s="731"/>
      <c r="C22" s="722"/>
    </row>
    <row r="23" spans="1:3">
      <c r="A23" s="56"/>
      <c r="B23" s="984"/>
      <c r="C23" s="722"/>
    </row>
    <row r="24" spans="1:3">
      <c r="A24" s="56"/>
      <c r="B24" s="788" t="s">
        <v>2011</v>
      </c>
      <c r="C24" s="722"/>
    </row>
    <row r="25" spans="1:3">
      <c r="A25" s="56"/>
      <c r="B25" s="30"/>
      <c r="C25" s="722"/>
    </row>
    <row r="26" spans="1:3">
      <c r="A26" s="56"/>
      <c r="B26" s="1626" t="s">
        <v>4243</v>
      </c>
      <c r="C26" s="722"/>
    </row>
    <row r="27" spans="1:3">
      <c r="A27" s="56"/>
      <c r="B27" s="790" t="s">
        <v>2012</v>
      </c>
      <c r="C27" s="722"/>
    </row>
    <row r="28" spans="1:3">
      <c r="A28" s="56"/>
      <c r="B28" s="30"/>
      <c r="C28" s="722"/>
    </row>
    <row r="29" spans="1:3">
      <c r="A29" s="56"/>
      <c r="B29" s="731"/>
      <c r="C29" s="722"/>
    </row>
    <row r="30" spans="1:3">
      <c r="A30" s="56"/>
      <c r="B30" s="30"/>
      <c r="C30" s="722"/>
    </row>
    <row r="31" spans="1:3">
      <c r="A31" s="56"/>
      <c r="B31" s="788" t="s">
        <v>1011</v>
      </c>
      <c r="C31" s="722"/>
    </row>
    <row r="32" spans="1:3">
      <c r="A32" s="56"/>
      <c r="B32" s="30"/>
      <c r="C32" s="722"/>
    </row>
    <row r="33" spans="1:3">
      <c r="A33" s="56"/>
      <c r="B33" s="788" t="s">
        <v>3204</v>
      </c>
      <c r="C33" s="722"/>
    </row>
    <row r="34" spans="1:3">
      <c r="A34" s="56"/>
      <c r="B34" s="787"/>
      <c r="C34" s="722"/>
    </row>
    <row r="35" spans="1:3">
      <c r="A35" s="56"/>
      <c r="B35" s="30"/>
      <c r="C35" s="722"/>
    </row>
    <row r="36" spans="1:3">
      <c r="A36" s="56"/>
      <c r="B36" s="731"/>
      <c r="C36" s="722"/>
    </row>
    <row r="37" spans="1:3">
      <c r="A37" s="56"/>
      <c r="B37" s="30"/>
      <c r="C37" s="722"/>
    </row>
    <row r="38" spans="1:3">
      <c r="A38" s="56"/>
      <c r="B38" s="30"/>
      <c r="C38" s="722"/>
    </row>
    <row r="39" spans="1:3">
      <c r="A39" s="56"/>
      <c r="B39" s="731"/>
      <c r="C39" s="722"/>
    </row>
    <row r="40" spans="1:3">
      <c r="A40" s="56"/>
      <c r="B40" s="30"/>
      <c r="C40" s="722"/>
    </row>
    <row r="41" spans="1:3">
      <c r="A41" s="56"/>
      <c r="B41" s="30"/>
      <c r="C41" s="722"/>
    </row>
    <row r="42" spans="1:3">
      <c r="A42" s="56"/>
      <c r="B42" s="731"/>
      <c r="C42" s="722"/>
    </row>
    <row r="43" spans="1:3">
      <c r="A43" s="56"/>
      <c r="B43" s="30"/>
      <c r="C43" s="722"/>
    </row>
    <row r="44" spans="1:3">
      <c r="A44" s="56"/>
      <c r="B44" s="791" t="s">
        <v>1404</v>
      </c>
      <c r="C44" s="722"/>
    </row>
    <row r="45" spans="1:3">
      <c r="A45" s="56"/>
      <c r="B45" s="852" t="s">
        <v>3205</v>
      </c>
      <c r="C45" s="722"/>
    </row>
    <row r="46" spans="1:3">
      <c r="A46" s="56"/>
      <c r="B46" s="30"/>
      <c r="C46" s="722"/>
    </row>
    <row r="47" spans="1:3">
      <c r="A47" s="56"/>
      <c r="B47" s="788" t="s">
        <v>3206</v>
      </c>
      <c r="C47" s="722"/>
    </row>
    <row r="48" spans="1:3">
      <c r="A48" s="56"/>
      <c r="B48" s="30"/>
      <c r="C48" s="722"/>
    </row>
    <row r="49" spans="1:3">
      <c r="A49" s="56"/>
      <c r="B49" s="30"/>
      <c r="C49" s="722"/>
    </row>
    <row r="50" spans="1:3">
      <c r="A50" s="56"/>
      <c r="B50" s="1031" t="s">
        <v>1112</v>
      </c>
      <c r="C50" s="722"/>
    </row>
    <row r="51" spans="1:3">
      <c r="A51" s="56"/>
      <c r="B51" s="1627" t="s">
        <v>2837</v>
      </c>
      <c r="C51" s="722"/>
    </row>
    <row r="52" spans="1:3">
      <c r="A52" s="56"/>
      <c r="B52" s="1626" t="s">
        <v>43</v>
      </c>
      <c r="C52" s="722"/>
    </row>
    <row r="53" spans="1:3">
      <c r="A53" s="56"/>
      <c r="B53" s="30"/>
      <c r="C53" s="722"/>
    </row>
    <row r="54" spans="1:3">
      <c r="A54" s="56"/>
      <c r="B54" s="790" t="s">
        <v>2375</v>
      </c>
      <c r="C54" s="722"/>
    </row>
    <row r="55" spans="1:3">
      <c r="A55" s="56"/>
      <c r="B55" s="985" t="s">
        <v>2392</v>
      </c>
      <c r="C55" s="722"/>
    </row>
    <row r="56" spans="1:3">
      <c r="A56" s="56"/>
      <c r="B56" s="790" t="s">
        <v>509</v>
      </c>
      <c r="C56" s="722"/>
    </row>
    <row r="57" spans="1:3" ht="15.75" thickBot="1">
      <c r="A57" s="99"/>
      <c r="B57" s="724"/>
      <c r="C57" s="725"/>
    </row>
    <row r="58" spans="1:3">
      <c r="A58" s="56"/>
      <c r="B58" s="792" t="s">
        <v>2754</v>
      </c>
      <c r="C58" s="722"/>
    </row>
    <row r="59" spans="1:3">
      <c r="A59" s="56"/>
      <c r="B59" s="30"/>
      <c r="C59" s="722"/>
    </row>
    <row r="60" spans="1:3">
      <c r="A60" s="56"/>
      <c r="B60" s="790" t="s">
        <v>2755</v>
      </c>
      <c r="C60" s="722"/>
    </row>
    <row r="61" spans="1:3">
      <c r="A61" s="56"/>
      <c r="B61" s="790" t="s">
        <v>2746</v>
      </c>
      <c r="C61" s="722"/>
    </row>
    <row r="62" spans="1:3">
      <c r="A62" s="56"/>
      <c r="B62" s="790" t="s">
        <v>2747</v>
      </c>
      <c r="C62" s="722"/>
    </row>
    <row r="63" spans="1:3" ht="15.75" thickBot="1">
      <c r="A63" s="99"/>
      <c r="B63" s="724"/>
      <c r="C63" s="725"/>
    </row>
    <row r="64" spans="1:3">
      <c r="A64" s="93"/>
      <c r="B64" s="986" t="s">
        <v>110</v>
      </c>
      <c r="C64" s="93"/>
    </row>
    <row r="71" spans="1:2">
      <c r="A71" s="11"/>
      <c r="B71" s="60"/>
    </row>
    <row r="72" spans="1:2" ht="15.75">
      <c r="A72" s="11"/>
      <c r="B72" s="793"/>
    </row>
    <row r="73" spans="1:2">
      <c r="A73" s="11"/>
      <c r="B73" s="60"/>
    </row>
    <row r="74" spans="1:2">
      <c r="A74" s="11"/>
      <c r="B74" s="60"/>
    </row>
    <row r="75" spans="1:2">
      <c r="A75" s="11"/>
      <c r="B75" s="60"/>
    </row>
    <row r="76" spans="1:2">
      <c r="A76" s="11"/>
      <c r="B76" s="60"/>
    </row>
    <row r="77" spans="1:2">
      <c r="A77" s="11"/>
      <c r="B77" s="60"/>
    </row>
    <row r="78" spans="1:2">
      <c r="A78" s="11"/>
      <c r="B78" s="60"/>
    </row>
    <row r="79" spans="1:2" ht="15.75">
      <c r="A79" s="11"/>
      <c r="B79" s="793"/>
    </row>
  </sheetData>
  <customSheetViews>
    <customSheetView guid="{60A1409A-66AA-463E-93B8-ECD35AF44482}" scale="87" colorId="22">
      <selection activeCell="H21" sqref="H21"/>
      <pageMargins left="0.4" right="0.4" top="0.3" bottom="0.3" header="0" footer="0"/>
      <printOptions horizontalCentered="1" verticalCentered="1"/>
      <pageSetup scale="70" orientation="portrait" r:id="rId1"/>
      <headerFooter alignWithMargins="0"/>
    </customSheetView>
    <customSheetView guid="{DF531E20-5321-459E-ADC3-AB7A1AE91EEB}" scale="87" colorId="22" showPageBreaks="1" printArea="1">
      <selection activeCell="H21" sqref="H21"/>
      <pageMargins left="0.4" right="0.4" top="0.3" bottom="0.3" header="0" footer="0"/>
      <printOptions horizontalCentered="1" verticalCentered="1"/>
      <pageSetup scale="70" orientation="portrait" r:id="rId2"/>
      <headerFooter alignWithMargins="0"/>
    </customSheetView>
    <customSheetView guid="{D9BAA3C6-1D9B-487C-B947-51E67F089DA8}" scale="87" colorId="22" topLeftCell="A7">
      <selection activeCell="D25" sqref="D25"/>
      <pageMargins left="0.4" right="0.4" top="0.3" bottom="0.3" header="0" footer="0"/>
      <printOptions horizontalCentered="1" verticalCentered="1"/>
      <pageSetup scale="70" orientation="portrait" r:id="rId3"/>
      <headerFooter alignWithMargins="0"/>
    </customSheetView>
    <customSheetView guid="{FE043F0F-666D-484B-8A7C-7EC2529158CA}" scale="87" colorId="22" printArea="1">
      <selection activeCell="D25" sqref="D25"/>
      <pageMargins left="0.4" right="0.4" top="0.3" bottom="0.3" header="0" footer="0"/>
      <printOptions horizontalCentered="1" verticalCentered="1"/>
      <pageSetup scale="70" orientation="portrait" r:id="rId4"/>
      <headerFooter alignWithMargins="0"/>
    </customSheetView>
  </customSheetViews>
  <phoneticPr fontId="0" type="noConversion"/>
  <printOptions horizontalCentered="1" verticalCentered="1"/>
  <pageMargins left="0.4" right="0.4" top="0.3" bottom="0.3" header="0" footer="0"/>
  <pageSetup scale="61" orientation="portrait" r:id="rId5"/>
  <headerFooter alignWithMargins="0"/>
  <customProperties>
    <customPr name="_pios_id" r:id="rId6"/>
  </customProperties>
</worksheet>
</file>

<file path=xl/worksheets/sheet85.xml><?xml version="1.0" encoding="utf-8"?>
<worksheet xmlns="http://schemas.openxmlformats.org/spreadsheetml/2006/main" xmlns:r="http://schemas.openxmlformats.org/officeDocument/2006/relationships">
  <sheetPr transitionEvaluation="1" codeName="Sheet83"/>
  <dimension ref="A1:M65536"/>
  <sheetViews>
    <sheetView defaultGridColor="0" topLeftCell="A80" colorId="22" zoomScale="75" zoomScaleNormal="75" workbookViewId="0">
      <selection activeCell="D25" sqref="D25"/>
    </sheetView>
  </sheetViews>
  <sheetFormatPr defaultColWidth="9.77734375" defaultRowHeight="15"/>
  <cols>
    <col min="1" max="1" width="43.88671875" customWidth="1"/>
    <col min="3" max="3" width="40.5546875" customWidth="1"/>
  </cols>
  <sheetData>
    <row r="1" spans="1:13" ht="15.75" thickBot="1">
      <c r="A1" s="185"/>
      <c r="B1" s="185"/>
      <c r="C1" s="185"/>
      <c r="D1" s="185"/>
      <c r="E1" s="185"/>
      <c r="F1" s="185"/>
      <c r="G1" s="185"/>
      <c r="H1" s="185"/>
      <c r="I1" s="185"/>
      <c r="J1" s="185"/>
      <c r="K1" s="185"/>
      <c r="L1" s="185"/>
      <c r="M1" s="185"/>
    </row>
    <row r="2" spans="1:13">
      <c r="A2" s="1045"/>
      <c r="B2" s="1046"/>
      <c r="C2" s="1046"/>
      <c r="D2" s="1047"/>
      <c r="E2" s="185"/>
      <c r="F2" s="185"/>
      <c r="G2" s="185"/>
      <c r="H2" s="185"/>
      <c r="I2" s="185"/>
      <c r="J2" s="185"/>
      <c r="K2" s="185"/>
      <c r="L2" s="185"/>
      <c r="M2" s="185"/>
    </row>
    <row r="3" spans="1:13" ht="15.75">
      <c r="A3" s="1048" t="s">
        <v>3259</v>
      </c>
      <c r="B3" s="1049"/>
      <c r="C3" s="1049"/>
      <c r="D3" s="1050"/>
      <c r="E3" s="185"/>
      <c r="F3" s="185"/>
      <c r="G3" s="185"/>
      <c r="H3" s="185"/>
      <c r="I3" s="185"/>
      <c r="J3" s="185"/>
      <c r="K3" s="185"/>
      <c r="L3" s="185"/>
      <c r="M3" s="185"/>
    </row>
    <row r="4" spans="1:13">
      <c r="A4" s="1051"/>
      <c r="B4" s="1052"/>
      <c r="C4" s="1052"/>
      <c r="D4" s="1053"/>
      <c r="E4" s="185"/>
      <c r="F4" s="185"/>
      <c r="G4" s="185"/>
      <c r="H4" s="185"/>
      <c r="I4" s="185"/>
      <c r="J4" s="185"/>
      <c r="K4" s="185"/>
      <c r="L4" s="185"/>
      <c r="M4" s="185"/>
    </row>
    <row r="5" spans="1:13">
      <c r="A5" s="1054"/>
      <c r="B5" s="1055"/>
      <c r="C5" s="1056"/>
      <c r="D5" s="1057"/>
      <c r="E5" s="185"/>
      <c r="F5" s="185"/>
      <c r="G5" s="185"/>
      <c r="H5" s="185"/>
      <c r="I5" s="185"/>
      <c r="J5" s="185"/>
      <c r="K5" s="185"/>
      <c r="L5" s="185"/>
      <c r="M5" s="185"/>
    </row>
    <row r="6" spans="1:13">
      <c r="A6" s="1051" t="s">
        <v>3260</v>
      </c>
      <c r="B6" s="1058" t="s">
        <v>3374</v>
      </c>
      <c r="C6" s="1059" t="s">
        <v>3260</v>
      </c>
      <c r="D6" s="1060" t="s">
        <v>3374</v>
      </c>
      <c r="E6" s="185"/>
      <c r="F6" s="185"/>
      <c r="G6" s="185"/>
      <c r="H6" s="185"/>
      <c r="I6" s="185"/>
      <c r="J6" s="185"/>
      <c r="K6" s="185"/>
      <c r="L6" s="185"/>
      <c r="M6" s="185"/>
    </row>
    <row r="7" spans="1:13" ht="18" customHeight="1">
      <c r="A7" s="1061" t="s">
        <v>1375</v>
      </c>
      <c r="B7" s="1062">
        <v>255</v>
      </c>
      <c r="C7" s="1056" t="s">
        <v>1277</v>
      </c>
      <c r="D7" s="1057"/>
      <c r="E7" s="185"/>
      <c r="F7" s="185"/>
      <c r="G7" s="185"/>
      <c r="H7" s="185"/>
      <c r="I7" s="185"/>
      <c r="J7" s="185"/>
      <c r="K7" s="185"/>
      <c r="L7" s="185"/>
      <c r="M7" s="185"/>
    </row>
    <row r="8" spans="1:13" ht="18" customHeight="1">
      <c r="A8" s="1061" t="s">
        <v>1278</v>
      </c>
      <c r="B8" s="1062">
        <v>213</v>
      </c>
      <c r="C8" s="1056" t="s">
        <v>1279</v>
      </c>
      <c r="D8" s="1063" t="s">
        <v>3386</v>
      </c>
      <c r="E8" s="185"/>
      <c r="F8" s="185"/>
      <c r="G8" s="185"/>
      <c r="H8" s="185"/>
      <c r="I8" s="185"/>
      <c r="J8" s="185"/>
      <c r="K8" s="185"/>
      <c r="L8" s="185"/>
      <c r="M8" s="185"/>
    </row>
    <row r="9" spans="1:13" ht="18" customHeight="1">
      <c r="A9" s="1061" t="s">
        <v>1280</v>
      </c>
      <c r="B9" s="1062">
        <v>213</v>
      </c>
      <c r="C9" s="1056" t="s">
        <v>1281</v>
      </c>
      <c r="D9" s="1063" t="s">
        <v>3386</v>
      </c>
      <c r="E9" s="185"/>
      <c r="F9" s="185"/>
      <c r="G9" s="185"/>
      <c r="H9" s="185"/>
      <c r="I9" s="185"/>
      <c r="J9" s="185"/>
      <c r="K9" s="185"/>
      <c r="L9" s="185"/>
      <c r="M9" s="185"/>
    </row>
    <row r="10" spans="1:13" ht="18" customHeight="1">
      <c r="A10" s="1061" t="s">
        <v>2275</v>
      </c>
      <c r="B10" s="1062">
        <v>217</v>
      </c>
      <c r="C10" s="1049" t="s">
        <v>3402</v>
      </c>
      <c r="D10" s="1063" t="s">
        <v>1413</v>
      </c>
      <c r="E10" s="185"/>
      <c r="F10" s="185"/>
      <c r="G10" s="185"/>
      <c r="H10" s="185"/>
      <c r="I10" s="185"/>
      <c r="J10" s="185"/>
      <c r="K10" s="185"/>
      <c r="L10" s="185"/>
      <c r="M10" s="185"/>
    </row>
    <row r="11" spans="1:13" ht="18" customHeight="1">
      <c r="A11" s="1061" t="s">
        <v>3403</v>
      </c>
      <c r="B11" s="1062" t="s">
        <v>3730</v>
      </c>
      <c r="C11" s="1056" t="s">
        <v>3404</v>
      </c>
      <c r="D11" s="1057"/>
      <c r="E11" s="185"/>
      <c r="F11" s="185"/>
      <c r="G11" s="185"/>
      <c r="H11" s="185"/>
      <c r="I11" s="185"/>
      <c r="J11" s="185"/>
      <c r="K11" s="185"/>
      <c r="L11" s="185"/>
      <c r="M11" s="185"/>
    </row>
    <row r="12" spans="1:13" ht="18" customHeight="1">
      <c r="A12" s="1061" t="s">
        <v>3405</v>
      </c>
      <c r="B12" s="1064"/>
      <c r="C12" s="1056" t="s">
        <v>3406</v>
      </c>
      <c r="D12" s="1063">
        <v>213</v>
      </c>
      <c r="E12" s="185"/>
      <c r="F12" s="185"/>
      <c r="G12" s="185"/>
      <c r="H12" s="185"/>
      <c r="I12" s="185"/>
      <c r="J12" s="185"/>
      <c r="K12" s="185"/>
      <c r="L12" s="185"/>
      <c r="M12" s="185"/>
    </row>
    <row r="13" spans="1:13" ht="18" customHeight="1">
      <c r="A13" s="1061" t="s">
        <v>999</v>
      </c>
      <c r="B13" s="1064"/>
      <c r="C13" s="1056" t="s">
        <v>3807</v>
      </c>
      <c r="D13" s="1063">
        <v>213</v>
      </c>
      <c r="E13" s="185"/>
      <c r="F13" s="185"/>
      <c r="G13" s="185"/>
      <c r="H13" s="185"/>
      <c r="I13" s="185"/>
      <c r="J13" s="185"/>
      <c r="K13" s="185"/>
      <c r="L13" s="185"/>
      <c r="M13" s="185"/>
    </row>
    <row r="14" spans="1:13" ht="18" customHeight="1">
      <c r="A14" s="1061" t="s">
        <v>3808</v>
      </c>
      <c r="B14" s="1062" t="s">
        <v>2141</v>
      </c>
      <c r="C14" s="1056" t="s">
        <v>746</v>
      </c>
      <c r="D14" s="1063">
        <v>300</v>
      </c>
      <c r="E14" s="185"/>
      <c r="F14" s="185"/>
      <c r="G14" s="185"/>
      <c r="H14" s="185"/>
      <c r="I14" s="185"/>
      <c r="J14" s="185"/>
      <c r="K14" s="185"/>
      <c r="L14" s="185"/>
      <c r="M14" s="185"/>
    </row>
    <row r="15" spans="1:13" ht="18" customHeight="1">
      <c r="A15" s="1061" t="s">
        <v>747</v>
      </c>
      <c r="B15" s="1062" t="s">
        <v>2141</v>
      </c>
      <c r="C15" s="1056" t="s">
        <v>748</v>
      </c>
      <c r="D15" s="1063">
        <v>410</v>
      </c>
      <c r="E15" s="185"/>
      <c r="F15" s="185"/>
      <c r="G15" s="185"/>
      <c r="H15" s="185"/>
      <c r="I15" s="185"/>
      <c r="J15" s="185"/>
      <c r="K15" s="185"/>
      <c r="L15" s="185"/>
      <c r="M15" s="185"/>
    </row>
    <row r="16" spans="1:13" ht="18" customHeight="1">
      <c r="A16" s="1061" t="s">
        <v>749</v>
      </c>
      <c r="B16" s="1062" t="s">
        <v>2141</v>
      </c>
      <c r="C16" s="1049" t="s">
        <v>750</v>
      </c>
      <c r="D16" s="1063" t="s">
        <v>3931</v>
      </c>
      <c r="E16" s="185"/>
      <c r="F16" s="185"/>
      <c r="G16" s="185"/>
      <c r="H16" s="185"/>
      <c r="I16" s="185"/>
      <c r="J16" s="185"/>
      <c r="K16" s="185"/>
      <c r="L16" s="185"/>
      <c r="M16" s="185"/>
    </row>
    <row r="17" spans="1:13" ht="18" customHeight="1">
      <c r="A17" s="1061" t="s">
        <v>751</v>
      </c>
      <c r="B17" s="1062" t="s">
        <v>2141</v>
      </c>
      <c r="C17" s="1049" t="s">
        <v>1643</v>
      </c>
      <c r="D17" s="1063">
        <v>261</v>
      </c>
      <c r="E17" s="185"/>
      <c r="F17" s="185"/>
      <c r="G17" s="185"/>
      <c r="H17" s="185"/>
      <c r="I17" s="185"/>
      <c r="J17" s="185"/>
      <c r="K17" s="185"/>
      <c r="L17" s="185"/>
      <c r="M17" s="185"/>
    </row>
    <row r="18" spans="1:13" ht="18" customHeight="1">
      <c r="A18" s="1061" t="s">
        <v>752</v>
      </c>
      <c r="B18" s="1062" t="s">
        <v>125</v>
      </c>
      <c r="C18" s="1049" t="s">
        <v>753</v>
      </c>
      <c r="D18" s="1063">
        <v>216</v>
      </c>
      <c r="E18" s="185"/>
      <c r="F18" s="185"/>
      <c r="G18" s="185"/>
      <c r="H18" s="185"/>
      <c r="I18" s="185"/>
      <c r="J18" s="185"/>
      <c r="K18" s="185"/>
      <c r="L18" s="185"/>
      <c r="M18" s="185"/>
    </row>
    <row r="19" spans="1:13" ht="18" customHeight="1">
      <c r="A19" s="59" t="s">
        <v>754</v>
      </c>
      <c r="B19" s="82">
        <v>213</v>
      </c>
      <c r="C19" s="60" t="s">
        <v>755</v>
      </c>
      <c r="D19" s="337" t="s">
        <v>3731</v>
      </c>
      <c r="E19" s="185"/>
      <c r="F19" s="185"/>
      <c r="G19" s="185"/>
      <c r="H19" s="185"/>
      <c r="I19" s="185"/>
      <c r="J19" s="185"/>
      <c r="K19" s="185"/>
      <c r="L19" s="185"/>
      <c r="M19" s="185"/>
    </row>
    <row r="20" spans="1:13" ht="18" customHeight="1">
      <c r="A20" s="59" t="s">
        <v>756</v>
      </c>
      <c r="B20" s="82" t="s">
        <v>2141</v>
      </c>
      <c r="C20" s="60" t="s">
        <v>2041</v>
      </c>
      <c r="D20" s="337">
        <v>209</v>
      </c>
      <c r="E20" s="185"/>
      <c r="F20" s="185"/>
      <c r="G20" s="185"/>
      <c r="H20" s="185"/>
      <c r="I20" s="185"/>
      <c r="J20" s="185"/>
      <c r="K20" s="185"/>
      <c r="L20" s="185"/>
      <c r="M20" s="185"/>
    </row>
    <row r="21" spans="1:13" ht="18" customHeight="1">
      <c r="A21" s="59" t="s">
        <v>688</v>
      </c>
      <c r="B21" s="82" t="s">
        <v>757</v>
      </c>
      <c r="C21" s="60" t="s">
        <v>758</v>
      </c>
      <c r="D21" s="337" t="s">
        <v>3294</v>
      </c>
      <c r="E21" s="185"/>
      <c r="F21" s="185"/>
      <c r="G21" s="185"/>
      <c r="H21" s="185"/>
      <c r="I21" s="185"/>
      <c r="J21" s="185"/>
      <c r="K21" s="185"/>
      <c r="L21" s="185"/>
      <c r="M21" s="185"/>
    </row>
    <row r="22" spans="1:13" ht="18" customHeight="1">
      <c r="A22" s="59" t="s">
        <v>759</v>
      </c>
      <c r="B22" s="82">
        <v>209</v>
      </c>
      <c r="C22" s="60" t="s">
        <v>760</v>
      </c>
      <c r="D22" s="337">
        <v>212</v>
      </c>
      <c r="E22" s="185"/>
      <c r="F22" s="185"/>
      <c r="G22" s="185"/>
      <c r="H22" s="185"/>
      <c r="I22" s="185"/>
      <c r="J22" s="185"/>
      <c r="K22" s="185"/>
      <c r="L22" s="185"/>
      <c r="M22" s="185"/>
    </row>
    <row r="23" spans="1:13" ht="18" customHeight="1">
      <c r="A23" s="59" t="s">
        <v>761</v>
      </c>
      <c r="B23" s="82">
        <v>121</v>
      </c>
      <c r="C23" s="119" t="s">
        <v>1181</v>
      </c>
      <c r="D23" s="337">
        <v>253</v>
      </c>
      <c r="E23" s="185"/>
      <c r="F23" s="185"/>
      <c r="G23" s="185"/>
      <c r="H23" s="185"/>
      <c r="I23" s="185"/>
      <c r="J23" s="185"/>
      <c r="K23" s="185"/>
      <c r="L23" s="185"/>
      <c r="M23" s="185"/>
    </row>
    <row r="24" spans="1:13" ht="18" customHeight="1">
      <c r="A24" s="59" t="s">
        <v>1182</v>
      </c>
      <c r="B24" s="70"/>
      <c r="C24" s="119" t="s">
        <v>2371</v>
      </c>
      <c r="D24" s="337" t="s">
        <v>2372</v>
      </c>
      <c r="E24" s="185"/>
      <c r="F24" s="185"/>
      <c r="G24" s="185"/>
      <c r="H24" s="185"/>
      <c r="I24" s="185"/>
      <c r="J24" s="185"/>
      <c r="K24" s="185"/>
      <c r="L24" s="185"/>
      <c r="M24" s="185"/>
    </row>
    <row r="25" spans="1:13" ht="18" customHeight="1">
      <c r="A25" s="59" t="s">
        <v>1183</v>
      </c>
      <c r="B25" s="82" t="s">
        <v>3931</v>
      </c>
      <c r="C25" s="119" t="s">
        <v>915</v>
      </c>
      <c r="D25" s="337">
        <v>309</v>
      </c>
      <c r="E25" s="185"/>
      <c r="F25" s="185"/>
      <c r="G25" s="185"/>
      <c r="H25" s="185"/>
      <c r="I25" s="185"/>
      <c r="J25" s="185"/>
      <c r="K25" s="185"/>
      <c r="L25" s="185"/>
      <c r="M25" s="185"/>
    </row>
    <row r="26" spans="1:13" ht="18" customHeight="1">
      <c r="A26" s="59" t="s">
        <v>916</v>
      </c>
      <c r="B26" s="82" t="s">
        <v>3931</v>
      </c>
      <c r="C26" s="119" t="s">
        <v>917</v>
      </c>
      <c r="D26" s="337" t="s">
        <v>950</v>
      </c>
      <c r="E26" s="185"/>
      <c r="F26" s="185"/>
      <c r="G26" s="185"/>
      <c r="H26" s="185"/>
      <c r="I26" s="185"/>
      <c r="J26" s="185"/>
      <c r="K26" s="185"/>
      <c r="L26" s="185"/>
      <c r="M26" s="185"/>
    </row>
    <row r="27" spans="1:13" ht="18" customHeight="1">
      <c r="A27" s="59" t="s">
        <v>918</v>
      </c>
      <c r="B27" s="82">
        <v>210</v>
      </c>
      <c r="C27" s="119" t="s">
        <v>2535</v>
      </c>
      <c r="D27" s="337">
        <v>321</v>
      </c>
      <c r="E27" s="185"/>
      <c r="F27" s="185"/>
      <c r="G27" s="185"/>
      <c r="H27" s="185"/>
      <c r="I27" s="185"/>
      <c r="J27" s="185"/>
      <c r="K27" s="185"/>
      <c r="L27" s="185"/>
      <c r="M27" s="185"/>
    </row>
    <row r="28" spans="1:13" ht="18" customHeight="1">
      <c r="A28" s="59" t="s">
        <v>919</v>
      </c>
      <c r="B28" s="82">
        <v>255</v>
      </c>
      <c r="C28" s="119" t="s">
        <v>1898</v>
      </c>
      <c r="D28" s="337">
        <v>411</v>
      </c>
      <c r="E28" s="185"/>
      <c r="F28" s="185"/>
      <c r="G28" s="185"/>
      <c r="H28" s="185"/>
      <c r="I28" s="185"/>
      <c r="J28" s="185"/>
      <c r="K28" s="185"/>
      <c r="L28" s="185"/>
      <c r="M28" s="185"/>
    </row>
    <row r="29" spans="1:13" ht="18" customHeight="1">
      <c r="A29" s="372" t="s">
        <v>1794</v>
      </c>
      <c r="B29" s="82" t="s">
        <v>1306</v>
      </c>
      <c r="C29" s="119" t="s">
        <v>920</v>
      </c>
      <c r="D29" s="337">
        <v>310</v>
      </c>
      <c r="E29" s="185"/>
      <c r="F29" s="185"/>
      <c r="G29" s="185"/>
      <c r="H29" s="185"/>
      <c r="I29" s="185"/>
      <c r="J29" s="185"/>
      <c r="K29" s="185"/>
      <c r="L29" s="185"/>
      <c r="M29" s="185"/>
    </row>
    <row r="30" spans="1:13" ht="18" customHeight="1">
      <c r="A30" s="372" t="s">
        <v>921</v>
      </c>
      <c r="B30" s="82">
        <v>300</v>
      </c>
      <c r="C30" s="119" t="s">
        <v>1288</v>
      </c>
      <c r="D30" s="337"/>
      <c r="E30" s="185"/>
      <c r="F30" s="185"/>
      <c r="G30" s="185"/>
      <c r="H30" s="185"/>
      <c r="I30" s="185"/>
      <c r="J30" s="185"/>
      <c r="K30" s="185"/>
      <c r="L30" s="185"/>
      <c r="M30" s="185"/>
    </row>
    <row r="31" spans="1:13" ht="18" customHeight="1">
      <c r="A31" s="372" t="s">
        <v>1289</v>
      </c>
      <c r="B31" s="82" t="s">
        <v>3931</v>
      </c>
      <c r="C31" s="119" t="s">
        <v>1290</v>
      </c>
      <c r="D31" s="337">
        <v>212</v>
      </c>
      <c r="E31" s="185"/>
      <c r="F31" s="185"/>
      <c r="G31" s="185"/>
      <c r="H31" s="185"/>
      <c r="I31" s="185"/>
      <c r="J31" s="185"/>
      <c r="K31" s="185"/>
      <c r="L31" s="185"/>
      <c r="M31" s="185"/>
    </row>
    <row r="32" spans="1:13" ht="18" customHeight="1">
      <c r="A32" s="372" t="s">
        <v>1242</v>
      </c>
      <c r="B32" s="70"/>
      <c r="C32" s="119" t="s">
        <v>1291</v>
      </c>
      <c r="D32" s="337">
        <v>212</v>
      </c>
      <c r="E32" s="185"/>
      <c r="F32" s="185"/>
      <c r="G32" s="185"/>
      <c r="H32" s="185"/>
      <c r="I32" s="185"/>
      <c r="J32" s="185"/>
      <c r="K32" s="185"/>
      <c r="L32" s="185"/>
      <c r="M32" s="185"/>
    </row>
    <row r="33" spans="1:13" ht="18" customHeight="1">
      <c r="A33" s="372" t="s">
        <v>1292</v>
      </c>
      <c r="B33" s="82" t="s">
        <v>1401</v>
      </c>
      <c r="C33" s="119" t="s">
        <v>1293</v>
      </c>
      <c r="D33" s="337" t="s">
        <v>1401</v>
      </c>
      <c r="E33" s="185"/>
      <c r="F33" s="185"/>
      <c r="G33" s="185"/>
      <c r="H33" s="185"/>
      <c r="I33" s="185"/>
      <c r="J33" s="185"/>
      <c r="K33" s="185"/>
      <c r="L33" s="185"/>
      <c r="M33" s="185"/>
    </row>
    <row r="34" spans="1:13" ht="18" customHeight="1">
      <c r="A34" s="372" t="s">
        <v>1294</v>
      </c>
      <c r="B34" s="82">
        <v>254</v>
      </c>
      <c r="C34" s="119" t="s">
        <v>1295</v>
      </c>
      <c r="D34" s="337">
        <v>317</v>
      </c>
      <c r="E34" s="185"/>
      <c r="F34" s="185"/>
      <c r="G34" s="185"/>
      <c r="H34" s="185"/>
      <c r="I34" s="185"/>
      <c r="J34" s="185"/>
      <c r="K34" s="185"/>
      <c r="L34" s="185"/>
      <c r="M34" s="185"/>
    </row>
    <row r="35" spans="1:13" ht="18" customHeight="1">
      <c r="A35" s="372" t="s">
        <v>1296</v>
      </c>
      <c r="B35" s="82">
        <v>252</v>
      </c>
      <c r="C35" s="119" t="s">
        <v>205</v>
      </c>
      <c r="D35" s="337" t="s">
        <v>2366</v>
      </c>
      <c r="E35" s="185"/>
      <c r="F35" s="185"/>
      <c r="G35" s="185"/>
      <c r="H35" s="185"/>
      <c r="I35" s="185"/>
      <c r="J35" s="185"/>
      <c r="K35" s="185"/>
      <c r="L35" s="185"/>
      <c r="M35" s="185"/>
    </row>
    <row r="36" spans="1:13" ht="18" customHeight="1">
      <c r="A36" s="372" t="s">
        <v>206</v>
      </c>
      <c r="B36" s="82">
        <v>252</v>
      </c>
      <c r="C36" s="119" t="s">
        <v>207</v>
      </c>
      <c r="D36" s="110"/>
      <c r="E36" s="185"/>
      <c r="F36" s="185"/>
      <c r="G36" s="185"/>
      <c r="H36" s="185"/>
      <c r="I36" s="185"/>
      <c r="J36" s="185"/>
      <c r="K36" s="185"/>
      <c r="L36" s="185"/>
      <c r="M36" s="185"/>
    </row>
    <row r="37" spans="1:13" ht="18" customHeight="1">
      <c r="A37" s="372" t="s">
        <v>208</v>
      </c>
      <c r="B37" s="82">
        <v>252</v>
      </c>
      <c r="C37" s="119" t="s">
        <v>209</v>
      </c>
      <c r="D37" s="337">
        <v>316</v>
      </c>
      <c r="E37" s="185"/>
      <c r="F37" s="185"/>
      <c r="G37" s="185"/>
      <c r="H37" s="185"/>
      <c r="I37" s="185"/>
      <c r="J37" s="185"/>
      <c r="K37" s="185"/>
      <c r="L37" s="185"/>
      <c r="M37" s="185"/>
    </row>
    <row r="38" spans="1:13" ht="18" customHeight="1">
      <c r="A38" s="372" t="s">
        <v>210</v>
      </c>
      <c r="B38" s="82">
        <v>253</v>
      </c>
      <c r="C38" s="119" t="s">
        <v>211</v>
      </c>
      <c r="D38" s="337" t="s">
        <v>2534</v>
      </c>
      <c r="E38" s="185"/>
      <c r="F38" s="185"/>
      <c r="G38" s="185"/>
      <c r="H38" s="185"/>
      <c r="I38" s="185"/>
      <c r="J38" s="185"/>
      <c r="K38" s="185"/>
      <c r="L38" s="185"/>
      <c r="M38" s="185"/>
    </row>
    <row r="39" spans="1:13" ht="18" customHeight="1">
      <c r="A39" s="372" t="s">
        <v>1028</v>
      </c>
      <c r="B39" s="82">
        <v>253</v>
      </c>
      <c r="C39" s="119" t="s">
        <v>1029</v>
      </c>
      <c r="D39" s="337" t="s">
        <v>1309</v>
      </c>
      <c r="E39" s="185"/>
      <c r="F39" s="185"/>
      <c r="G39" s="185"/>
      <c r="H39" s="185"/>
      <c r="I39" s="185"/>
      <c r="J39" s="185"/>
      <c r="K39" s="185"/>
      <c r="L39" s="185"/>
      <c r="M39" s="185"/>
    </row>
    <row r="40" spans="1:13" ht="18" customHeight="1">
      <c r="A40" s="372" t="s">
        <v>1030</v>
      </c>
      <c r="B40" s="82">
        <v>252</v>
      </c>
      <c r="C40" s="119" t="s">
        <v>1031</v>
      </c>
      <c r="D40" s="337">
        <v>316</v>
      </c>
      <c r="E40" s="185"/>
      <c r="F40" s="185"/>
      <c r="G40" s="185"/>
      <c r="H40" s="185"/>
      <c r="I40" s="185"/>
      <c r="J40" s="185"/>
      <c r="K40" s="185"/>
      <c r="L40" s="185"/>
      <c r="M40" s="185"/>
    </row>
    <row r="41" spans="1:13" ht="18" customHeight="1">
      <c r="A41" s="372" t="s">
        <v>1032</v>
      </c>
      <c r="B41" s="82" t="s">
        <v>3294</v>
      </c>
      <c r="C41" s="119" t="s">
        <v>1033</v>
      </c>
      <c r="D41" s="110"/>
      <c r="E41" s="185"/>
      <c r="F41" s="185"/>
      <c r="G41" s="185"/>
      <c r="H41" s="185"/>
      <c r="I41" s="185"/>
      <c r="J41" s="185"/>
      <c r="K41" s="185"/>
      <c r="L41" s="185"/>
      <c r="M41" s="185"/>
    </row>
    <row r="42" spans="1:13" ht="18" customHeight="1">
      <c r="A42" s="372" t="s">
        <v>2785</v>
      </c>
      <c r="B42" s="82" t="s">
        <v>322</v>
      </c>
      <c r="C42" s="119" t="s">
        <v>2786</v>
      </c>
      <c r="D42" s="337" t="s">
        <v>3931</v>
      </c>
      <c r="E42" s="185"/>
      <c r="F42" s="185"/>
      <c r="G42" s="185"/>
      <c r="H42" s="185"/>
      <c r="I42" s="185"/>
      <c r="J42" s="185"/>
      <c r="K42" s="185"/>
      <c r="L42" s="185"/>
      <c r="M42" s="185"/>
    </row>
    <row r="43" spans="1:13" ht="18" customHeight="1">
      <c r="A43" s="372" t="s">
        <v>1485</v>
      </c>
      <c r="B43" s="656">
        <v>319</v>
      </c>
      <c r="C43" s="119" t="s">
        <v>1486</v>
      </c>
      <c r="D43" s="659">
        <v>210</v>
      </c>
      <c r="E43" s="185"/>
      <c r="F43" s="185"/>
      <c r="G43" s="185"/>
      <c r="H43" s="185"/>
      <c r="I43" s="185"/>
      <c r="J43" s="185"/>
      <c r="K43" s="185"/>
      <c r="L43" s="185"/>
      <c r="M43" s="185"/>
    </row>
    <row r="44" spans="1:13" ht="18" customHeight="1">
      <c r="A44" s="372" t="s">
        <v>1487</v>
      </c>
      <c r="B44" s="82" t="s">
        <v>2539</v>
      </c>
      <c r="C44" s="119" t="s">
        <v>1488</v>
      </c>
      <c r="D44" s="337">
        <v>210</v>
      </c>
      <c r="E44" s="185"/>
      <c r="F44" s="185"/>
      <c r="G44" s="185"/>
      <c r="H44" s="185"/>
      <c r="I44" s="185"/>
      <c r="J44" s="185"/>
      <c r="K44" s="185"/>
      <c r="L44" s="185"/>
      <c r="M44" s="185"/>
    </row>
    <row r="45" spans="1:13" ht="18" customHeight="1">
      <c r="A45" s="372" t="s">
        <v>3385</v>
      </c>
      <c r="B45" s="82" t="s">
        <v>3386</v>
      </c>
      <c r="C45" s="119" t="s">
        <v>1489</v>
      </c>
      <c r="D45" s="337">
        <v>210</v>
      </c>
      <c r="E45" s="185"/>
      <c r="F45" s="185"/>
      <c r="G45" s="185"/>
      <c r="H45" s="185"/>
      <c r="I45" s="185"/>
      <c r="J45" s="185"/>
      <c r="K45" s="185"/>
      <c r="L45" s="185"/>
      <c r="M45" s="185"/>
    </row>
    <row r="46" spans="1:13" ht="18" customHeight="1">
      <c r="A46" s="372" t="s">
        <v>1490</v>
      </c>
      <c r="B46" s="82" t="s">
        <v>1504</v>
      </c>
      <c r="C46" s="119" t="s">
        <v>3930</v>
      </c>
      <c r="D46" s="337" t="s">
        <v>3931</v>
      </c>
      <c r="E46" s="185"/>
      <c r="F46" s="185"/>
      <c r="G46" s="185"/>
      <c r="H46" s="185"/>
      <c r="I46" s="185"/>
      <c r="J46" s="185"/>
      <c r="K46" s="185"/>
      <c r="L46" s="185"/>
      <c r="M46" s="185"/>
    </row>
    <row r="47" spans="1:13" ht="18" customHeight="1">
      <c r="A47" s="372" t="s">
        <v>129</v>
      </c>
      <c r="B47" s="82">
        <v>207</v>
      </c>
      <c r="C47" s="60" t="s">
        <v>1892</v>
      </c>
      <c r="D47" s="337" t="s">
        <v>1893</v>
      </c>
      <c r="E47" s="185"/>
      <c r="F47" s="185"/>
      <c r="G47" s="185"/>
      <c r="H47" s="185"/>
      <c r="I47" s="185"/>
      <c r="J47" s="185"/>
      <c r="K47" s="185"/>
      <c r="L47" s="185"/>
      <c r="M47" s="185"/>
    </row>
    <row r="48" spans="1:13" ht="18" customHeight="1">
      <c r="A48" s="372" t="s">
        <v>1491</v>
      </c>
      <c r="B48" s="656"/>
      <c r="C48" s="60" t="s">
        <v>2795</v>
      </c>
      <c r="D48" s="659">
        <v>215</v>
      </c>
      <c r="E48" s="185"/>
      <c r="F48" s="185"/>
      <c r="G48" s="185"/>
      <c r="H48" s="185"/>
      <c r="I48" s="185"/>
      <c r="J48" s="185"/>
      <c r="K48" s="185"/>
      <c r="L48" s="185"/>
      <c r="M48" s="185"/>
    </row>
    <row r="49" spans="1:13" ht="18" customHeight="1">
      <c r="A49" s="372" t="s">
        <v>1492</v>
      </c>
      <c r="B49" s="82">
        <v>208</v>
      </c>
      <c r="C49" s="60" t="s">
        <v>1493</v>
      </c>
      <c r="D49" s="337">
        <v>410</v>
      </c>
      <c r="E49" s="185"/>
      <c r="F49" s="185"/>
      <c r="G49" s="185"/>
      <c r="H49" s="185"/>
      <c r="I49" s="185"/>
      <c r="J49" s="185"/>
      <c r="K49" s="185"/>
      <c r="L49" s="185"/>
      <c r="M49" s="185"/>
    </row>
    <row r="50" spans="1:13" ht="18" customHeight="1">
      <c r="A50" s="372" t="s">
        <v>126</v>
      </c>
      <c r="B50" s="82">
        <v>206</v>
      </c>
      <c r="C50" s="60" t="s">
        <v>3494</v>
      </c>
      <c r="D50" s="337">
        <v>253</v>
      </c>
      <c r="E50" s="185"/>
      <c r="F50" s="185"/>
      <c r="G50" s="185"/>
      <c r="H50" s="185"/>
      <c r="I50" s="185"/>
      <c r="J50" s="185"/>
      <c r="K50" s="185"/>
      <c r="L50" s="185"/>
      <c r="M50" s="185"/>
    </row>
    <row r="51" spans="1:13" ht="18" customHeight="1" thickBot="1">
      <c r="A51" s="126" t="s">
        <v>3495</v>
      </c>
      <c r="B51" s="944">
        <v>400</v>
      </c>
      <c r="C51" s="86" t="s">
        <v>551</v>
      </c>
      <c r="D51" s="501" t="s">
        <v>125</v>
      </c>
      <c r="E51" s="185"/>
      <c r="F51" s="185"/>
      <c r="G51" s="185"/>
      <c r="H51" s="185"/>
      <c r="I51" s="185"/>
      <c r="J51" s="185"/>
      <c r="K51" s="185"/>
      <c r="L51" s="185"/>
      <c r="M51" s="185"/>
    </row>
    <row r="52" spans="1:13">
      <c r="A52" s="90"/>
      <c r="B52" s="90"/>
      <c r="C52" s="90"/>
      <c r="D52" s="354" t="s">
        <v>110</v>
      </c>
      <c r="E52" s="185"/>
      <c r="F52" s="185"/>
      <c r="G52" s="185"/>
      <c r="H52" s="185"/>
      <c r="I52" s="185"/>
      <c r="J52" s="185"/>
      <c r="K52" s="185"/>
      <c r="L52" s="185"/>
      <c r="M52" s="185"/>
    </row>
    <row r="53" spans="1:13">
      <c r="A53" s="90"/>
      <c r="B53" s="68" t="s">
        <v>552</v>
      </c>
      <c r="C53" s="90"/>
      <c r="D53" s="354"/>
      <c r="E53" s="185"/>
      <c r="F53" s="185"/>
      <c r="G53" s="185"/>
      <c r="H53" s="185"/>
      <c r="I53" s="185"/>
      <c r="J53" s="185"/>
      <c r="K53" s="185"/>
      <c r="L53" s="185"/>
      <c r="M53" s="185"/>
    </row>
    <row r="54" spans="1:13" ht="15.75" thickBot="1">
      <c r="C54" s="90"/>
      <c r="D54" s="90"/>
      <c r="E54" s="185"/>
      <c r="F54" s="185"/>
      <c r="G54" s="185"/>
      <c r="H54" s="185"/>
      <c r="I54" s="185"/>
      <c r="J54" s="185"/>
      <c r="K54" s="185"/>
      <c r="L54" s="185"/>
      <c r="M54" s="185"/>
    </row>
    <row r="55" spans="1:13">
      <c r="A55" s="104"/>
      <c r="B55" s="105"/>
      <c r="C55" s="105"/>
      <c r="D55" s="106"/>
      <c r="E55" s="185"/>
      <c r="F55" s="185"/>
      <c r="G55" s="185"/>
      <c r="H55" s="185"/>
      <c r="I55" s="185"/>
      <c r="J55" s="185"/>
      <c r="K55" s="185"/>
      <c r="L55" s="185"/>
      <c r="M55" s="185"/>
    </row>
    <row r="56" spans="1:13" ht="15.75">
      <c r="A56" s="92" t="s">
        <v>3259</v>
      </c>
      <c r="B56" s="90"/>
      <c r="C56" s="90"/>
      <c r="D56" s="107"/>
      <c r="E56" s="185"/>
      <c r="F56" s="185"/>
      <c r="G56" s="185"/>
      <c r="H56" s="185"/>
      <c r="I56" s="185"/>
      <c r="J56" s="185"/>
      <c r="K56" s="185"/>
      <c r="L56" s="185"/>
      <c r="M56" s="185"/>
    </row>
    <row r="57" spans="1:13">
      <c r="A57" s="546"/>
      <c r="B57" s="1052"/>
      <c r="C57" s="1052"/>
      <c r="D57" s="1053"/>
      <c r="E57" s="185"/>
      <c r="F57" s="185"/>
      <c r="G57" s="185"/>
      <c r="H57" s="185"/>
      <c r="I57" s="185"/>
      <c r="J57" s="185"/>
      <c r="K57" s="185"/>
      <c r="L57" s="185"/>
      <c r="M57" s="185"/>
    </row>
    <row r="58" spans="1:13">
      <c r="A58" s="494"/>
      <c r="B58" s="1055"/>
      <c r="C58" s="1056"/>
      <c r="D58" s="1057"/>
      <c r="E58" s="185"/>
      <c r="F58" s="185"/>
      <c r="G58" s="185"/>
      <c r="H58" s="185"/>
      <c r="I58" s="185"/>
      <c r="J58" s="185"/>
      <c r="K58" s="185"/>
      <c r="L58" s="185"/>
      <c r="M58" s="185"/>
    </row>
    <row r="59" spans="1:13">
      <c r="A59" s="546" t="s">
        <v>3260</v>
      </c>
      <c r="B59" s="1058" t="s">
        <v>3374</v>
      </c>
      <c r="C59" s="1059" t="s">
        <v>3260</v>
      </c>
      <c r="D59" s="1060" t="s">
        <v>3374</v>
      </c>
      <c r="E59" s="185"/>
      <c r="F59" s="185"/>
      <c r="G59" s="185"/>
      <c r="H59" s="185"/>
      <c r="I59" s="185"/>
      <c r="J59" s="185"/>
      <c r="K59" s="185"/>
      <c r="L59" s="185"/>
      <c r="M59" s="185"/>
    </row>
    <row r="60" spans="1:13" ht="18" customHeight="1">
      <c r="A60" s="59" t="s">
        <v>2359</v>
      </c>
      <c r="B60" s="1065">
        <v>367</v>
      </c>
      <c r="C60" s="1056" t="s">
        <v>2608</v>
      </c>
      <c r="D60" s="1063" t="s">
        <v>2366</v>
      </c>
      <c r="E60" s="185"/>
      <c r="F60" s="185"/>
      <c r="G60" s="185"/>
      <c r="H60" s="185"/>
      <c r="I60" s="185"/>
      <c r="J60" s="185"/>
      <c r="K60" s="185"/>
      <c r="L60" s="185"/>
      <c r="M60" s="185"/>
    </row>
    <row r="61" spans="1:13" ht="18" customHeight="1">
      <c r="A61" s="59" t="s">
        <v>1225</v>
      </c>
      <c r="B61" s="1062">
        <v>213</v>
      </c>
      <c r="C61" s="1066" t="s">
        <v>2609</v>
      </c>
      <c r="D61" s="1057"/>
      <c r="E61" s="185"/>
      <c r="F61" s="185"/>
      <c r="G61" s="185"/>
      <c r="H61" s="185"/>
      <c r="I61" s="185"/>
      <c r="J61" s="185"/>
      <c r="K61" s="185"/>
      <c r="L61" s="185"/>
      <c r="M61" s="185"/>
    </row>
    <row r="62" spans="1:13" ht="18" customHeight="1">
      <c r="A62" s="59" t="s">
        <v>3927</v>
      </c>
      <c r="B62" s="82">
        <v>255</v>
      </c>
      <c r="C62" s="119" t="s">
        <v>1002</v>
      </c>
      <c r="D62" s="337" t="s">
        <v>1003</v>
      </c>
      <c r="E62" s="185"/>
      <c r="F62" s="185"/>
      <c r="G62" s="185"/>
      <c r="H62" s="185"/>
      <c r="I62" s="185"/>
      <c r="J62" s="185"/>
      <c r="K62" s="185"/>
      <c r="L62" s="185"/>
      <c r="M62" s="185"/>
    </row>
    <row r="63" spans="1:13" ht="18" customHeight="1">
      <c r="A63" s="59" t="s">
        <v>1004</v>
      </c>
      <c r="B63" s="82">
        <v>300</v>
      </c>
      <c r="C63" s="119" t="s">
        <v>1005</v>
      </c>
      <c r="D63" s="337" t="s">
        <v>1006</v>
      </c>
      <c r="E63" s="185"/>
      <c r="F63" s="185"/>
      <c r="G63" s="185"/>
      <c r="H63" s="185"/>
      <c r="I63" s="185"/>
      <c r="J63" s="185"/>
      <c r="K63" s="185"/>
      <c r="L63" s="185"/>
      <c r="M63" s="185"/>
    </row>
    <row r="64" spans="1:13" ht="18" customHeight="1">
      <c r="A64" s="59" t="s">
        <v>3673</v>
      </c>
      <c r="B64" s="82" t="s">
        <v>2534</v>
      </c>
      <c r="C64" s="60" t="s">
        <v>3674</v>
      </c>
      <c r="D64" s="337">
        <v>215</v>
      </c>
      <c r="E64" s="185"/>
      <c r="F64" s="185"/>
      <c r="G64" s="185"/>
      <c r="H64" s="185"/>
      <c r="I64" s="185"/>
      <c r="J64" s="185"/>
      <c r="K64" s="185"/>
      <c r="L64" s="185"/>
      <c r="M64" s="185"/>
    </row>
    <row r="65" spans="1:13" ht="18" customHeight="1">
      <c r="A65" s="59" t="s">
        <v>3675</v>
      </c>
      <c r="B65" s="82">
        <v>253</v>
      </c>
      <c r="C65" s="60" t="s">
        <v>3676</v>
      </c>
      <c r="D65" s="337" t="s">
        <v>3386</v>
      </c>
      <c r="E65" s="185"/>
      <c r="F65" s="185"/>
      <c r="G65" s="185"/>
      <c r="H65" s="185"/>
      <c r="I65" s="185"/>
      <c r="J65" s="185"/>
      <c r="K65" s="185"/>
      <c r="L65" s="185"/>
      <c r="M65" s="185"/>
    </row>
    <row r="66" spans="1:13" ht="18" customHeight="1">
      <c r="A66" s="59" t="s">
        <v>3677</v>
      </c>
      <c r="B66" s="82" t="s">
        <v>2358</v>
      </c>
      <c r="C66" s="60" t="s">
        <v>3620</v>
      </c>
      <c r="D66" s="337" t="s">
        <v>3931</v>
      </c>
      <c r="E66" s="185"/>
      <c r="F66" s="185"/>
      <c r="G66" s="185"/>
      <c r="H66" s="185"/>
      <c r="I66" s="185"/>
      <c r="J66" s="185"/>
      <c r="K66" s="185"/>
      <c r="L66" s="185"/>
      <c r="M66" s="185"/>
    </row>
    <row r="67" spans="1:13" ht="18" customHeight="1">
      <c r="A67" s="59" t="s">
        <v>3621</v>
      </c>
      <c r="B67" s="82" t="s">
        <v>2370</v>
      </c>
      <c r="C67" s="60" t="s">
        <v>3622</v>
      </c>
      <c r="D67" s="337" t="s">
        <v>3931</v>
      </c>
      <c r="E67" s="185"/>
      <c r="F67" s="185"/>
      <c r="G67" s="185"/>
      <c r="H67" s="185"/>
      <c r="I67" s="185"/>
      <c r="J67" s="185"/>
      <c r="K67" s="185"/>
      <c r="L67" s="185"/>
      <c r="M67" s="185"/>
    </row>
    <row r="68" spans="1:13" ht="18" customHeight="1">
      <c r="A68" s="59" t="s">
        <v>1050</v>
      </c>
      <c r="B68" s="82">
        <v>255</v>
      </c>
      <c r="C68" s="60" t="s">
        <v>1051</v>
      </c>
      <c r="D68" s="110"/>
      <c r="E68" s="185"/>
      <c r="F68" s="185"/>
      <c r="G68" s="185"/>
      <c r="H68" s="185"/>
      <c r="I68" s="185"/>
      <c r="J68" s="185"/>
      <c r="K68" s="185"/>
      <c r="L68" s="185"/>
      <c r="M68" s="185"/>
    </row>
    <row r="69" spans="1:13" ht="18" customHeight="1">
      <c r="A69" s="59" t="s">
        <v>1052</v>
      </c>
      <c r="B69" s="82">
        <v>354</v>
      </c>
      <c r="C69" s="60" t="s">
        <v>1053</v>
      </c>
      <c r="D69" s="337">
        <v>213</v>
      </c>
      <c r="E69" s="185"/>
      <c r="F69" s="185"/>
      <c r="G69" s="185"/>
      <c r="H69" s="185"/>
      <c r="I69" s="185"/>
      <c r="J69" s="185"/>
      <c r="K69" s="185"/>
      <c r="L69" s="185"/>
      <c r="M69" s="185"/>
    </row>
    <row r="70" spans="1:13" ht="18" customHeight="1">
      <c r="A70" s="59" t="s">
        <v>1054</v>
      </c>
      <c r="B70" s="82" t="s">
        <v>2374</v>
      </c>
      <c r="C70" s="60" t="s">
        <v>1055</v>
      </c>
      <c r="D70" s="337" t="s">
        <v>1413</v>
      </c>
      <c r="E70" s="185"/>
      <c r="F70" s="185"/>
      <c r="G70" s="185"/>
      <c r="H70" s="185"/>
      <c r="I70" s="185"/>
      <c r="J70" s="185"/>
      <c r="K70" s="185"/>
      <c r="L70" s="185"/>
      <c r="M70" s="185"/>
    </row>
    <row r="71" spans="1:13" ht="18" customHeight="1">
      <c r="A71" s="59" t="s">
        <v>2044</v>
      </c>
      <c r="B71" s="82" t="s">
        <v>2356</v>
      </c>
      <c r="C71" s="60" t="s">
        <v>1997</v>
      </c>
      <c r="D71" s="337">
        <v>300</v>
      </c>
      <c r="E71" s="185"/>
      <c r="F71" s="185"/>
      <c r="G71" s="185"/>
      <c r="H71" s="185"/>
      <c r="I71" s="185"/>
      <c r="J71" s="185"/>
      <c r="K71" s="185"/>
      <c r="L71" s="185"/>
      <c r="M71" s="185"/>
    </row>
    <row r="72" spans="1:13" ht="18" customHeight="1">
      <c r="A72" s="59" t="s">
        <v>1405</v>
      </c>
      <c r="B72" s="82" t="s">
        <v>125</v>
      </c>
      <c r="C72" s="60" t="s">
        <v>2045</v>
      </c>
      <c r="D72" s="337">
        <v>306</v>
      </c>
      <c r="E72" s="185"/>
      <c r="F72" s="185"/>
      <c r="G72" s="185"/>
      <c r="H72" s="185"/>
      <c r="I72" s="185"/>
      <c r="J72" s="185"/>
      <c r="K72" s="185"/>
      <c r="L72" s="185"/>
      <c r="M72" s="185"/>
    </row>
    <row r="73" spans="1:13" ht="18" customHeight="1">
      <c r="A73" s="59" t="s">
        <v>2046</v>
      </c>
      <c r="B73" s="82" t="s">
        <v>125</v>
      </c>
      <c r="C73" s="60" t="s">
        <v>2363</v>
      </c>
      <c r="D73" s="337">
        <v>400</v>
      </c>
      <c r="E73" s="185"/>
      <c r="F73" s="185"/>
      <c r="G73" s="185"/>
      <c r="H73" s="185"/>
      <c r="I73" s="185"/>
      <c r="J73" s="185"/>
      <c r="K73" s="185"/>
      <c r="L73" s="185"/>
      <c r="M73" s="185"/>
    </row>
    <row r="74" spans="1:13" ht="18" customHeight="1">
      <c r="A74" s="59" t="s">
        <v>67</v>
      </c>
      <c r="B74" s="82" t="s">
        <v>122</v>
      </c>
      <c r="C74" s="60" t="s">
        <v>2047</v>
      </c>
      <c r="D74" s="337">
        <v>305</v>
      </c>
      <c r="E74" s="185"/>
      <c r="F74" s="185"/>
      <c r="G74" s="185"/>
      <c r="H74" s="185"/>
      <c r="I74" s="185"/>
      <c r="J74" s="185"/>
      <c r="K74" s="185"/>
      <c r="L74" s="185"/>
      <c r="M74" s="185"/>
    </row>
    <row r="75" spans="1:13" ht="18" customHeight="1">
      <c r="A75" s="59" t="s">
        <v>2048</v>
      </c>
      <c r="B75" s="82" t="s">
        <v>125</v>
      </c>
      <c r="C75" s="60" t="s">
        <v>2049</v>
      </c>
      <c r="D75" s="337">
        <v>405</v>
      </c>
      <c r="E75" s="185"/>
      <c r="F75" s="185"/>
      <c r="G75" s="185"/>
      <c r="H75" s="185"/>
      <c r="I75" s="185"/>
      <c r="J75" s="185"/>
      <c r="K75" s="185"/>
      <c r="L75" s="185"/>
      <c r="M75" s="185"/>
    </row>
    <row r="76" spans="1:13" ht="18" customHeight="1">
      <c r="A76" s="59" t="s">
        <v>2050</v>
      </c>
      <c r="B76" s="82" t="s">
        <v>125</v>
      </c>
      <c r="C76" s="60"/>
      <c r="D76" s="110"/>
      <c r="E76" s="185"/>
      <c r="F76" s="185"/>
      <c r="G76" s="185"/>
      <c r="H76" s="185"/>
      <c r="I76" s="185"/>
      <c r="J76" s="185"/>
      <c r="K76" s="185"/>
      <c r="L76" s="185"/>
      <c r="M76" s="185"/>
    </row>
    <row r="77" spans="1:13" ht="18" customHeight="1">
      <c r="A77" s="59" t="s">
        <v>2051</v>
      </c>
      <c r="B77" s="82" t="s">
        <v>2141</v>
      </c>
      <c r="C77" s="60"/>
      <c r="D77" s="110"/>
      <c r="E77" s="185"/>
      <c r="F77" s="185"/>
      <c r="G77" s="185"/>
      <c r="H77" s="185"/>
      <c r="I77" s="185"/>
      <c r="J77" s="185"/>
      <c r="K77" s="185"/>
      <c r="L77" s="185"/>
      <c r="M77" s="185"/>
    </row>
    <row r="78" spans="1:13" ht="18" customHeight="1">
      <c r="A78" s="59" t="s">
        <v>2052</v>
      </c>
      <c r="B78" s="82">
        <v>310</v>
      </c>
      <c r="C78" s="60"/>
      <c r="D78" s="110"/>
      <c r="E78" s="185"/>
      <c r="F78" s="185"/>
      <c r="G78" s="185"/>
      <c r="H78" s="185"/>
      <c r="I78" s="185"/>
      <c r="J78" s="185"/>
      <c r="K78" s="185"/>
      <c r="L78" s="185"/>
      <c r="M78" s="185"/>
    </row>
    <row r="79" spans="1:13" ht="18" customHeight="1">
      <c r="A79" s="59" t="s">
        <v>2053</v>
      </c>
      <c r="B79" s="82">
        <v>252</v>
      </c>
      <c r="C79" s="60"/>
      <c r="D79" s="110"/>
      <c r="E79" s="185"/>
      <c r="F79" s="185"/>
      <c r="G79" s="185"/>
      <c r="H79" s="185"/>
      <c r="I79" s="185"/>
      <c r="J79" s="185"/>
      <c r="K79" s="185"/>
      <c r="L79" s="185"/>
      <c r="M79" s="185"/>
    </row>
    <row r="80" spans="1:13" ht="18" customHeight="1">
      <c r="A80" s="59" t="s">
        <v>1153</v>
      </c>
      <c r="B80" s="82" t="s">
        <v>2054</v>
      </c>
      <c r="C80" s="60"/>
      <c r="D80" s="110"/>
      <c r="E80" s="185"/>
      <c r="F80" s="185"/>
      <c r="G80" s="185"/>
      <c r="H80" s="185"/>
      <c r="I80" s="185"/>
      <c r="J80" s="185"/>
      <c r="K80" s="185"/>
      <c r="L80" s="185"/>
      <c r="M80" s="185"/>
    </row>
    <row r="81" spans="1:13" ht="18" customHeight="1">
      <c r="A81" s="59" t="s">
        <v>3024</v>
      </c>
      <c r="B81" s="82" t="s">
        <v>2054</v>
      </c>
      <c r="C81" s="60"/>
      <c r="D81" s="110"/>
      <c r="E81" s="185"/>
      <c r="F81" s="185"/>
      <c r="G81" s="185"/>
      <c r="H81" s="185"/>
      <c r="I81" s="185"/>
      <c r="J81" s="185"/>
      <c r="K81" s="185"/>
      <c r="L81" s="185"/>
      <c r="M81" s="185"/>
    </row>
    <row r="82" spans="1:13" ht="18" customHeight="1">
      <c r="A82" s="59" t="s">
        <v>2348</v>
      </c>
      <c r="B82" s="82" t="s">
        <v>2349</v>
      </c>
      <c r="C82" s="60"/>
      <c r="D82" s="110"/>
      <c r="E82" s="185"/>
      <c r="F82" s="185"/>
      <c r="G82" s="185"/>
      <c r="H82" s="185"/>
      <c r="I82" s="185"/>
      <c r="J82" s="185"/>
      <c r="K82" s="185"/>
      <c r="L82" s="185"/>
      <c r="M82" s="185"/>
    </row>
    <row r="83" spans="1:13" ht="18" customHeight="1">
      <c r="A83" s="59" t="s">
        <v>3081</v>
      </c>
      <c r="B83" s="82">
        <v>305</v>
      </c>
      <c r="C83" s="60"/>
      <c r="D83" s="110"/>
      <c r="E83" s="185"/>
      <c r="F83" s="185"/>
      <c r="G83" s="185"/>
      <c r="H83" s="185"/>
      <c r="I83" s="185"/>
      <c r="J83" s="185"/>
      <c r="K83" s="185"/>
      <c r="L83" s="185"/>
      <c r="M83" s="185"/>
    </row>
    <row r="84" spans="1:13" ht="18" customHeight="1">
      <c r="A84" s="59" t="s">
        <v>3421</v>
      </c>
      <c r="B84" s="82">
        <v>213</v>
      </c>
      <c r="C84" s="60"/>
      <c r="D84" s="110"/>
      <c r="E84" s="185"/>
      <c r="F84" s="185"/>
      <c r="G84" s="185"/>
      <c r="H84" s="185"/>
      <c r="I84" s="185"/>
      <c r="J84" s="185"/>
      <c r="K84" s="185"/>
      <c r="L84" s="185"/>
      <c r="M84" s="185"/>
    </row>
    <row r="85" spans="1:13" ht="18" customHeight="1">
      <c r="A85" s="59" t="s">
        <v>1227</v>
      </c>
      <c r="B85" s="82">
        <v>214</v>
      </c>
      <c r="C85" s="60"/>
      <c r="D85" s="110"/>
      <c r="E85" s="185"/>
      <c r="F85" s="185"/>
      <c r="G85" s="185"/>
      <c r="H85" s="185"/>
      <c r="I85" s="185"/>
      <c r="J85" s="185"/>
      <c r="K85" s="185"/>
      <c r="L85" s="185"/>
      <c r="M85" s="185"/>
    </row>
    <row r="86" spans="1:13" ht="18" customHeight="1">
      <c r="A86" s="59" t="s">
        <v>3422</v>
      </c>
      <c r="B86" s="82"/>
      <c r="C86" s="60"/>
      <c r="D86" s="110"/>
      <c r="E86" s="185"/>
      <c r="F86" s="185"/>
      <c r="G86" s="185"/>
      <c r="H86" s="185"/>
      <c r="I86" s="185"/>
      <c r="J86" s="185"/>
      <c r="K86" s="185"/>
      <c r="L86" s="185"/>
      <c r="M86" s="185"/>
    </row>
    <row r="87" spans="1:13" ht="18" customHeight="1">
      <c r="A87" s="59" t="s">
        <v>3423</v>
      </c>
      <c r="B87" s="82">
        <v>314</v>
      </c>
      <c r="C87" s="60"/>
      <c r="D87" s="110"/>
      <c r="E87" s="185"/>
      <c r="F87" s="185"/>
      <c r="G87" s="185"/>
      <c r="H87" s="185"/>
      <c r="I87" s="185"/>
      <c r="J87" s="185"/>
      <c r="K87" s="185"/>
      <c r="L87" s="185"/>
      <c r="M87" s="185"/>
    </row>
    <row r="88" spans="1:13" ht="18" customHeight="1">
      <c r="A88" s="59" t="s">
        <v>3424</v>
      </c>
      <c r="B88" s="82" t="s">
        <v>3780</v>
      </c>
      <c r="C88" s="60"/>
      <c r="D88" s="110"/>
      <c r="E88" s="185"/>
      <c r="F88" s="185"/>
      <c r="G88" s="185"/>
      <c r="H88" s="185"/>
      <c r="I88" s="185"/>
      <c r="J88" s="185"/>
      <c r="K88" s="185"/>
      <c r="L88" s="185"/>
      <c r="M88" s="185"/>
    </row>
    <row r="89" spans="1:13" ht="18" customHeight="1">
      <c r="A89" s="59" t="s">
        <v>3425</v>
      </c>
      <c r="B89" s="82" t="s">
        <v>1312</v>
      </c>
      <c r="C89" s="60"/>
      <c r="D89" s="110"/>
      <c r="E89" s="185"/>
      <c r="F89" s="185"/>
      <c r="G89" s="185"/>
      <c r="H89" s="185"/>
      <c r="I89" s="185"/>
      <c r="J89" s="185"/>
      <c r="K89" s="185"/>
      <c r="L89" s="185"/>
      <c r="M89" s="185"/>
    </row>
    <row r="90" spans="1:13" ht="18" customHeight="1">
      <c r="A90" s="59" t="s">
        <v>2633</v>
      </c>
      <c r="B90" s="82"/>
      <c r="C90" s="60"/>
      <c r="D90" s="110"/>
      <c r="E90" s="185"/>
      <c r="F90" s="185"/>
      <c r="G90" s="185"/>
      <c r="H90" s="185"/>
      <c r="I90" s="185"/>
      <c r="J90" s="185"/>
      <c r="K90" s="185"/>
      <c r="L90" s="185"/>
      <c r="M90" s="185"/>
    </row>
    <row r="91" spans="1:13" ht="18" customHeight="1">
      <c r="A91" s="59" t="s">
        <v>3426</v>
      </c>
      <c r="B91" s="82">
        <v>306</v>
      </c>
      <c r="C91" s="60"/>
      <c r="D91" s="110"/>
      <c r="E91" s="185"/>
      <c r="F91" s="185"/>
      <c r="G91" s="185"/>
      <c r="H91" s="185"/>
      <c r="I91" s="185"/>
      <c r="J91" s="185"/>
      <c r="K91" s="185"/>
      <c r="L91" s="185"/>
      <c r="M91" s="185"/>
    </row>
    <row r="92" spans="1:13" ht="18" customHeight="1">
      <c r="A92" s="59" t="s">
        <v>3427</v>
      </c>
      <c r="B92" s="82">
        <v>121</v>
      </c>
      <c r="C92" s="60"/>
      <c r="D92" s="110"/>
      <c r="E92" s="185"/>
      <c r="F92" s="185"/>
      <c r="G92" s="185"/>
      <c r="H92" s="185"/>
      <c r="I92" s="185"/>
      <c r="J92" s="185"/>
      <c r="K92" s="185"/>
      <c r="L92" s="185"/>
      <c r="M92" s="185"/>
    </row>
    <row r="93" spans="1:13" ht="18" customHeight="1">
      <c r="A93" s="59" t="s">
        <v>3428</v>
      </c>
      <c r="B93" s="82">
        <v>300</v>
      </c>
      <c r="C93" s="60"/>
      <c r="D93" s="110"/>
      <c r="E93" s="185"/>
      <c r="F93" s="185"/>
      <c r="G93" s="185"/>
      <c r="H93" s="185"/>
      <c r="I93" s="185"/>
      <c r="J93" s="185"/>
      <c r="K93" s="185"/>
      <c r="L93" s="185"/>
      <c r="M93" s="185"/>
    </row>
    <row r="94" spans="1:13" ht="18" customHeight="1">
      <c r="A94" s="59" t="s">
        <v>3429</v>
      </c>
      <c r="B94" s="82">
        <v>306</v>
      </c>
      <c r="C94" s="60"/>
      <c r="D94" s="110"/>
      <c r="E94" s="185"/>
      <c r="F94" s="185"/>
      <c r="G94" s="185"/>
      <c r="H94" s="185"/>
      <c r="I94" s="185"/>
      <c r="J94" s="185"/>
      <c r="K94" s="185"/>
      <c r="L94" s="185"/>
      <c r="M94" s="185"/>
    </row>
    <row r="95" spans="1:13" ht="18" customHeight="1">
      <c r="A95" s="59" t="s">
        <v>1149</v>
      </c>
      <c r="B95" s="82">
        <v>354</v>
      </c>
      <c r="C95" s="60"/>
      <c r="D95" s="110"/>
      <c r="E95" s="185"/>
      <c r="F95" s="185"/>
      <c r="G95" s="185"/>
      <c r="H95" s="185"/>
      <c r="I95" s="185"/>
      <c r="J95" s="185"/>
      <c r="K95" s="185"/>
      <c r="L95" s="185"/>
      <c r="M95" s="185"/>
    </row>
    <row r="96" spans="1:13" ht="18" customHeight="1">
      <c r="A96" s="59" t="s">
        <v>90</v>
      </c>
      <c r="B96" s="70"/>
      <c r="C96" s="60"/>
      <c r="D96" s="110"/>
      <c r="E96" s="185"/>
      <c r="F96" s="185"/>
      <c r="G96" s="185"/>
      <c r="H96" s="185"/>
      <c r="I96" s="185"/>
      <c r="J96" s="185"/>
      <c r="K96" s="185"/>
      <c r="L96" s="185"/>
      <c r="M96" s="185"/>
    </row>
    <row r="97" spans="1:13" ht="18" customHeight="1">
      <c r="A97" s="59" t="s">
        <v>18</v>
      </c>
      <c r="B97" s="82">
        <v>305</v>
      </c>
      <c r="C97" s="60"/>
      <c r="D97" s="110"/>
      <c r="E97" s="185"/>
      <c r="F97" s="185"/>
      <c r="G97" s="185"/>
      <c r="H97" s="185"/>
      <c r="I97" s="185"/>
      <c r="J97" s="185"/>
      <c r="K97" s="185"/>
      <c r="L97" s="185"/>
      <c r="M97" s="185"/>
    </row>
    <row r="98" spans="1:13" ht="18" customHeight="1">
      <c r="A98" s="59" t="s">
        <v>19</v>
      </c>
      <c r="B98" s="82" t="s">
        <v>1978</v>
      </c>
      <c r="C98" s="60"/>
      <c r="D98" s="110"/>
      <c r="E98" s="185"/>
      <c r="F98" s="185"/>
      <c r="G98" s="185"/>
      <c r="H98" s="185"/>
      <c r="I98" s="185"/>
      <c r="J98" s="185"/>
      <c r="K98" s="185"/>
      <c r="L98" s="185"/>
      <c r="M98" s="185"/>
    </row>
    <row r="99" spans="1:13" ht="18" customHeight="1">
      <c r="A99" s="59" t="s">
        <v>20</v>
      </c>
      <c r="B99" s="82">
        <v>301</v>
      </c>
      <c r="C99" s="60"/>
      <c r="D99" s="110"/>
      <c r="E99" s="185"/>
      <c r="F99" s="185"/>
      <c r="G99" s="185"/>
      <c r="H99" s="185"/>
      <c r="I99" s="185"/>
      <c r="J99" s="185"/>
      <c r="K99" s="185"/>
      <c r="L99" s="185"/>
      <c r="M99" s="185"/>
    </row>
    <row r="100" spans="1:13" ht="18" customHeight="1">
      <c r="A100" s="59" t="s">
        <v>1894</v>
      </c>
      <c r="B100" s="82">
        <v>409</v>
      </c>
      <c r="C100" s="60"/>
      <c r="D100" s="110"/>
      <c r="E100" s="185"/>
      <c r="F100" s="185"/>
      <c r="G100" s="185"/>
      <c r="H100" s="185"/>
      <c r="I100" s="185"/>
      <c r="J100" s="185"/>
      <c r="K100" s="185"/>
      <c r="L100" s="185"/>
      <c r="M100" s="185"/>
    </row>
    <row r="101" spans="1:13" ht="18" customHeight="1">
      <c r="A101" s="59" t="s">
        <v>21</v>
      </c>
      <c r="B101" s="82" t="s">
        <v>2366</v>
      </c>
      <c r="C101" s="60"/>
      <c r="D101" s="110"/>
      <c r="E101" s="185"/>
      <c r="F101" s="185"/>
      <c r="G101" s="185"/>
      <c r="H101" s="185"/>
      <c r="I101" s="185"/>
      <c r="J101" s="185"/>
      <c r="K101" s="185"/>
      <c r="L101" s="185"/>
      <c r="M101" s="185"/>
    </row>
    <row r="102" spans="1:13" ht="18" customHeight="1">
      <c r="A102" s="59" t="s">
        <v>22</v>
      </c>
      <c r="B102" s="82" t="s">
        <v>2366</v>
      </c>
      <c r="C102" s="60"/>
      <c r="D102" s="110"/>
      <c r="E102" s="185"/>
      <c r="F102" s="185"/>
      <c r="G102" s="185"/>
      <c r="H102" s="185"/>
      <c r="I102" s="185"/>
      <c r="J102" s="185"/>
      <c r="K102" s="185"/>
      <c r="L102" s="185"/>
      <c r="M102" s="185"/>
    </row>
    <row r="103" spans="1:13" ht="18" customHeight="1">
      <c r="A103" s="59" t="s">
        <v>23</v>
      </c>
      <c r="B103" s="82">
        <v>406</v>
      </c>
      <c r="C103" s="60"/>
      <c r="D103" s="110"/>
      <c r="E103" s="185"/>
      <c r="F103" s="185"/>
      <c r="G103" s="185"/>
      <c r="H103" s="185"/>
      <c r="I103" s="185"/>
      <c r="J103" s="185"/>
      <c r="K103" s="185"/>
      <c r="L103" s="185"/>
      <c r="M103" s="185"/>
    </row>
    <row r="104" spans="1:13" ht="18" customHeight="1" thickBot="1">
      <c r="A104" s="126" t="s">
        <v>973</v>
      </c>
      <c r="B104" s="944" t="s">
        <v>2141</v>
      </c>
      <c r="C104" s="86"/>
      <c r="D104" s="945"/>
      <c r="E104" s="185"/>
      <c r="F104" s="185"/>
      <c r="G104" s="185"/>
      <c r="H104" s="185"/>
      <c r="I104" s="185"/>
      <c r="J104" s="185"/>
      <c r="K104" s="185"/>
      <c r="L104" s="185"/>
      <c r="M104" s="185"/>
    </row>
    <row r="105" spans="1:13">
      <c r="A105" s="60" t="s">
        <v>110</v>
      </c>
      <c r="B105" s="90"/>
      <c r="C105" s="90"/>
      <c r="D105" s="90"/>
      <c r="E105" s="185"/>
      <c r="F105" s="185"/>
      <c r="G105" s="185"/>
      <c r="H105" s="185"/>
      <c r="I105" s="185"/>
      <c r="J105" s="185"/>
      <c r="K105" s="185"/>
      <c r="L105" s="185"/>
      <c r="M105" s="185"/>
    </row>
    <row r="106" spans="1:13">
      <c r="A106" s="90" t="s">
        <v>974</v>
      </c>
      <c r="B106" s="90"/>
      <c r="C106" s="90"/>
      <c r="D106" s="90"/>
      <c r="E106" s="185"/>
      <c r="F106" s="185"/>
      <c r="G106" s="185"/>
      <c r="H106" s="185"/>
      <c r="I106" s="185"/>
      <c r="J106" s="185"/>
      <c r="K106" s="185"/>
      <c r="L106" s="185"/>
      <c r="M106" s="185"/>
    </row>
    <row r="107" spans="1:13">
      <c r="A107" s="185"/>
      <c r="B107" s="185"/>
      <c r="C107" s="185"/>
      <c r="D107" s="185"/>
      <c r="E107" s="185"/>
      <c r="F107" s="185"/>
      <c r="G107" s="185"/>
      <c r="H107" s="185"/>
      <c r="I107" s="185"/>
      <c r="J107" s="185"/>
      <c r="K107" s="185"/>
      <c r="L107" s="185"/>
      <c r="M107" s="185"/>
    </row>
    <row r="108" spans="1:13">
      <c r="A108" s="185"/>
      <c r="B108" s="185"/>
      <c r="C108" s="185"/>
      <c r="D108" s="185"/>
      <c r="E108" s="185"/>
      <c r="F108" s="185"/>
      <c r="G108" s="185"/>
      <c r="H108" s="185"/>
      <c r="I108" s="185"/>
      <c r="J108" s="185"/>
      <c r="K108" s="185"/>
      <c r="L108" s="185"/>
      <c r="M108" s="185"/>
    </row>
    <row r="109" spans="1:13">
      <c r="A109" s="185"/>
      <c r="B109" s="185"/>
      <c r="C109" s="185"/>
      <c r="D109" s="185"/>
      <c r="E109" s="185"/>
      <c r="F109" s="185"/>
      <c r="G109" s="185"/>
      <c r="H109" s="185"/>
      <c r="I109" s="185"/>
      <c r="J109" s="185"/>
      <c r="K109" s="185"/>
      <c r="L109" s="185"/>
      <c r="M109" s="185"/>
    </row>
    <row r="110" spans="1:13">
      <c r="A110" s="185"/>
      <c r="B110" s="185"/>
      <c r="C110" s="185"/>
      <c r="D110" s="185"/>
      <c r="E110" s="185"/>
      <c r="F110" s="185"/>
      <c r="G110" s="185"/>
      <c r="H110" s="185"/>
      <c r="I110" s="185"/>
      <c r="J110" s="185"/>
      <c r="K110" s="185"/>
      <c r="L110" s="185"/>
      <c r="M110" s="185"/>
    </row>
    <row r="111" spans="1:13">
      <c r="A111" s="60"/>
      <c r="B111" s="185"/>
      <c r="C111" s="185"/>
      <c r="D111" s="185"/>
      <c r="E111" s="185"/>
      <c r="F111" s="185"/>
      <c r="G111" s="185"/>
      <c r="H111" s="185"/>
      <c r="I111" s="185"/>
      <c r="J111" s="185"/>
      <c r="K111" s="185"/>
      <c r="L111" s="185"/>
      <c r="M111" s="185"/>
    </row>
    <row r="112" spans="1:13">
      <c r="A112" s="60"/>
      <c r="B112" s="185"/>
      <c r="C112" s="185"/>
      <c r="D112" s="185"/>
      <c r="E112" s="185"/>
      <c r="F112" s="185"/>
      <c r="G112" s="185"/>
      <c r="H112" s="185"/>
      <c r="I112" s="185"/>
      <c r="J112" s="185"/>
      <c r="K112" s="185"/>
      <c r="L112" s="185"/>
      <c r="M112" s="185"/>
    </row>
    <row r="113" spans="1:5">
      <c r="A113" s="60"/>
      <c r="B113" s="185"/>
      <c r="C113" s="185"/>
      <c r="D113" s="185"/>
      <c r="E113" s="185"/>
    </row>
    <row r="114" spans="1:5">
      <c r="A114" s="60"/>
      <c r="B114" s="185"/>
      <c r="C114" s="185"/>
      <c r="D114" s="185"/>
      <c r="E114" s="185"/>
    </row>
    <row r="115" spans="1:5">
      <c r="A115" s="60"/>
      <c r="B115" s="185"/>
      <c r="C115" s="185"/>
      <c r="D115" s="185"/>
      <c r="E115" s="185"/>
    </row>
    <row r="116" spans="1:5">
      <c r="A116" s="60"/>
      <c r="B116" s="185"/>
      <c r="C116" s="185"/>
      <c r="D116" s="185"/>
      <c r="E116" s="185"/>
    </row>
    <row r="117" spans="1:5">
      <c r="A117" s="60"/>
      <c r="B117" s="185"/>
      <c r="C117" s="185"/>
      <c r="D117" s="185"/>
      <c r="E117" s="185"/>
    </row>
    <row r="118" spans="1:5">
      <c r="A118" s="60"/>
    </row>
    <row r="119" spans="1:5">
      <c r="A119" s="60"/>
    </row>
    <row r="120" spans="1:5">
      <c r="A120" s="60"/>
    </row>
    <row r="121" spans="1:5">
      <c r="A121" s="60"/>
    </row>
    <row r="65536" spans="1:1">
      <c r="A65536" t="s">
        <v>3663</v>
      </c>
    </row>
  </sheetData>
  <customSheetViews>
    <customSheetView guid="{60A1409A-66AA-463E-93B8-ECD35AF44482}" scale="75" colorId="22" topLeftCell="A92">
      <selection activeCell="D106" sqref="A55:D106"/>
      <rowBreaks count="1" manualBreakCount="1">
        <brk id="53" max="3" man="1"/>
      </rowBreaks>
      <pageMargins left="0.5" right="0.15" top="0.3" bottom="0.3" header="0" footer="0"/>
      <printOptions horizontalCentered="1" verticalCentered="1"/>
      <pageSetup scale="79" fitToHeight="2" orientation="portrait" r:id="rId1"/>
      <headerFooter alignWithMargins="0"/>
    </customSheetView>
    <customSheetView guid="{DF531E20-5321-459E-ADC3-AB7A1AE91EEB}" scale="75" colorId="22" showPageBreaks="1" printArea="1" topLeftCell="A92">
      <selection activeCell="D106" sqref="A55:D106"/>
      <rowBreaks count="1" manualBreakCount="1">
        <brk id="53" max="3" man="1"/>
      </rowBreaks>
      <pageMargins left="0.5" right="0.15" top="0.3" bottom="0.3" header="0" footer="0"/>
      <printOptions horizontalCentered="1" verticalCentered="1"/>
      <pageSetup scale="79" fitToHeight="2" orientation="portrait" r:id="rId2"/>
      <headerFooter alignWithMargins="0"/>
    </customSheetView>
    <customSheetView guid="{D9BAA3C6-1D9B-487C-B947-51E67F089DA8}" scale="75" colorId="22" topLeftCell="A80">
      <selection activeCell="D25" sqref="D25"/>
      <rowBreaks count="1" manualBreakCount="1">
        <brk id="53" max="3" man="1"/>
      </rowBreaks>
      <pageMargins left="0.5" right="0.15" top="0.3" bottom="0.3" header="0" footer="0"/>
      <printOptions horizontalCentered="1" verticalCentered="1"/>
      <pageSetup scale="79" fitToHeight="2" orientation="portrait" r:id="rId3"/>
      <headerFooter alignWithMargins="0"/>
    </customSheetView>
    <customSheetView guid="{FE043F0F-666D-484B-8A7C-7EC2529158CA}" scale="75" colorId="22" showPageBreaks="1" printArea="1" topLeftCell="A80">
      <selection activeCell="D25" sqref="D25"/>
      <rowBreaks count="1" manualBreakCount="1">
        <brk id="53" max="3" man="1"/>
      </rowBreaks>
      <pageMargins left="0.5" right="0.15" top="0.3" bottom="0.3" header="0" footer="0"/>
      <printOptions horizontalCentered="1" verticalCentered="1"/>
      <pageSetup scale="79" fitToHeight="2" orientation="portrait" r:id="rId4"/>
      <headerFooter alignWithMargins="0"/>
    </customSheetView>
  </customSheetViews>
  <phoneticPr fontId="0" type="noConversion"/>
  <printOptions horizontalCentered="1" verticalCentered="1"/>
  <pageMargins left="0.5" right="0.15" top="0.3" bottom="0.3" header="0" footer="0"/>
  <pageSetup scale="79" fitToHeight="2" orientation="portrait" r:id="rId5"/>
  <headerFooter alignWithMargins="0"/>
  <rowBreaks count="1" manualBreakCount="1">
    <brk id="53" max="3" man="1"/>
  </rowBreaks>
  <customProperties>
    <customPr name="_pios_id" r:id="rId6"/>
  </customProperties>
</worksheet>
</file>

<file path=xl/worksheets/sheet9.xml><?xml version="1.0" encoding="utf-8"?>
<worksheet xmlns="http://schemas.openxmlformats.org/spreadsheetml/2006/main" xmlns:r="http://schemas.openxmlformats.org/officeDocument/2006/relationships">
  <sheetPr transitionEvaluation="1" codeName="Sheet8"/>
  <dimension ref="A1:O61"/>
  <sheetViews>
    <sheetView defaultGridColor="0" showWhiteSpace="0" colorId="22" zoomScale="75" zoomScaleNormal="75" workbookViewId="0">
      <selection activeCell="B1" sqref="B1"/>
    </sheetView>
  </sheetViews>
  <sheetFormatPr defaultColWidth="9.77734375" defaultRowHeight="15"/>
  <cols>
    <col min="1" max="1" width="4.77734375" style="1068" customWidth="1"/>
    <col min="2" max="2" width="40.77734375" style="1068" customWidth="1"/>
    <col min="3" max="3" width="27.109375" style="1068" customWidth="1"/>
    <col min="4" max="4" width="14.109375" style="1068" customWidth="1"/>
    <col min="5" max="5" width="12.77734375" style="1068" customWidth="1"/>
    <col min="6" max="6" width="24.21875" style="1068" customWidth="1"/>
    <col min="7" max="7" width="1.77734375" style="1068" customWidth="1"/>
    <col min="8" max="14" width="14.77734375" style="1068" customWidth="1"/>
    <col min="15" max="15" width="18" style="1068" customWidth="1"/>
    <col min="16" max="16" width="10.33203125" style="1068" customWidth="1"/>
    <col min="17" max="16384" width="9.77734375" style="1068"/>
  </cols>
  <sheetData>
    <row r="1" spans="1:15" ht="15.75" thickBot="1">
      <c r="A1" s="1056" t="str">
        <f>'Data sheet'!A53</f>
        <v>Annual Report of New York American Water Company, Inc.  (f/k/a Aqua New York of Sea Cliff)                                          Year Ended  December 31, 2013</v>
      </c>
      <c r="B1" s="1056"/>
      <c r="C1" s="1056"/>
      <c r="D1" s="1303"/>
      <c r="E1" s="1056"/>
      <c r="F1" s="1056"/>
      <c r="G1" s="1056"/>
      <c r="H1" s="1056" t="str">
        <f>'Data sheet'!A53</f>
        <v>Annual Report of New York American Water Company, Inc.  (f/k/a Aqua New York of Sea Cliff)                                          Year Ended  December 31, 2013</v>
      </c>
      <c r="I1" s="1056"/>
      <c r="J1" s="1056"/>
      <c r="K1" s="1056"/>
      <c r="L1" s="1056"/>
      <c r="M1" s="1056"/>
      <c r="N1" s="1056"/>
      <c r="O1" s="1056"/>
    </row>
    <row r="2" spans="1:15">
      <c r="A2" s="1045"/>
      <c r="B2" s="1046"/>
      <c r="C2" s="1046"/>
      <c r="D2" s="1046"/>
      <c r="E2" s="1046"/>
      <c r="F2" s="1047"/>
      <c r="G2" s="1045"/>
      <c r="H2" s="1046"/>
      <c r="I2" s="1046"/>
      <c r="J2" s="1046"/>
      <c r="K2" s="1046"/>
      <c r="L2" s="1046"/>
      <c r="M2" s="1046"/>
      <c r="N2" s="1046"/>
      <c r="O2" s="1047"/>
    </row>
    <row r="3" spans="1:15" ht="15.75">
      <c r="A3" s="1048" t="s">
        <v>3438</v>
      </c>
      <c r="B3" s="1049"/>
      <c r="C3" s="1049"/>
      <c r="D3" s="1049"/>
      <c r="E3" s="1049"/>
      <c r="F3" s="1050"/>
      <c r="G3" s="1048" t="s">
        <v>3439</v>
      </c>
      <c r="H3" s="1248"/>
      <c r="I3" s="1049"/>
      <c r="J3" s="1049"/>
      <c r="K3" s="1049"/>
      <c r="L3" s="1049"/>
      <c r="M3" s="1049"/>
      <c r="N3" s="1049"/>
      <c r="O3" s="1050"/>
    </row>
    <row r="4" spans="1:15">
      <c r="A4" s="1061"/>
      <c r="B4" s="1049"/>
      <c r="C4" s="1049"/>
      <c r="D4" s="1049"/>
      <c r="E4" s="1049"/>
      <c r="F4" s="1317"/>
      <c r="G4" s="1061"/>
      <c r="H4" s="1056"/>
      <c r="I4" s="1056"/>
      <c r="J4" s="1056"/>
      <c r="K4" s="1056"/>
      <c r="L4" s="1056"/>
      <c r="M4" s="1056"/>
      <c r="N4" s="1056"/>
      <c r="O4" s="1317"/>
    </row>
    <row r="5" spans="1:15">
      <c r="A5" s="1379" t="s">
        <v>3440</v>
      </c>
      <c r="B5" s="1049" t="s">
        <v>3441</v>
      </c>
      <c r="C5" s="1049"/>
      <c r="D5" s="1049"/>
      <c r="E5" s="1049"/>
      <c r="F5" s="1317"/>
      <c r="G5" s="1061"/>
      <c r="H5" s="1056" t="s">
        <v>3442</v>
      </c>
      <c r="I5" s="1056"/>
      <c r="J5" s="1056"/>
      <c r="K5" s="1056"/>
      <c r="L5" s="1056"/>
      <c r="M5" s="1056"/>
      <c r="N5" s="1056"/>
      <c r="O5" s="1317"/>
    </row>
    <row r="6" spans="1:15">
      <c r="A6" s="1061"/>
      <c r="B6" s="1378" t="s">
        <v>3443</v>
      </c>
      <c r="C6" s="1049"/>
      <c r="D6" s="1049"/>
      <c r="E6" s="1049"/>
      <c r="F6" s="1317"/>
      <c r="G6" s="1061" t="s">
        <v>3444</v>
      </c>
      <c r="H6" s="1056"/>
      <c r="I6" s="1056"/>
      <c r="J6" s="1056"/>
      <c r="K6" s="1056"/>
      <c r="L6" s="1056"/>
      <c r="M6" s="1056"/>
      <c r="N6" s="1056"/>
      <c r="O6" s="1317"/>
    </row>
    <row r="7" spans="1:15">
      <c r="A7" s="1061"/>
      <c r="B7" s="1056"/>
      <c r="C7" s="1049"/>
      <c r="D7" s="1049"/>
      <c r="E7" s="1049"/>
      <c r="F7" s="1317"/>
      <c r="G7" s="1061" t="s">
        <v>417</v>
      </c>
      <c r="H7" s="1056"/>
      <c r="I7" s="1056"/>
      <c r="J7" s="1056"/>
      <c r="K7" s="1056"/>
      <c r="L7" s="1056"/>
      <c r="M7" s="1056"/>
      <c r="N7" s="1056"/>
      <c r="O7" s="1317"/>
    </row>
    <row r="8" spans="1:15">
      <c r="A8" s="1379" t="s">
        <v>418</v>
      </c>
      <c r="B8" s="2393" t="s">
        <v>493</v>
      </c>
      <c r="C8" s="1049"/>
      <c r="D8" s="1049"/>
      <c r="E8" s="1049"/>
      <c r="F8" s="1317"/>
      <c r="G8" s="1061" t="s">
        <v>494</v>
      </c>
      <c r="H8" s="1056"/>
      <c r="I8" s="1056"/>
      <c r="J8" s="1056"/>
      <c r="K8" s="1056"/>
      <c r="L8" s="1056"/>
      <c r="M8" s="1056"/>
      <c r="N8" s="1056"/>
      <c r="O8" s="1317"/>
    </row>
    <row r="9" spans="1:15">
      <c r="A9" s="1061"/>
      <c r="B9" s="1434" t="s">
        <v>590</v>
      </c>
      <c r="C9" s="1049"/>
      <c r="D9" s="1049"/>
      <c r="E9" s="1049"/>
      <c r="F9" s="1317"/>
      <c r="G9" s="1061"/>
      <c r="H9" s="1056"/>
      <c r="I9" s="1056"/>
      <c r="J9" s="1056"/>
      <c r="K9" s="1056"/>
      <c r="L9" s="1056"/>
      <c r="M9" s="1056"/>
      <c r="N9" s="1056"/>
      <c r="O9" s="1317"/>
    </row>
    <row r="10" spans="1:15">
      <c r="A10" s="1061"/>
      <c r="B10" s="1049"/>
      <c r="C10" s="1049"/>
      <c r="D10" s="1049"/>
      <c r="E10" s="1049"/>
      <c r="F10" s="1317"/>
      <c r="G10" s="1061"/>
      <c r="H10" s="1056" t="s">
        <v>3618</v>
      </c>
      <c r="I10" s="1056"/>
      <c r="J10" s="1056"/>
      <c r="K10" s="1056"/>
      <c r="L10" s="1056"/>
      <c r="M10" s="1056"/>
      <c r="N10" s="1056"/>
      <c r="O10" s="1317"/>
    </row>
    <row r="11" spans="1:15">
      <c r="A11" s="1379" t="s">
        <v>3619</v>
      </c>
      <c r="B11" s="1049" t="s">
        <v>679</v>
      </c>
      <c r="C11" s="1049"/>
      <c r="D11" s="1049"/>
      <c r="E11" s="1049"/>
      <c r="F11" s="1317"/>
      <c r="G11" s="1061" t="s">
        <v>2602</v>
      </c>
      <c r="H11" s="1056" t="s">
        <v>317</v>
      </c>
      <c r="I11" s="1056"/>
      <c r="J11" s="1056"/>
      <c r="K11" s="1056"/>
      <c r="L11" s="1056"/>
      <c r="M11" s="1056"/>
      <c r="N11" s="1056"/>
      <c r="O11" s="1317"/>
    </row>
    <row r="12" spans="1:15">
      <c r="A12" s="1061"/>
      <c r="B12" s="1378" t="s">
        <v>945</v>
      </c>
      <c r="C12" s="1049"/>
      <c r="D12" s="1049"/>
      <c r="E12" s="1049"/>
      <c r="F12" s="1317"/>
      <c r="G12" s="1061"/>
      <c r="H12" s="1056"/>
      <c r="I12" s="1056"/>
      <c r="J12" s="1056"/>
      <c r="K12" s="1056"/>
      <c r="L12" s="1056"/>
      <c r="M12" s="1056"/>
      <c r="N12" s="1056"/>
      <c r="O12" s="1317"/>
    </row>
    <row r="13" spans="1:15">
      <c r="A13" s="1301"/>
      <c r="B13" s="1308"/>
      <c r="C13" s="1308"/>
      <c r="D13" s="1308"/>
      <c r="E13" s="1308"/>
      <c r="F13" s="1053"/>
      <c r="G13" s="1301"/>
      <c r="H13" s="1302"/>
      <c r="I13" s="1302"/>
      <c r="J13" s="1302"/>
      <c r="K13" s="1302"/>
      <c r="L13" s="1302"/>
      <c r="M13" s="1302"/>
      <c r="N13" s="1302"/>
      <c r="O13" s="1053"/>
    </row>
    <row r="14" spans="1:15">
      <c r="A14" s="1061"/>
      <c r="B14" s="1064"/>
      <c r="C14" s="1049" t="s">
        <v>2260</v>
      </c>
      <c r="D14" s="1435" t="s">
        <v>2261</v>
      </c>
      <c r="E14" s="1435" t="s">
        <v>2262</v>
      </c>
      <c r="F14" s="1050"/>
      <c r="G14" s="1061"/>
      <c r="H14" s="1436"/>
      <c r="I14" s="1429"/>
      <c r="J14" s="1436"/>
      <c r="K14" s="1429"/>
      <c r="L14" s="1436"/>
      <c r="M14" s="1429"/>
      <c r="N14" s="1056"/>
      <c r="O14" s="1057"/>
    </row>
    <row r="15" spans="1:15">
      <c r="A15" s="1379" t="s">
        <v>2263</v>
      </c>
      <c r="B15" s="1064"/>
      <c r="C15" s="1049" t="s">
        <v>2264</v>
      </c>
      <c r="D15" s="1435" t="s">
        <v>2265</v>
      </c>
      <c r="E15" s="1380" t="s">
        <v>1131</v>
      </c>
      <c r="F15" s="1437" t="s">
        <v>1132</v>
      </c>
      <c r="G15" s="1061"/>
      <c r="H15" s="1170" t="s">
        <v>1133</v>
      </c>
      <c r="I15" s="1170" t="s">
        <v>1134</v>
      </c>
      <c r="J15" s="1170" t="s">
        <v>1135</v>
      </c>
      <c r="K15" s="1170" t="s">
        <v>1136</v>
      </c>
      <c r="L15" s="1170" t="s">
        <v>2203</v>
      </c>
      <c r="M15" s="1170" t="s">
        <v>2204</v>
      </c>
      <c r="N15" s="1353" t="s">
        <v>2285</v>
      </c>
      <c r="O15" s="1063" t="s">
        <v>2263</v>
      </c>
    </row>
    <row r="16" spans="1:15">
      <c r="A16" s="1379" t="s">
        <v>2286</v>
      </c>
      <c r="B16" s="1062" t="s">
        <v>2287</v>
      </c>
      <c r="C16" s="1049" t="s">
        <v>177</v>
      </c>
      <c r="D16" s="1435" t="s">
        <v>178</v>
      </c>
      <c r="E16" s="1062" t="s">
        <v>179</v>
      </c>
      <c r="F16" s="1381" t="s">
        <v>180</v>
      </c>
      <c r="G16" s="1061"/>
      <c r="H16" s="1170" t="s">
        <v>181</v>
      </c>
      <c r="I16" s="1170" t="s">
        <v>182</v>
      </c>
      <c r="J16" s="1170" t="s">
        <v>183</v>
      </c>
      <c r="K16" s="1170" t="s">
        <v>184</v>
      </c>
      <c r="L16" s="1170" t="s">
        <v>185</v>
      </c>
      <c r="M16" s="1170" t="s">
        <v>186</v>
      </c>
      <c r="N16" s="1353" t="s">
        <v>187</v>
      </c>
      <c r="O16" s="1063" t="s">
        <v>2286</v>
      </c>
    </row>
    <row r="17" spans="1:15">
      <c r="A17" s="1061"/>
      <c r="B17" s="1062" t="s">
        <v>3377</v>
      </c>
      <c r="C17" s="1049" t="s">
        <v>3378</v>
      </c>
      <c r="D17" s="1435" t="s">
        <v>188</v>
      </c>
      <c r="E17" s="1062" t="s">
        <v>3380</v>
      </c>
      <c r="F17" s="1381" t="s">
        <v>189</v>
      </c>
      <c r="G17" s="1061"/>
      <c r="H17" s="1170" t="s">
        <v>190</v>
      </c>
      <c r="I17" s="1170" t="s">
        <v>191</v>
      </c>
      <c r="J17" s="1170" t="s">
        <v>192</v>
      </c>
      <c r="K17" s="1170" t="s">
        <v>193</v>
      </c>
      <c r="L17" s="1170" t="s">
        <v>3679</v>
      </c>
      <c r="M17" s="1170" t="s">
        <v>3680</v>
      </c>
      <c r="N17" s="1353" t="s">
        <v>3681</v>
      </c>
      <c r="O17" s="1057"/>
    </row>
    <row r="18" spans="1:15">
      <c r="A18" s="1061"/>
      <c r="B18" s="1438"/>
      <c r="C18" s="1056"/>
      <c r="D18" s="1714" t="s">
        <v>3379</v>
      </c>
      <c r="E18" s="1438"/>
      <c r="F18" s="1317"/>
      <c r="G18" s="1061"/>
      <c r="H18" s="1436"/>
      <c r="I18" s="1436"/>
      <c r="J18" s="1436"/>
      <c r="K18" s="1436"/>
      <c r="L18" s="1436"/>
      <c r="M18" s="1436"/>
      <c r="N18" s="1056"/>
      <c r="O18" s="1057"/>
    </row>
    <row r="19" spans="1:15" customFormat="1">
      <c r="A19" s="336" t="s">
        <v>3682</v>
      </c>
      <c r="B19" s="2604" t="s">
        <v>390</v>
      </c>
      <c r="C19" s="1417"/>
      <c r="D19" s="1924"/>
      <c r="E19" s="1440"/>
      <c r="F19" s="1441"/>
      <c r="G19" s="1709"/>
      <c r="H19" s="1710"/>
      <c r="I19" s="1710"/>
      <c r="J19" s="1710"/>
      <c r="K19" s="1710"/>
      <c r="L19" s="1710"/>
      <c r="M19" s="1710"/>
      <c r="N19" s="1711">
        <f>SUM(F19:M19)</f>
        <v>0</v>
      </c>
      <c r="O19" s="515" t="s">
        <v>3682</v>
      </c>
    </row>
    <row r="20" spans="1:15" customFormat="1">
      <c r="A20" s="83" t="s">
        <v>3683</v>
      </c>
      <c r="B20" s="2605" t="s">
        <v>4081</v>
      </c>
      <c r="C20" s="1049" t="s">
        <v>4080</v>
      </c>
      <c r="D20" s="2394"/>
      <c r="E20" s="1443"/>
      <c r="F20" s="1444"/>
      <c r="G20" s="122"/>
      <c r="H20" s="1712"/>
      <c r="I20" s="1712"/>
      <c r="J20" s="1712"/>
      <c r="K20" s="1712"/>
      <c r="L20" s="1712"/>
      <c r="M20" s="1712"/>
      <c r="N20" s="1713">
        <f>SUM(F20:M20)</f>
        <v>0</v>
      </c>
      <c r="O20" s="337" t="s">
        <v>3683</v>
      </c>
    </row>
    <row r="21" spans="1:15" customFormat="1">
      <c r="A21" s="83" t="s">
        <v>3684</v>
      </c>
      <c r="B21" s="2605" t="s">
        <v>4119</v>
      </c>
      <c r="C21" s="1049"/>
      <c r="D21" s="2394"/>
      <c r="E21" s="1443"/>
      <c r="F21" s="1444"/>
      <c r="G21" s="122"/>
      <c r="H21" s="1712"/>
      <c r="I21" s="1712"/>
      <c r="J21" s="1712"/>
      <c r="K21" s="1712"/>
      <c r="L21" s="1712"/>
      <c r="M21" s="1712"/>
      <c r="N21" s="1713">
        <f>SUM(F21:M21)</f>
        <v>0</v>
      </c>
      <c r="O21" s="337" t="s">
        <v>3684</v>
      </c>
    </row>
    <row r="22" spans="1:15" customFormat="1">
      <c r="A22" s="83" t="s">
        <v>3685</v>
      </c>
      <c r="B22" s="2605" t="s">
        <v>4079</v>
      </c>
      <c r="C22" s="1049"/>
      <c r="D22" s="1869"/>
      <c r="E22" s="1443"/>
      <c r="F22" s="1444"/>
      <c r="G22" s="122"/>
      <c r="H22" s="1712"/>
      <c r="I22" s="1712"/>
      <c r="J22" s="1712"/>
      <c r="K22" s="1712"/>
      <c r="L22" s="1712"/>
      <c r="M22" s="1712"/>
      <c r="N22" s="1713">
        <f>SUM(F22:M22)</f>
        <v>0</v>
      </c>
      <c r="O22" s="337" t="s">
        <v>3685</v>
      </c>
    </row>
    <row r="23" spans="1:15" customFormat="1">
      <c r="A23" s="83" t="s">
        <v>3686</v>
      </c>
      <c r="B23" s="2605"/>
      <c r="C23" s="1049"/>
      <c r="D23" s="1869"/>
      <c r="E23" s="1443"/>
      <c r="F23" s="1444"/>
      <c r="G23" s="122"/>
      <c r="H23" s="1712"/>
      <c r="I23" s="1712"/>
      <c r="J23" s="1712"/>
      <c r="K23" s="1712"/>
      <c r="L23" s="1712"/>
      <c r="M23" s="1712"/>
      <c r="N23" s="1713">
        <f>SUM(F23:M23)</f>
        <v>0</v>
      </c>
      <c r="O23" s="337" t="s">
        <v>3686</v>
      </c>
    </row>
    <row r="24" spans="1:15">
      <c r="A24" s="1379" t="s">
        <v>3687</v>
      </c>
      <c r="B24" s="2605"/>
      <c r="C24" s="1056"/>
      <c r="D24" s="1066"/>
      <c r="E24" s="1445"/>
      <c r="F24" s="886"/>
      <c r="G24" s="1395"/>
      <c r="H24" s="1189"/>
      <c r="I24" s="1189"/>
      <c r="J24" s="1189"/>
      <c r="K24" s="1189"/>
      <c r="L24" s="1189"/>
      <c r="M24" s="1189"/>
      <c r="N24" s="1042">
        <f t="shared" ref="N24:N43" si="0">SUM(F24:M24)</f>
        <v>0</v>
      </c>
      <c r="O24" s="1063" t="s">
        <v>3687</v>
      </c>
    </row>
    <row r="25" spans="1:15">
      <c r="A25" s="1379" t="s">
        <v>3688</v>
      </c>
      <c r="B25" s="2605"/>
      <c r="C25"/>
      <c r="D25" s="1066"/>
      <c r="E25" s="1445"/>
      <c r="F25" s="886"/>
      <c r="G25" s="1395"/>
      <c r="H25" s="1189"/>
      <c r="I25" s="1189"/>
      <c r="J25" s="1189"/>
      <c r="K25" s="1189"/>
      <c r="L25" s="1189"/>
      <c r="M25" s="1189"/>
      <c r="N25" s="1042">
        <f t="shared" si="0"/>
        <v>0</v>
      </c>
      <c r="O25" s="1063" t="s">
        <v>3688</v>
      </c>
    </row>
    <row r="26" spans="1:15">
      <c r="A26" s="1379" t="s">
        <v>3689</v>
      </c>
      <c r="B26" s="2605"/>
      <c r="C26"/>
      <c r="D26" s="1066"/>
      <c r="E26" s="1445"/>
      <c r="F26" s="886"/>
      <c r="G26" s="1395"/>
      <c r="H26" s="1189"/>
      <c r="I26" s="1189"/>
      <c r="J26" s="1189"/>
      <c r="K26" s="1189"/>
      <c r="L26" s="1189"/>
      <c r="M26" s="1189"/>
      <c r="N26" s="1042">
        <f t="shared" si="0"/>
        <v>0</v>
      </c>
      <c r="O26" s="1063" t="s">
        <v>3689</v>
      </c>
    </row>
    <row r="27" spans="1:15">
      <c r="A27" s="1379" t="s">
        <v>3690</v>
      </c>
      <c r="B27" s="2605"/>
      <c r="C27" s="1056"/>
      <c r="D27" s="1066"/>
      <c r="E27" s="1445"/>
      <c r="F27" s="886"/>
      <c r="G27" s="1395"/>
      <c r="H27" s="1189"/>
      <c r="I27" s="1189"/>
      <c r="J27" s="1189"/>
      <c r="K27" s="1189"/>
      <c r="L27" s="1189"/>
      <c r="M27" s="1189"/>
      <c r="N27" s="1042">
        <f t="shared" si="0"/>
        <v>0</v>
      </c>
      <c r="O27" s="1063" t="s">
        <v>3690</v>
      </c>
    </row>
    <row r="28" spans="1:15">
      <c r="A28" s="1379" t="s">
        <v>3691</v>
      </c>
      <c r="B28" s="1442"/>
      <c r="C28" s="1056"/>
      <c r="D28" s="1066"/>
      <c r="E28" s="1445"/>
      <c r="F28" s="886"/>
      <c r="G28" s="1395"/>
      <c r="H28" s="1189"/>
      <c r="I28" s="1189"/>
      <c r="J28" s="1189"/>
      <c r="K28" s="1189"/>
      <c r="L28" s="1189"/>
      <c r="M28" s="1189"/>
      <c r="N28" s="1042">
        <f t="shared" si="0"/>
        <v>0</v>
      </c>
      <c r="O28" s="1063" t="s">
        <v>3691</v>
      </c>
    </row>
    <row r="29" spans="1:15">
      <c r="A29" s="1379" t="s">
        <v>3692</v>
      </c>
      <c r="B29" s="2606" t="s">
        <v>2948</v>
      </c>
      <c r="C29" s="1056"/>
      <c r="D29" s="1066"/>
      <c r="E29" s="1445"/>
      <c r="F29" s="886"/>
      <c r="G29" s="1395"/>
      <c r="H29" s="1189"/>
      <c r="I29" s="1189"/>
      <c r="J29" s="1189"/>
      <c r="K29" s="1189"/>
      <c r="L29" s="1189"/>
      <c r="M29" s="1189"/>
      <c r="N29" s="1042">
        <f t="shared" si="0"/>
        <v>0</v>
      </c>
      <c r="O29" s="1063" t="s">
        <v>3692</v>
      </c>
    </row>
    <row r="30" spans="1:15">
      <c r="A30" s="1379" t="s">
        <v>3693</v>
      </c>
      <c r="B30" s="2692" t="s">
        <v>4206</v>
      </c>
      <c r="C30" s="1716" t="s">
        <v>4082</v>
      </c>
      <c r="D30" s="1066"/>
      <c r="E30" s="1445"/>
      <c r="F30" s="886"/>
      <c r="G30" s="1395"/>
      <c r="H30" s="1189"/>
      <c r="I30" s="1189"/>
      <c r="J30" s="1189"/>
      <c r="K30" s="1189"/>
      <c r="L30" s="1189"/>
      <c r="M30" s="1189"/>
      <c r="N30" s="1042">
        <f t="shared" si="0"/>
        <v>0</v>
      </c>
      <c r="O30" s="1063" t="s">
        <v>3693</v>
      </c>
    </row>
    <row r="31" spans="1:15">
      <c r="A31" s="1379" t="s">
        <v>3694</v>
      </c>
      <c r="B31" s="2692" t="s">
        <v>4215</v>
      </c>
      <c r="C31" s="1056" t="s">
        <v>4122</v>
      </c>
      <c r="D31" s="1066"/>
      <c r="E31" s="1445"/>
      <c r="F31" s="886"/>
      <c r="G31" s="1395"/>
      <c r="H31" s="1189"/>
      <c r="I31" s="1189"/>
      <c r="J31" s="1189"/>
      <c r="K31" s="1189"/>
      <c r="L31" s="1189"/>
      <c r="M31" s="1189"/>
      <c r="N31" s="1042">
        <f t="shared" si="0"/>
        <v>0</v>
      </c>
      <c r="O31" s="1063" t="s">
        <v>3694</v>
      </c>
    </row>
    <row r="32" spans="1:15">
      <c r="A32" s="1379" t="s">
        <v>3695</v>
      </c>
      <c r="B32" s="2692" t="s">
        <v>4207</v>
      </c>
      <c r="C32" s="1716" t="s">
        <v>4096</v>
      </c>
      <c r="D32" s="1066"/>
      <c r="E32" s="1445"/>
      <c r="F32" s="886"/>
      <c r="G32" s="1395"/>
      <c r="H32" s="1189"/>
      <c r="I32" s="1189"/>
      <c r="J32" s="1189"/>
      <c r="K32" s="1189"/>
      <c r="L32" s="1189"/>
      <c r="M32" s="1189"/>
      <c r="N32" s="1042">
        <f t="shared" si="0"/>
        <v>0</v>
      </c>
      <c r="O32" s="1063" t="s">
        <v>3695</v>
      </c>
    </row>
    <row r="33" spans="1:15">
      <c r="A33" s="1379" t="s">
        <v>3696</v>
      </c>
      <c r="B33" s="2692" t="s">
        <v>4208</v>
      </c>
      <c r="C33" s="2680" t="s">
        <v>4120</v>
      </c>
      <c r="D33" s="1066"/>
      <c r="E33" s="1445"/>
      <c r="F33" s="886"/>
      <c r="G33" s="1395"/>
      <c r="H33" s="1189"/>
      <c r="I33" s="1189"/>
      <c r="J33" s="1189"/>
      <c r="K33" s="1189"/>
      <c r="L33" s="1189"/>
      <c r="M33" s="1189"/>
      <c r="N33" s="1042">
        <f t="shared" si="0"/>
        <v>0</v>
      </c>
      <c r="O33" s="1063" t="s">
        <v>3696</v>
      </c>
    </row>
    <row r="34" spans="1:15">
      <c r="A34" s="1379" t="s">
        <v>3697</v>
      </c>
      <c r="B34" s="2692" t="s">
        <v>4209</v>
      </c>
      <c r="C34" s="1716" t="s">
        <v>4083</v>
      </c>
      <c r="D34" s="1066"/>
      <c r="E34" s="1445"/>
      <c r="F34" s="886"/>
      <c r="G34" s="1395"/>
      <c r="H34" s="1189"/>
      <c r="I34" s="1189"/>
      <c r="J34" s="1189"/>
      <c r="K34" s="1189"/>
      <c r="L34" s="1189"/>
      <c r="M34" s="1189"/>
      <c r="N34" s="1042">
        <f t="shared" si="0"/>
        <v>0</v>
      </c>
      <c r="O34" s="1063" t="s">
        <v>3697</v>
      </c>
    </row>
    <row r="35" spans="1:15">
      <c r="A35" s="1379" t="s">
        <v>3698</v>
      </c>
      <c r="B35" s="2692" t="s">
        <v>4210</v>
      </c>
      <c r="C35" s="1056" t="s">
        <v>4097</v>
      </c>
      <c r="D35" s="1066"/>
      <c r="E35" s="1445"/>
      <c r="F35" s="886"/>
      <c r="G35" s="1395"/>
      <c r="H35" s="1189"/>
      <c r="I35" s="1189"/>
      <c r="J35" s="1189"/>
      <c r="K35" s="1189"/>
      <c r="L35" s="1189"/>
      <c r="M35" s="1189"/>
      <c r="N35" s="1042">
        <f t="shared" si="0"/>
        <v>0</v>
      </c>
      <c r="O35" s="1063" t="s">
        <v>3698</v>
      </c>
    </row>
    <row r="36" spans="1:15">
      <c r="A36" s="1379" t="s">
        <v>3699</v>
      </c>
      <c r="B36" s="2692" t="s">
        <v>4214</v>
      </c>
      <c r="C36" s="1056" t="s">
        <v>4121</v>
      </c>
      <c r="D36" s="1066"/>
      <c r="E36" s="1445"/>
      <c r="F36" s="886"/>
      <c r="G36" s="1395"/>
      <c r="H36" s="1189"/>
      <c r="I36" s="1189"/>
      <c r="J36" s="1189"/>
      <c r="K36" s="1189"/>
      <c r="L36" s="1189"/>
      <c r="M36" s="1189"/>
      <c r="N36" s="1042">
        <f t="shared" si="0"/>
        <v>0</v>
      </c>
      <c r="O36" s="1063" t="s">
        <v>3699</v>
      </c>
    </row>
    <row r="37" spans="1:15">
      <c r="A37" s="1379" t="s">
        <v>3700</v>
      </c>
      <c r="B37" s="2692" t="s">
        <v>4211</v>
      </c>
      <c r="C37" s="1056" t="s">
        <v>4084</v>
      </c>
      <c r="D37" s="1066"/>
      <c r="E37" s="1445"/>
      <c r="F37" s="886"/>
      <c r="G37" s="1395"/>
      <c r="H37" s="1189"/>
      <c r="I37" s="1189"/>
      <c r="J37" s="1189"/>
      <c r="K37" s="1189"/>
      <c r="L37" s="1189"/>
      <c r="M37" s="1189"/>
      <c r="N37" s="1042">
        <f t="shared" si="0"/>
        <v>0</v>
      </c>
      <c r="O37" s="1063" t="s">
        <v>3700</v>
      </c>
    </row>
    <row r="38" spans="1:15">
      <c r="A38" s="1379" t="s">
        <v>3701</v>
      </c>
      <c r="B38" s="2692" t="s">
        <v>4212</v>
      </c>
      <c r="C38" s="1056" t="s">
        <v>4084</v>
      </c>
      <c r="D38" s="1066"/>
      <c r="E38" s="1445"/>
      <c r="F38" s="886"/>
      <c r="G38" s="1395"/>
      <c r="H38" s="1189"/>
      <c r="I38" s="1189"/>
      <c r="J38" s="1189"/>
      <c r="K38" s="1189"/>
      <c r="L38" s="1189"/>
      <c r="M38" s="1189"/>
      <c r="N38" s="1042">
        <f t="shared" si="0"/>
        <v>0</v>
      </c>
      <c r="O38" s="1063" t="s">
        <v>3701</v>
      </c>
    </row>
    <row r="39" spans="1:15">
      <c r="A39" s="1379" t="s">
        <v>3702</v>
      </c>
      <c r="B39" s="2692" t="s">
        <v>4213</v>
      </c>
      <c r="C39" s="1056" t="s">
        <v>4084</v>
      </c>
      <c r="D39" s="1066"/>
      <c r="E39" s="1445"/>
      <c r="F39" s="886"/>
      <c r="G39" s="1395"/>
      <c r="H39" s="1189"/>
      <c r="I39" s="1189"/>
      <c r="J39" s="1189"/>
      <c r="K39" s="1189"/>
      <c r="L39" s="1189"/>
      <c r="M39" s="1189"/>
      <c r="N39" s="1042">
        <f t="shared" si="0"/>
        <v>0</v>
      </c>
      <c r="O39" s="1063" t="s">
        <v>3702</v>
      </c>
    </row>
    <row r="40" spans="1:15">
      <c r="A40" s="1379" t="s">
        <v>3703</v>
      </c>
      <c r="B40" s="2692"/>
      <c r="C40" s="1056"/>
      <c r="D40" s="1066"/>
      <c r="E40" s="1445"/>
      <c r="F40" s="886"/>
      <c r="G40" s="1395"/>
      <c r="H40" s="1189"/>
      <c r="I40" s="1189"/>
      <c r="J40" s="1189"/>
      <c r="K40" s="1189"/>
      <c r="L40" s="1189"/>
      <c r="M40" s="1189"/>
      <c r="N40" s="1042">
        <f t="shared" si="0"/>
        <v>0</v>
      </c>
      <c r="O40" s="1063" t="s">
        <v>3703</v>
      </c>
    </row>
    <row r="41" spans="1:15">
      <c r="A41" s="1379" t="s">
        <v>3704</v>
      </c>
      <c r="B41" s="1442"/>
      <c r="C41" s="1056"/>
      <c r="D41" s="1066"/>
      <c r="E41" s="1445"/>
      <c r="F41" s="886"/>
      <c r="G41" s="1395"/>
      <c r="H41" s="1189"/>
      <c r="I41" s="1189"/>
      <c r="J41" s="1189"/>
      <c r="K41" s="1189"/>
      <c r="L41" s="1189"/>
      <c r="M41" s="1189"/>
      <c r="N41" s="1042">
        <f t="shared" si="0"/>
        <v>0</v>
      </c>
      <c r="O41" s="1063" t="s">
        <v>3704</v>
      </c>
    </row>
    <row r="42" spans="1:15">
      <c r="A42" s="1379" t="s">
        <v>3705</v>
      </c>
      <c r="B42" s="1442"/>
      <c r="C42" s="1056"/>
      <c r="D42" s="1066"/>
      <c r="E42" s="1445"/>
      <c r="F42" s="886"/>
      <c r="G42" s="1395"/>
      <c r="H42" s="1189"/>
      <c r="I42" s="1189"/>
      <c r="J42" s="1189"/>
      <c r="K42" s="1189"/>
      <c r="L42" s="1189"/>
      <c r="M42" s="1189"/>
      <c r="N42" s="1042">
        <f t="shared" si="0"/>
        <v>0</v>
      </c>
      <c r="O42" s="1063" t="s">
        <v>3705</v>
      </c>
    </row>
    <row r="43" spans="1:15">
      <c r="A43" s="1446" t="s">
        <v>3706</v>
      </c>
      <c r="B43" s="1447"/>
      <c r="C43" s="1302"/>
      <c r="D43" s="1385"/>
      <c r="E43" s="1448"/>
      <c r="F43" s="1449"/>
      <c r="G43" s="1450"/>
      <c r="H43" s="1451"/>
      <c r="I43" s="1451"/>
      <c r="J43" s="1451"/>
      <c r="K43" s="1451"/>
      <c r="L43" s="1451"/>
      <c r="M43" s="1451"/>
      <c r="N43" s="1452">
        <f t="shared" si="0"/>
        <v>0</v>
      </c>
      <c r="O43" s="1060" t="s">
        <v>3706</v>
      </c>
    </row>
    <row r="44" spans="1:15">
      <c r="A44" s="1061" t="s">
        <v>3707</v>
      </c>
      <c r="B44" s="1056"/>
      <c r="C44" s="1056"/>
      <c r="D44" s="1056"/>
      <c r="E44" s="1056"/>
      <c r="F44" s="1317"/>
      <c r="G44" s="1061"/>
      <c r="H44" s="1056" t="s">
        <v>3708</v>
      </c>
      <c r="I44" s="1056"/>
      <c r="J44" s="1056"/>
      <c r="K44" s="1056"/>
      <c r="L44" s="1056"/>
      <c r="M44" s="1056"/>
      <c r="N44" s="1056"/>
      <c r="O44" s="1317"/>
    </row>
    <row r="45" spans="1:15">
      <c r="A45" s="1061"/>
      <c r="B45" s="1056"/>
      <c r="C45" s="1056"/>
      <c r="D45" s="1056"/>
      <c r="E45" s="1056"/>
      <c r="F45" s="1317"/>
      <c r="G45" s="1061"/>
      <c r="H45" s="1056"/>
      <c r="I45" s="1056"/>
      <c r="J45" s="1056"/>
      <c r="K45" s="1056"/>
      <c r="L45" s="1056"/>
      <c r="M45" s="1056"/>
      <c r="N45" s="1056"/>
      <c r="O45" s="1317"/>
    </row>
    <row r="46" spans="1:15" ht="15.75">
      <c r="A46" s="1061"/>
      <c r="B46" s="1453" t="s">
        <v>3709</v>
      </c>
      <c r="C46" s="1056"/>
      <c r="D46" s="1056"/>
      <c r="E46" s="1056"/>
      <c r="F46" s="1317"/>
      <c r="G46" s="1061"/>
      <c r="H46" s="1056"/>
      <c r="I46" s="1056"/>
      <c r="J46" s="1056"/>
      <c r="K46" s="1056"/>
      <c r="L46" s="1056"/>
      <c r="M46" s="1056"/>
      <c r="N46" s="1056"/>
      <c r="O46" s="1317"/>
    </row>
    <row r="47" spans="1:15" ht="15.75">
      <c r="A47" s="1061"/>
      <c r="B47" s="1453" t="s">
        <v>3710</v>
      </c>
      <c r="C47" s="1056"/>
      <c r="D47" s="1056"/>
      <c r="E47" s="1056"/>
      <c r="F47" s="1317"/>
      <c r="G47" s="1061"/>
      <c r="H47" s="1056"/>
      <c r="I47" s="1056"/>
      <c r="J47" s="1056"/>
      <c r="K47" s="1056"/>
      <c r="L47" s="1056"/>
      <c r="M47" s="1056"/>
      <c r="N47" s="1056"/>
      <c r="O47" s="1317"/>
    </row>
    <row r="48" spans="1:15">
      <c r="A48" s="1061"/>
      <c r="B48" s="1056"/>
      <c r="C48" s="1056"/>
      <c r="D48" s="1056"/>
      <c r="E48" s="1056"/>
      <c r="F48" s="1317"/>
      <c r="G48" s="1061"/>
      <c r="H48" s="1056"/>
      <c r="I48" s="1056"/>
      <c r="J48" s="1056"/>
      <c r="K48" s="1056"/>
      <c r="L48" s="1056"/>
      <c r="M48" s="1056"/>
      <c r="N48" s="1056"/>
      <c r="O48" s="1317"/>
    </row>
    <row r="49" spans="1:15">
      <c r="A49" s="1614"/>
      <c r="B49" s="1454"/>
      <c r="C49" s="1056"/>
      <c r="D49" s="1056"/>
      <c r="E49" s="1056"/>
      <c r="F49" s="1317"/>
      <c r="G49" s="1061"/>
      <c r="H49" s="1056"/>
      <c r="I49" s="1056"/>
      <c r="J49" s="1056"/>
      <c r="K49" s="1056"/>
      <c r="L49" s="1056"/>
      <c r="M49" s="1056"/>
      <c r="N49" s="1056"/>
      <c r="O49" s="1317"/>
    </row>
    <row r="50" spans="1:15">
      <c r="A50" s="1061"/>
      <c r="B50" s="1434"/>
      <c r="C50" s="1056"/>
      <c r="D50" s="1056"/>
      <c r="E50" s="1056"/>
      <c r="F50" s="1317"/>
      <c r="G50" s="1061"/>
      <c r="H50" s="1056"/>
      <c r="I50" s="1056"/>
      <c r="J50" s="1056"/>
      <c r="K50" s="1056"/>
      <c r="L50" s="1056"/>
      <c r="M50" s="1056"/>
      <c r="N50" s="1056"/>
      <c r="O50" s="1317"/>
    </row>
    <row r="51" spans="1:15">
      <c r="A51" s="1061"/>
      <c r="C51" s="1056"/>
      <c r="D51" s="1056"/>
      <c r="E51" s="1056"/>
      <c r="F51" s="1317"/>
      <c r="G51" s="1061"/>
      <c r="H51" s="1056"/>
      <c r="I51" s="1056"/>
      <c r="J51" s="1056"/>
      <c r="K51" s="1056"/>
      <c r="L51" s="1056"/>
      <c r="M51" s="1056"/>
      <c r="N51" s="1056"/>
      <c r="O51" s="1317"/>
    </row>
    <row r="52" spans="1:15">
      <c r="A52" s="1614"/>
      <c r="B52" s="1056"/>
      <c r="C52" s="1056"/>
      <c r="D52" s="1056"/>
      <c r="E52" s="1056"/>
      <c r="F52" s="1317"/>
      <c r="G52" s="1061"/>
      <c r="H52" s="1056"/>
      <c r="I52" s="1056"/>
      <c r="J52" s="1056"/>
      <c r="K52" s="1056"/>
      <c r="L52" s="1056"/>
      <c r="M52" s="1056"/>
      <c r="N52" s="1056"/>
      <c r="O52" s="1317"/>
    </row>
    <row r="53" spans="1:15">
      <c r="A53" s="1061"/>
      <c r="B53" s="1056"/>
      <c r="C53" s="1056"/>
      <c r="D53" s="1056"/>
      <c r="E53" s="1056"/>
      <c r="F53" s="1317"/>
      <c r="G53" s="1061"/>
      <c r="H53" s="1056"/>
      <c r="I53" s="1056"/>
      <c r="J53" s="1056"/>
      <c r="K53" s="1056"/>
      <c r="L53" s="1056"/>
      <c r="M53" s="1056"/>
      <c r="N53" s="1056"/>
      <c r="O53" s="1317"/>
    </row>
    <row r="54" spans="1:15">
      <c r="A54" s="1061"/>
      <c r="B54" s="1056"/>
      <c r="C54" s="1056"/>
      <c r="D54" s="1056"/>
      <c r="E54" s="1056"/>
      <c r="F54" s="1317"/>
      <c r="G54" s="1061"/>
      <c r="H54" s="1056"/>
      <c r="I54" s="1056"/>
      <c r="J54" s="1056"/>
      <c r="K54" s="1056"/>
      <c r="L54" s="1056"/>
      <c r="M54" s="1056"/>
      <c r="N54" s="1056"/>
      <c r="O54" s="1317"/>
    </row>
    <row r="55" spans="1:15" ht="15.75" thickBot="1">
      <c r="A55" s="1408"/>
      <c r="B55" s="1314"/>
      <c r="C55" s="1314"/>
      <c r="D55" s="1314"/>
      <c r="E55" s="1314"/>
      <c r="F55" s="1455"/>
      <c r="G55" s="1408"/>
      <c r="H55" s="1314"/>
      <c r="I55" s="1314"/>
      <c r="J55" s="1314"/>
      <c r="K55" s="1314"/>
      <c r="L55" s="1314"/>
      <c r="M55" s="1314"/>
      <c r="N55" s="1314"/>
      <c r="O55" s="1455"/>
    </row>
    <row r="56" spans="1:15">
      <c r="A56" s="1056" t="s">
        <v>3711</v>
      </c>
      <c r="B56" s="1056"/>
      <c r="C56" s="1056"/>
      <c r="D56" s="1056"/>
      <c r="E56" s="1056"/>
      <c r="F56" s="1056"/>
      <c r="G56" s="1056"/>
      <c r="H56" s="1056"/>
      <c r="I56" s="1056"/>
      <c r="J56" s="1056"/>
      <c r="K56" s="1056"/>
      <c r="L56" s="1056"/>
      <c r="M56" s="1056"/>
      <c r="N56" s="1425" t="s">
        <v>3711</v>
      </c>
      <c r="O56" s="1056"/>
    </row>
    <row r="57" spans="1:15">
      <c r="A57" s="1049" t="s">
        <v>3712</v>
      </c>
      <c r="B57" s="1049"/>
      <c r="C57" s="1049"/>
      <c r="D57" s="1049"/>
      <c r="E57" s="1049"/>
      <c r="F57" s="1049"/>
      <c r="G57" s="1049" t="s">
        <v>3713</v>
      </c>
      <c r="H57" s="1049"/>
      <c r="I57" s="1049"/>
      <c r="J57" s="1049"/>
      <c r="K57" s="1049"/>
      <c r="L57" s="1049"/>
      <c r="M57" s="1049"/>
      <c r="N57" s="1049"/>
      <c r="O57" s="1049"/>
    </row>
    <row r="58" spans="1:15">
      <c r="A58" s="1049"/>
      <c r="B58" s="1049"/>
      <c r="C58" s="1049"/>
      <c r="D58" s="1049"/>
      <c r="E58" s="1049"/>
      <c r="F58" s="1049"/>
      <c r="G58" s="1049"/>
      <c r="H58" s="1049"/>
      <c r="I58" s="1049"/>
      <c r="J58" s="1049"/>
      <c r="K58" s="1049"/>
      <c r="L58" s="1049"/>
      <c r="M58" s="1049"/>
      <c r="N58" s="1049"/>
      <c r="O58" s="1049"/>
    </row>
    <row r="59" spans="1:15">
      <c r="A59" s="1049"/>
      <c r="B59" s="1049"/>
      <c r="C59" s="1049"/>
      <c r="D59" s="1049"/>
      <c r="E59" s="1049"/>
      <c r="F59" s="1049"/>
      <c r="G59" s="1049"/>
      <c r="H59" s="1049"/>
      <c r="I59" s="1049"/>
      <c r="J59" s="1049"/>
      <c r="K59" s="1049"/>
      <c r="L59" s="1049"/>
      <c r="M59" s="1049"/>
      <c r="N59" s="1049"/>
      <c r="O59" s="1049"/>
    </row>
    <row r="60" spans="1:15">
      <c r="A60" s="1049"/>
      <c r="B60" s="1049"/>
      <c r="C60" s="1049"/>
      <c r="D60" s="1049"/>
      <c r="E60" s="1049"/>
      <c r="F60" s="1049"/>
      <c r="G60" s="1049"/>
      <c r="H60" s="1049"/>
      <c r="I60" s="1049"/>
      <c r="J60" s="1049"/>
      <c r="K60" s="1049"/>
      <c r="L60" s="1049"/>
      <c r="M60" s="1049"/>
      <c r="N60" s="1049"/>
      <c r="O60" s="1049"/>
    </row>
    <row r="61" spans="1:15">
      <c r="A61" s="1049"/>
      <c r="B61" s="1049"/>
      <c r="C61" s="1049"/>
      <c r="D61" s="1049"/>
      <c r="E61" s="1049"/>
      <c r="F61" s="1049"/>
      <c r="G61" s="1049"/>
      <c r="H61" s="1049"/>
      <c r="I61" s="1049"/>
      <c r="J61" s="1049"/>
      <c r="K61" s="1049"/>
      <c r="L61" s="1049"/>
      <c r="M61" s="1049"/>
      <c r="N61" s="1049"/>
      <c r="O61" s="1049"/>
    </row>
  </sheetData>
  <customSheetViews>
    <customSheetView guid="{60A1409A-66AA-463E-93B8-ECD35AF44482}" scale="75" colorId="22" fitToPage="1">
      <selection activeCell="P29" sqref="P29"/>
      <colBreaks count="1" manualBreakCount="1">
        <brk id="6" max="1048575" man="1"/>
      </colBreaks>
      <pageMargins left="0.66" right="0.28000000000000003" top="0.3" bottom="0.3" header="0" footer="0"/>
      <printOptions horizontalCentered="1" verticalCentered="1"/>
      <pageSetup scale="67" orientation="portrait" r:id="rId1"/>
      <headerFooter alignWithMargins="0"/>
    </customSheetView>
    <customSheetView guid="{DF531E20-5321-459E-ADC3-AB7A1AE91EEB}" scale="75" colorId="22" showPageBreaks="1" fitToPage="1" printArea="1" topLeftCell="A13">
      <selection activeCell="H2" sqref="H2"/>
      <colBreaks count="1" manualBreakCount="1">
        <brk id="6" max="1048575" man="1"/>
      </colBreaks>
      <pageMargins left="0.66" right="0.28000000000000003" top="0.3" bottom="0.3" header="0" footer="0"/>
      <printOptions horizontalCentered="1" verticalCentered="1"/>
      <pageSetup scale="61" orientation="portrait" r:id="rId2"/>
      <headerFooter alignWithMargins="0"/>
    </customSheetView>
    <customSheetView guid="{D9BAA3C6-1D9B-487C-B947-51E67F089DA8}" scale="60" colorId="22" showPageBreaks="1" printArea="1" view="pageBreakPreview">
      <selection activeCell="C22" sqref="C22"/>
      <colBreaks count="1" manualBreakCount="1">
        <brk id="6" max="1048575" man="1"/>
      </colBreaks>
      <pageMargins left="0.66" right="0.28000000000000003" top="0.3" bottom="0.3" header="0" footer="0"/>
      <printOptions horizontalCentered="1" verticalCentered="1"/>
      <pageSetup scale="65" orientation="portrait" r:id="rId3"/>
      <headerFooter alignWithMargins="0"/>
    </customSheetView>
    <customSheetView guid="{FE043F0F-666D-484B-8A7C-7EC2529158CA}" scale="60" colorId="22" showPageBreaks="1" printArea="1" view="pageBreakPreview">
      <selection activeCell="C22" sqref="C22"/>
      <colBreaks count="1" manualBreakCount="1">
        <brk id="6" max="1048575" man="1"/>
      </colBreaks>
      <pageMargins left="0.66" right="0.28000000000000003" top="0.3" bottom="0.3" header="0" footer="0"/>
      <printOptions horizontalCentered="1" verticalCentered="1"/>
      <pageSetup scale="65" orientation="portrait" r:id="rId4"/>
      <headerFooter alignWithMargins="0"/>
    </customSheetView>
  </customSheetViews>
  <phoneticPr fontId="0" type="noConversion"/>
  <printOptions horizontalCentered="1" verticalCentered="1"/>
  <pageMargins left="0.66" right="0.28000000000000003" top="0.3" bottom="0.3" header="0" footer="0"/>
  <pageSetup scale="65" orientation="portrait" r:id="rId5"/>
  <headerFooter alignWithMargins="0"/>
  <colBreaks count="1" manualBreakCount="1">
    <brk id="6" max="1048575" man="1"/>
  </colBreaks>
  <customProperties>
    <customPr name="_pios_id" r:id="rId6"/>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224</vt:i4>
      </vt:variant>
    </vt:vector>
  </HeadingPairs>
  <TitlesOfParts>
    <vt:vector size="309" baseType="lpstr">
      <vt:lpstr>Start Report ---&gt;</vt:lpstr>
      <vt:lpstr>Readme</vt:lpstr>
      <vt:lpstr>Data sheet</vt:lpstr>
      <vt:lpstr>Cover</vt:lpstr>
      <vt:lpstr>Instructions</vt:lpstr>
      <vt:lpstr>Schedules</vt:lpstr>
      <vt:lpstr>101</vt:lpstr>
      <vt:lpstr>102103</vt:lpstr>
      <vt:lpstr>104105</vt:lpstr>
      <vt:lpstr>106107</vt:lpstr>
      <vt:lpstr>108109</vt:lpstr>
      <vt:lpstr>110</vt:lpstr>
      <vt:lpstr>111113</vt:lpstr>
      <vt:lpstr>114115</vt:lpstr>
      <vt:lpstr>116119</vt:lpstr>
      <vt:lpstr>120121</vt:lpstr>
      <vt:lpstr>122123</vt:lpstr>
      <vt:lpstr>124125</vt:lpstr>
      <vt:lpstr>200201</vt:lpstr>
      <vt:lpstr>202205</vt:lpstr>
      <vt:lpstr>206</vt:lpstr>
      <vt:lpstr>207</vt:lpstr>
      <vt:lpstr>208</vt:lpstr>
      <vt:lpstr>209</vt:lpstr>
      <vt:lpstr>210</vt:lpstr>
      <vt:lpstr>211</vt:lpstr>
      <vt:lpstr>212</vt:lpstr>
      <vt:lpstr>213</vt:lpstr>
      <vt:lpstr>214</vt:lpstr>
      <vt:lpstr>215</vt:lpstr>
      <vt:lpstr>216</vt:lpstr>
      <vt:lpstr>217</vt:lpstr>
      <vt:lpstr>250251</vt:lpstr>
      <vt:lpstr>252</vt:lpstr>
      <vt:lpstr>253</vt:lpstr>
      <vt:lpstr>254</vt:lpstr>
      <vt:lpstr>255</vt:lpstr>
      <vt:lpstr>256257</vt:lpstr>
      <vt:lpstr>258260</vt:lpstr>
      <vt:lpstr>261</vt:lpstr>
      <vt:lpstr>262263</vt:lpstr>
      <vt:lpstr>264265</vt:lpstr>
      <vt:lpstr>266</vt:lpstr>
      <vt:lpstr>267</vt:lpstr>
      <vt:lpstr>300</vt:lpstr>
      <vt:lpstr>301</vt:lpstr>
      <vt:lpstr>302304</vt:lpstr>
      <vt:lpstr>305</vt:lpstr>
      <vt:lpstr>306</vt:lpstr>
      <vt:lpstr>307309</vt:lpstr>
      <vt:lpstr>310</vt:lpstr>
      <vt:lpstr>311312</vt:lpstr>
      <vt:lpstr>313</vt:lpstr>
      <vt:lpstr>314</vt:lpstr>
      <vt:lpstr>314 Attachment</vt:lpstr>
      <vt:lpstr>315</vt:lpstr>
      <vt:lpstr>316</vt:lpstr>
      <vt:lpstr>317</vt:lpstr>
      <vt:lpstr>318320</vt:lpstr>
      <vt:lpstr>321</vt:lpstr>
      <vt:lpstr>350351</vt:lpstr>
      <vt:lpstr>352353</vt:lpstr>
      <vt:lpstr>354</vt:lpstr>
      <vt:lpstr>355356</vt:lpstr>
      <vt:lpstr>357358</vt:lpstr>
      <vt:lpstr>359360</vt:lpstr>
      <vt:lpstr>361362</vt:lpstr>
      <vt:lpstr>363</vt:lpstr>
      <vt:lpstr>364</vt:lpstr>
      <vt:lpstr>365</vt:lpstr>
      <vt:lpstr>366</vt:lpstr>
      <vt:lpstr>367</vt:lpstr>
      <vt:lpstr>400</vt:lpstr>
      <vt:lpstr>401</vt:lpstr>
      <vt:lpstr>402</vt:lpstr>
      <vt:lpstr>403404</vt:lpstr>
      <vt:lpstr>405</vt:lpstr>
      <vt:lpstr>406</vt:lpstr>
      <vt:lpstr>407408</vt:lpstr>
      <vt:lpstr>409</vt:lpstr>
      <vt:lpstr>410</vt:lpstr>
      <vt:lpstr>411412</vt:lpstr>
      <vt:lpstr>Book</vt:lpstr>
      <vt:lpstr>Verify</vt:lpstr>
      <vt:lpstr>Zindex</vt:lpstr>
      <vt:lpstr>_001COVER</vt:lpstr>
      <vt:lpstr>_002INSTR</vt:lpstr>
      <vt:lpstr>_003SCHEDULES</vt:lpstr>
      <vt:lpstr>_101</vt:lpstr>
      <vt:lpstr>_102103</vt:lpstr>
      <vt:lpstr>_104105</vt:lpstr>
      <vt:lpstr>_106107</vt:lpstr>
      <vt:lpstr>_108109</vt:lpstr>
      <vt:lpstr>_114115</vt:lpstr>
      <vt:lpstr>_116119</vt:lpstr>
      <vt:lpstr>_120121</vt:lpstr>
      <vt:lpstr>_122123</vt:lpstr>
      <vt:lpstr>_124125</vt:lpstr>
      <vt:lpstr>_200201</vt:lpstr>
      <vt:lpstr>_202205</vt:lpstr>
      <vt:lpstr>_206</vt:lpstr>
      <vt:lpstr>_207</vt:lpstr>
      <vt:lpstr>_208</vt:lpstr>
      <vt:lpstr>_209</vt:lpstr>
      <vt:lpstr>_210</vt:lpstr>
      <vt:lpstr>_211</vt:lpstr>
      <vt:lpstr>_212</vt:lpstr>
      <vt:lpstr>_213</vt:lpstr>
      <vt:lpstr>_214</vt:lpstr>
      <vt:lpstr>_215</vt:lpstr>
      <vt:lpstr>_216</vt:lpstr>
      <vt:lpstr>_217</vt:lpstr>
      <vt:lpstr>_250251</vt:lpstr>
      <vt:lpstr>_252</vt:lpstr>
      <vt:lpstr>_254</vt:lpstr>
      <vt:lpstr>_256257</vt:lpstr>
      <vt:lpstr>_258260</vt:lpstr>
      <vt:lpstr>_261</vt:lpstr>
      <vt:lpstr>_262263</vt:lpstr>
      <vt:lpstr>_266</vt:lpstr>
      <vt:lpstr>_267</vt:lpstr>
      <vt:lpstr>_300</vt:lpstr>
      <vt:lpstr>_301</vt:lpstr>
      <vt:lpstr>_302304</vt:lpstr>
      <vt:lpstr>_305</vt:lpstr>
      <vt:lpstr>_306</vt:lpstr>
      <vt:lpstr>_307309</vt:lpstr>
      <vt:lpstr>_310</vt:lpstr>
      <vt:lpstr>_311312</vt:lpstr>
      <vt:lpstr>_313</vt:lpstr>
      <vt:lpstr>_314</vt:lpstr>
      <vt:lpstr>_315</vt:lpstr>
      <vt:lpstr>_316</vt:lpstr>
      <vt:lpstr>_317</vt:lpstr>
      <vt:lpstr>_318320</vt:lpstr>
      <vt:lpstr>_321</vt:lpstr>
      <vt:lpstr>_352353</vt:lpstr>
      <vt:lpstr>_354</vt:lpstr>
      <vt:lpstr>_355356</vt:lpstr>
      <vt:lpstr>_357358</vt:lpstr>
      <vt:lpstr>_359360</vt:lpstr>
      <vt:lpstr>_361362</vt:lpstr>
      <vt:lpstr>_363</vt:lpstr>
      <vt:lpstr>_364</vt:lpstr>
      <vt:lpstr>_365</vt:lpstr>
      <vt:lpstr>_366</vt:lpstr>
      <vt:lpstr>_367</vt:lpstr>
      <vt:lpstr>_400</vt:lpstr>
      <vt:lpstr>_401</vt:lpstr>
      <vt:lpstr>_402</vt:lpstr>
      <vt:lpstr>_403404</vt:lpstr>
      <vt:lpstr>_405</vt:lpstr>
      <vt:lpstr>_406</vt:lpstr>
      <vt:lpstr>_407408</vt:lpstr>
      <vt:lpstr>_409</vt:lpstr>
      <vt:lpstr>_410</vt:lpstr>
      <vt:lpstr>_411412</vt:lpstr>
      <vt:lpstr>_PM102103</vt:lpstr>
      <vt:lpstr>_PM104105</vt:lpstr>
      <vt:lpstr>_PM106107</vt:lpstr>
      <vt:lpstr>_PM108109</vt:lpstr>
      <vt:lpstr>_PM114115</vt:lpstr>
      <vt:lpstr>_PM116119</vt:lpstr>
      <vt:lpstr>_PM120121</vt:lpstr>
      <vt:lpstr>_PM122123</vt:lpstr>
      <vt:lpstr>_PM124125</vt:lpstr>
      <vt:lpstr>_PM200201</vt:lpstr>
      <vt:lpstr>_PM202205</vt:lpstr>
      <vt:lpstr>_PM206</vt:lpstr>
      <vt:lpstr>_PM207</vt:lpstr>
      <vt:lpstr>_PM209</vt:lpstr>
      <vt:lpstr>_PM210</vt:lpstr>
      <vt:lpstr>_PM211</vt:lpstr>
      <vt:lpstr>_PM212</vt:lpstr>
      <vt:lpstr>_PM213</vt:lpstr>
      <vt:lpstr>_PM214</vt:lpstr>
      <vt:lpstr>_PM215</vt:lpstr>
      <vt:lpstr>_PM216</vt:lpstr>
      <vt:lpstr>_PM250251</vt:lpstr>
      <vt:lpstr>_PM252</vt:lpstr>
      <vt:lpstr>_PM253</vt:lpstr>
      <vt:lpstr>_PM254</vt:lpstr>
      <vt:lpstr>_PM255</vt:lpstr>
      <vt:lpstr>_PM256257</vt:lpstr>
      <vt:lpstr>_PM258260</vt:lpstr>
      <vt:lpstr>_PM261</vt:lpstr>
      <vt:lpstr>_PM262263</vt:lpstr>
      <vt:lpstr>_PM266</vt:lpstr>
      <vt:lpstr>_PM267</vt:lpstr>
      <vt:lpstr>_PM300</vt:lpstr>
      <vt:lpstr>_PM302304</vt:lpstr>
      <vt:lpstr>_PM305</vt:lpstr>
      <vt:lpstr>_PM306</vt:lpstr>
      <vt:lpstr>_PM307309</vt:lpstr>
      <vt:lpstr>_PM310</vt:lpstr>
      <vt:lpstr>_PM311312</vt:lpstr>
      <vt:lpstr>_PM316</vt:lpstr>
      <vt:lpstr>_PM317</vt:lpstr>
      <vt:lpstr>_PM318320</vt:lpstr>
      <vt:lpstr>_PM321</vt:lpstr>
      <vt:lpstr>_PM350351</vt:lpstr>
      <vt:lpstr>_PM354</vt:lpstr>
      <vt:lpstr>_PM355356</vt:lpstr>
      <vt:lpstr>_PM357358</vt:lpstr>
      <vt:lpstr>_PM359360</vt:lpstr>
      <vt:lpstr>_PM361362</vt:lpstr>
      <vt:lpstr>_PM363</vt:lpstr>
      <vt:lpstr>_PM364</vt:lpstr>
      <vt:lpstr>_PM365</vt:lpstr>
      <vt:lpstr>_PM366</vt:lpstr>
      <vt:lpstr>_PM367</vt:lpstr>
      <vt:lpstr>_PM401</vt:lpstr>
      <vt:lpstr>_PM402</vt:lpstr>
      <vt:lpstr>_PM403404</vt:lpstr>
      <vt:lpstr>_PM405</vt:lpstr>
      <vt:lpstr>_PM406</vt:lpstr>
      <vt:lpstr>_PM407408</vt:lpstr>
      <vt:lpstr>_PM409</vt:lpstr>
      <vt:lpstr>_PM410</vt:lpstr>
      <vt:lpstr>_PM411412</vt:lpstr>
      <vt:lpstr>BOOK</vt:lpstr>
      <vt:lpstr>COVERPM</vt:lpstr>
      <vt:lpstr>GENINSTPM</vt:lpstr>
      <vt:lpstr>PMVERIFY</vt:lpstr>
      <vt:lpstr>PMZINDEX</vt:lpstr>
      <vt:lpstr>'101'!Print_Area</vt:lpstr>
      <vt:lpstr>'102103'!Print_Area</vt:lpstr>
      <vt:lpstr>'104105'!Print_Area</vt:lpstr>
      <vt:lpstr>'106107'!Print_Area</vt:lpstr>
      <vt:lpstr>'108109'!Print_Area</vt:lpstr>
      <vt:lpstr>'110'!Print_Area</vt:lpstr>
      <vt:lpstr>'111113'!Print_Area</vt:lpstr>
      <vt:lpstr>'114115'!Print_Area</vt:lpstr>
      <vt:lpstr>'116119'!Print_Area</vt:lpstr>
      <vt:lpstr>'120121'!Print_Area</vt:lpstr>
      <vt:lpstr>'122123'!Print_Area</vt:lpstr>
      <vt:lpstr>'124125'!Print_Area</vt:lpstr>
      <vt:lpstr>'200201'!Print_Area</vt:lpstr>
      <vt:lpstr>'202205'!Print_Area</vt:lpstr>
      <vt:lpstr>'206'!Print_Area</vt:lpstr>
      <vt:lpstr>'207'!Print_Area</vt:lpstr>
      <vt:lpstr>'208'!Print_Area</vt:lpstr>
      <vt:lpstr>'209'!Print_Area</vt:lpstr>
      <vt:lpstr>'210'!Print_Area</vt:lpstr>
      <vt:lpstr>'211'!Print_Area</vt:lpstr>
      <vt:lpstr>'212'!Print_Area</vt:lpstr>
      <vt:lpstr>'213'!Print_Area</vt:lpstr>
      <vt:lpstr>'214'!Print_Area</vt:lpstr>
      <vt:lpstr>'215'!Print_Area</vt:lpstr>
      <vt:lpstr>'216'!Print_Area</vt:lpstr>
      <vt:lpstr>'217'!Print_Area</vt:lpstr>
      <vt:lpstr>'250251'!Print_Area</vt:lpstr>
      <vt:lpstr>'252'!Print_Area</vt:lpstr>
      <vt:lpstr>'253'!Print_Area</vt:lpstr>
      <vt:lpstr>'254'!Print_Area</vt:lpstr>
      <vt:lpstr>'255'!Print_Area</vt:lpstr>
      <vt:lpstr>'256257'!Print_Area</vt:lpstr>
      <vt:lpstr>'258260'!Print_Area</vt:lpstr>
      <vt:lpstr>'261'!Print_Area</vt:lpstr>
      <vt:lpstr>'262263'!Print_Area</vt:lpstr>
      <vt:lpstr>'264265'!Print_Area</vt:lpstr>
      <vt:lpstr>'266'!Print_Area</vt:lpstr>
      <vt:lpstr>'267'!Print_Area</vt:lpstr>
      <vt:lpstr>'300'!Print_Area</vt:lpstr>
      <vt:lpstr>'301'!Print_Area</vt:lpstr>
      <vt:lpstr>'302304'!Print_Area</vt:lpstr>
      <vt:lpstr>'305'!Print_Area</vt:lpstr>
      <vt:lpstr>'306'!Print_Area</vt:lpstr>
      <vt:lpstr>'307309'!Print_Area</vt:lpstr>
      <vt:lpstr>'310'!Print_Area</vt:lpstr>
      <vt:lpstr>'311312'!Print_Area</vt:lpstr>
      <vt:lpstr>'313'!Print_Area</vt:lpstr>
      <vt:lpstr>'314'!Print_Area</vt:lpstr>
      <vt:lpstr>'314 Attachment'!Print_Area</vt:lpstr>
      <vt:lpstr>'315'!Print_Area</vt:lpstr>
      <vt:lpstr>'316'!Print_Area</vt:lpstr>
      <vt:lpstr>'317'!Print_Area</vt:lpstr>
      <vt:lpstr>'318320'!Print_Area</vt:lpstr>
      <vt:lpstr>'321'!Print_Area</vt:lpstr>
      <vt:lpstr>'350351'!Print_Area</vt:lpstr>
      <vt:lpstr>'352353'!Print_Area</vt:lpstr>
      <vt:lpstr>'354'!Print_Area</vt:lpstr>
      <vt:lpstr>'355356'!Print_Area</vt:lpstr>
      <vt:lpstr>'357358'!Print_Area</vt:lpstr>
      <vt:lpstr>'359360'!Print_Area</vt:lpstr>
      <vt:lpstr>'361362'!Print_Area</vt:lpstr>
      <vt:lpstr>'363'!Print_Area</vt:lpstr>
      <vt:lpstr>'364'!Print_Area</vt:lpstr>
      <vt:lpstr>'365'!Print_Area</vt:lpstr>
      <vt:lpstr>'366'!Print_Area</vt:lpstr>
      <vt:lpstr>'367'!Print_Area</vt:lpstr>
      <vt:lpstr>'400'!Print_Area</vt:lpstr>
      <vt:lpstr>'401'!Print_Area</vt:lpstr>
      <vt:lpstr>'402'!Print_Area</vt:lpstr>
      <vt:lpstr>'403404'!Print_Area</vt:lpstr>
      <vt:lpstr>'405'!Print_Area</vt:lpstr>
      <vt:lpstr>'406'!Print_Area</vt:lpstr>
      <vt:lpstr>'407408'!Print_Area</vt:lpstr>
      <vt:lpstr>'409'!Print_Area</vt:lpstr>
      <vt:lpstr>'410'!Print_Area</vt:lpstr>
      <vt:lpstr>'411412'!Print_Area</vt:lpstr>
      <vt:lpstr>Book!Print_Area</vt:lpstr>
      <vt:lpstr>Cover!Print_Area</vt:lpstr>
      <vt:lpstr>'Data sheet'!Print_Area</vt:lpstr>
      <vt:lpstr>Instructions!Print_Area</vt:lpstr>
      <vt:lpstr>Schedules!Print_Area</vt:lpstr>
      <vt:lpstr>Verify!Print_Area</vt:lpstr>
      <vt:lpstr>Zindex!Print_Area</vt:lpstr>
      <vt:lpstr>VERIFY</vt:lpstr>
    </vt:vector>
  </TitlesOfParts>
  <Company>Dept. of Public Service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x375kg</cp:lastModifiedBy>
  <cp:lastPrinted>2014-10-14T17:22:36Z</cp:lastPrinted>
  <dcterms:created xsi:type="dcterms:W3CDTF">1999-04-15T19:25:10Z</dcterms:created>
  <dcterms:modified xsi:type="dcterms:W3CDTF">2014-10-15T19:03:40Z</dcterms:modified>
</cp:coreProperties>
</file>